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9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Retirement benefit values 2020" sheetId="1" state="visible" r:id="rId2"/>
    <sheet name="Retirement benefit values 2019" sheetId="2" state="visible" r:id="rId3"/>
    <sheet name="Retirement benefit values 2017" sheetId="3" state="visible" r:id="rId4"/>
    <sheet name="Retirement values 2015 mor " sheetId="4" state="visible" r:id="rId5"/>
    <sheet name="Retirement values 2015 no mor " sheetId="5" state="visible" r:id="rId6"/>
    <sheet name="Retirement values all leg compa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<sst xmlns="http://schemas.openxmlformats.org/spreadsheetml/2006/main" count="346" uniqueCount="68">
  <si>
    <t>LOW</t>
  </si>
  <si>
    <t>Actual inflation, November 2019 pesos</t>
  </si>
  <si>
    <t>Official indexes</t>
  </si>
  <si>
    <t>CENTRAL</t>
  </si>
  <si>
    <t>HIGH</t>
  </si>
  <si>
    <t>Real wages</t>
  </si>
  <si>
    <t>Mean contributory retirement pension</t>
  </si>
  <si>
    <t>Mean survivors benefit</t>
  </si>
  <si>
    <t>Mean moratorium pension</t>
  </si>
  <si>
    <t>Mean universal pension</t>
  </si>
  <si>
    <t>Mean retirement pension</t>
  </si>
  <si>
    <t>Mean pension benefit</t>
  </si>
  <si>
    <t>Labour income</t>
  </si>
  <si>
    <t>All pensions</t>
  </si>
  <si>
    <t>Contributory or 2006 moratorium retirement pension</t>
  </si>
  <si>
    <t>Survivors benefit</t>
  </si>
  <si>
    <t>2014 moratorium pension</t>
  </si>
  <si>
    <t>Universal pension</t>
  </si>
  <si>
    <t>Retirement pension</t>
  </si>
  <si>
    <t>Median pension to labour income ratio (right scale)</t>
  </si>
  <si>
    <t>Minimum wage</t>
  </si>
  <si>
    <t>Minimum retirement pension</t>
  </si>
  <si>
    <t>Guaranteed minimum contributory benefit</t>
  </si>
  <si>
    <t>=</t>
  </si>
  <si>
    <t>"True" indexes</t>
  </si>
  <si>
    <t>"Real" values</t>
  </si>
  <si>
    <t>Median pension to labour income ratio</t>
  </si>
  <si>
    <t>Pension benefit</t>
  </si>
  <si>
    <t>Contributory retirement pension</t>
  </si>
  <si>
    <t>Moratorium pension</t>
  </si>
  <si>
    <t>All pensions, 2020 legislation</t>
  </si>
  <si>
    <t>All pensions, 2019 legislation</t>
  </si>
  <si>
    <t>All pensions, 2017 legislation</t>
  </si>
  <si>
    <t>All pensions, 2015 legislation</t>
  </si>
  <si>
    <t>All pensions, 2015 legislation without moratoriums</t>
  </si>
  <si>
    <t>Contributory pensions, 2020 legislation</t>
  </si>
  <si>
    <t>Contributory pensions, 2019 legislation</t>
  </si>
  <si>
    <t>Contributory pensions, 2017 legislation</t>
  </si>
  <si>
    <t>Contributory pensions, 2015 legislation </t>
  </si>
  <si>
    <t>Contributory pensions, 2015 legislation without moratoriums</t>
  </si>
  <si>
    <t>Survivors pensions, 2020 legislation</t>
  </si>
  <si>
    <t>Survivors pensions, 2019 legislation</t>
  </si>
  <si>
    <t>Survivors pensions, 2017 legislation</t>
  </si>
  <si>
    <t>Survivors pensions, 2015 legislation </t>
  </si>
  <si>
    <t>Survivors pensions, 2015 legislation without moratoriums</t>
  </si>
  <si>
    <t>2014 moratorium pensions, 2020 legislation</t>
  </si>
  <si>
    <t>2014 moratorium pensions, 2019 legislation</t>
  </si>
  <si>
    <t>2014 moratorium pensions, 2017 legislation</t>
  </si>
  <si>
    <t>2014 moratorium pensions, 2015 legislation </t>
  </si>
  <si>
    <t>2014 moratorium pensions, 2015 legislation without moratoriums</t>
  </si>
  <si>
    <t>Universal pension, 2020 legislation</t>
  </si>
  <si>
    <t>Universal pension, 2019 legislation</t>
  </si>
  <si>
    <t>Universal pension, 2017 legislation</t>
  </si>
  <si>
    <t>Todas las jubilaciones, legislación 2020</t>
  </si>
  <si>
    <t>Todas las jubilaciones, legislación 2019</t>
  </si>
  <si>
    <t>Jubilaciones contributivas, legislación 2020</t>
  </si>
  <si>
    <t>Jubilaciones contributivas, legislación 2019</t>
  </si>
  <si>
    <t>Pensiones (viudez), legislación 2020</t>
  </si>
  <si>
    <t>Pensiones (viudez), legislación 2019</t>
  </si>
  <si>
    <t>Pensiones por moratoria 2014, legislación 2020</t>
  </si>
  <si>
    <t>Pensiones por moratoria 2014, legislación 2019</t>
  </si>
  <si>
    <t>PUAM, legislación 2020</t>
  </si>
  <si>
    <t>PUAM, legislación 2019</t>
  </si>
  <si>
    <t>2020 legislation </t>
  </si>
  <si>
    <t>2019 legislation </t>
  </si>
  <si>
    <t>2017 legislation</t>
  </si>
  <si>
    <t> 2015 legislation with moratoriums </t>
  </si>
  <si>
    <t>2015 legislation no moratoriums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</si>
</sst>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0%"/>
    <numFmt numFmtId="168" formatCode="#,##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5D5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A44B"/>
      <rgbColor rgb="FF800080"/>
      <rgbColor rgb="FF4F81BD"/>
      <rgbColor rgb="FFB7B7B7"/>
      <rgbColor rgb="FF808080"/>
      <rgbColor rgb="FF8EA5CA"/>
      <rgbColor rgb="FFAA433F"/>
      <rgbColor rgb="FFF2F2F2"/>
      <rgbColor rgb="FFCCFFFF"/>
      <rgbColor rgb="FF660066"/>
      <rgbColor rgb="FFDB8238"/>
      <rgbColor rgb="FF0066CC"/>
      <rgbColor rgb="FFD5D5D5"/>
      <rgbColor rgb="FF000080"/>
      <rgbColor rgb="FFFF00FF"/>
      <rgbColor rgb="FFFFFF00"/>
      <rgbColor rgb="FF00FFFF"/>
      <rgbColor rgb="FF800080"/>
      <rgbColor rgb="FF800000"/>
      <rgbColor rgb="FF818181"/>
      <rgbColor rgb="FF0000FF"/>
      <rgbColor rgb="FF00CCFF"/>
      <rgbColor rgb="FFCCFFFF"/>
      <rgbColor rgb="FFDDDDDD"/>
      <rgbColor rgb="FFFFFF99"/>
      <rgbColor rgb="FF99CCFF"/>
      <rgbColor rgb="FF878787"/>
      <rgbColor rgb="FF999999"/>
      <rgbColor rgb="FFC3D69B"/>
      <rgbColor rgb="FF426FA6"/>
      <rgbColor rgb="FF4BACC6"/>
      <rgbColor rgb="FF9BBB59"/>
      <rgbColor rgb="FFFFCC00"/>
      <rgbColor rgb="FFF79646"/>
      <rgbColor rgb="FFFF6600"/>
      <rgbColor rgb="FF6F568D"/>
      <rgbColor rgb="FF939393"/>
      <rgbColor rgb="FF003366"/>
      <rgbColor rgb="FF3D97AF"/>
      <rgbColor rgb="FF003300"/>
      <rgbColor rgb="FF333300"/>
      <rgbColor rgb="FF993300"/>
      <rgbColor rgb="FFC0504D"/>
      <rgbColor rgb="FF606060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2019'!$J$3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2019'!$J$4:$J$108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30328.2163933492</c:v>
                </c:pt>
                <c:pt idx="23">
                  <c:v>27739.4553449943</c:v>
                </c:pt>
                <c:pt idx="24">
                  <c:v>27114.1674574276</c:v>
                </c:pt>
                <c:pt idx="25">
                  <c:v>27576.7642756512</c:v>
                </c:pt>
                <c:pt idx="26">
                  <c:v>28077.1857696541</c:v>
                </c:pt>
                <c:pt idx="27">
                  <c:v>28281.6890099141</c:v>
                </c:pt>
                <c:pt idx="28">
                  <c:v>28549.8039640684</c:v>
                </c:pt>
                <c:pt idx="29">
                  <c:v>28710.9217227164</c:v>
                </c:pt>
                <c:pt idx="30">
                  <c:v>28712.0464369136</c:v>
                </c:pt>
                <c:pt idx="31">
                  <c:v>28872.2500840889</c:v>
                </c:pt>
                <c:pt idx="32">
                  <c:v>28874.0906288667</c:v>
                </c:pt>
                <c:pt idx="33">
                  <c:v>29094.5381875189</c:v>
                </c:pt>
                <c:pt idx="34">
                  <c:v>29391.250218351</c:v>
                </c:pt>
                <c:pt idx="35">
                  <c:v>29474.2927818892</c:v>
                </c:pt>
                <c:pt idx="36">
                  <c:v>29653.4374464326</c:v>
                </c:pt>
                <c:pt idx="37">
                  <c:v>29668.0089888759</c:v>
                </c:pt>
                <c:pt idx="38">
                  <c:v>29729.0954236582</c:v>
                </c:pt>
                <c:pt idx="39">
                  <c:v>29931.937373386</c:v>
                </c:pt>
                <c:pt idx="40">
                  <c:v>30180.4868956211</c:v>
                </c:pt>
                <c:pt idx="41">
                  <c:v>30462.7217867598</c:v>
                </c:pt>
                <c:pt idx="42">
                  <c:v>30659.9181293404</c:v>
                </c:pt>
                <c:pt idx="43">
                  <c:v>30835.6389991293</c:v>
                </c:pt>
                <c:pt idx="44">
                  <c:v>31055.6720413666</c:v>
                </c:pt>
                <c:pt idx="45">
                  <c:v>31347.2194370472</c:v>
                </c:pt>
                <c:pt idx="46">
                  <c:v>31590.300559806</c:v>
                </c:pt>
                <c:pt idx="47">
                  <c:v>31840.303327816</c:v>
                </c:pt>
                <c:pt idx="48">
                  <c:v>32253.7666591519</c:v>
                </c:pt>
                <c:pt idx="49">
                  <c:v>32488.3220403637</c:v>
                </c:pt>
                <c:pt idx="50">
                  <c:v>32629.4306013429</c:v>
                </c:pt>
                <c:pt idx="51">
                  <c:v>32780.113282606</c:v>
                </c:pt>
                <c:pt idx="52">
                  <c:v>33066.5050660952</c:v>
                </c:pt>
                <c:pt idx="53">
                  <c:v>33201.5776974668</c:v>
                </c:pt>
                <c:pt idx="54">
                  <c:v>33054.6883825528</c:v>
                </c:pt>
                <c:pt idx="55">
                  <c:v>33203.7313232437</c:v>
                </c:pt>
                <c:pt idx="56">
                  <c:v>33116.3260222153</c:v>
                </c:pt>
                <c:pt idx="57">
                  <c:v>33268.2052408209</c:v>
                </c:pt>
                <c:pt idx="58">
                  <c:v>33240.4425723584</c:v>
                </c:pt>
                <c:pt idx="59">
                  <c:v>33483.0995485704</c:v>
                </c:pt>
                <c:pt idx="60">
                  <c:v>33504.905520893</c:v>
                </c:pt>
                <c:pt idx="61">
                  <c:v>33769.0936906365</c:v>
                </c:pt>
                <c:pt idx="62">
                  <c:v>33821.6584723458</c:v>
                </c:pt>
                <c:pt idx="63">
                  <c:v>33956.2008691943</c:v>
                </c:pt>
                <c:pt idx="64">
                  <c:v>33915.0597612763</c:v>
                </c:pt>
                <c:pt idx="65">
                  <c:v>33909.154530596</c:v>
                </c:pt>
                <c:pt idx="66">
                  <c:v>34025.6030301433</c:v>
                </c:pt>
                <c:pt idx="67">
                  <c:v>33872.976595746</c:v>
                </c:pt>
                <c:pt idx="68">
                  <c:v>33917.5567989457</c:v>
                </c:pt>
                <c:pt idx="69">
                  <c:v>33950.4532009263</c:v>
                </c:pt>
                <c:pt idx="70">
                  <c:v>33964.897192932</c:v>
                </c:pt>
                <c:pt idx="71">
                  <c:v>33991.542142577</c:v>
                </c:pt>
                <c:pt idx="72">
                  <c:v>34071.206576611</c:v>
                </c:pt>
                <c:pt idx="73">
                  <c:v>34344.531817109</c:v>
                </c:pt>
                <c:pt idx="74">
                  <c:v>34243.9602401458</c:v>
                </c:pt>
                <c:pt idx="75">
                  <c:v>34100.2140317776</c:v>
                </c:pt>
                <c:pt idx="76">
                  <c:v>34251.542613702</c:v>
                </c:pt>
                <c:pt idx="77">
                  <c:v>34261.4866684896</c:v>
                </c:pt>
                <c:pt idx="78">
                  <c:v>34220.5444206414</c:v>
                </c:pt>
                <c:pt idx="79">
                  <c:v>34097.1057144936</c:v>
                </c:pt>
                <c:pt idx="80">
                  <c:v>34102.5982109983</c:v>
                </c:pt>
                <c:pt idx="81">
                  <c:v>34208.8193394767</c:v>
                </c:pt>
                <c:pt idx="82">
                  <c:v>34376.101266367</c:v>
                </c:pt>
                <c:pt idx="83">
                  <c:v>34290.1546502002</c:v>
                </c:pt>
                <c:pt idx="84">
                  <c:v>34323.0608330684</c:v>
                </c:pt>
                <c:pt idx="85">
                  <c:v>34332.2073562597</c:v>
                </c:pt>
                <c:pt idx="86">
                  <c:v>34327.9223612466</c:v>
                </c:pt>
                <c:pt idx="87">
                  <c:v>34445.1370182336</c:v>
                </c:pt>
                <c:pt idx="88">
                  <c:v>34473.9003945889</c:v>
                </c:pt>
                <c:pt idx="89">
                  <c:v>34423.9915694835</c:v>
                </c:pt>
                <c:pt idx="90">
                  <c:v>34508.5030229884</c:v>
                </c:pt>
                <c:pt idx="91">
                  <c:v>34641.036945788</c:v>
                </c:pt>
                <c:pt idx="92">
                  <c:v>34745.0984530428</c:v>
                </c:pt>
                <c:pt idx="93">
                  <c:v>34920.2273035224</c:v>
                </c:pt>
                <c:pt idx="94">
                  <c:v>35076.4083961612</c:v>
                </c:pt>
                <c:pt idx="95">
                  <c:v>35047.5282403642</c:v>
                </c:pt>
                <c:pt idx="96">
                  <c:v>35109.4758767801</c:v>
                </c:pt>
                <c:pt idx="97">
                  <c:v>35063.4666992705</c:v>
                </c:pt>
                <c:pt idx="98">
                  <c:v>35046.6372837559</c:v>
                </c:pt>
                <c:pt idx="99">
                  <c:v>35213.9830607271</c:v>
                </c:pt>
                <c:pt idx="100">
                  <c:v>35161.1646980255</c:v>
                </c:pt>
                <c:pt idx="101">
                  <c:v>35266.0262548213</c:v>
                </c:pt>
                <c:pt idx="102">
                  <c:v>35183.3581378893</c:v>
                </c:pt>
                <c:pt idx="103">
                  <c:v>35198.6351780554</c:v>
                </c:pt>
                <c:pt idx="104">
                  <c:v>35111.0762035462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2019'!$K$3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2019'!$K$4:$K$108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25445.4691704922</c:v>
                </c:pt>
                <c:pt idx="5">
                  <c:v>22222.4028098853</c:v>
                </c:pt>
                <c:pt idx="6">
                  <c:v>22826.4349105782</c:v>
                </c:pt>
                <c:pt idx="7">
                  <c:v>21744.0052426909</c:v>
                </c:pt>
                <c:pt idx="8">
                  <c:v>23734.1362334271</c:v>
                </c:pt>
                <c:pt idx="9">
                  <c:v>22567.4938671119</c:v>
                </c:pt>
                <c:pt idx="10">
                  <c:v>24012.274494813</c:v>
                </c:pt>
                <c:pt idx="11">
                  <c:v>22969.9378774299</c:v>
                </c:pt>
                <c:pt idx="12">
                  <c:v>24930.8759550934</c:v>
                </c:pt>
                <c:pt idx="13">
                  <c:v>23116.2585469343</c:v>
                </c:pt>
                <c:pt idx="14">
                  <c:v>23195.2766170381</c:v>
                </c:pt>
                <c:pt idx="15">
                  <c:v>21613.5467847121</c:v>
                </c:pt>
                <c:pt idx="16">
                  <c:v>19744.775389325</c:v>
                </c:pt>
                <c:pt idx="17">
                  <c:v>19468.4230051112</c:v>
                </c:pt>
                <c:pt idx="18">
                  <c:v>19546.2653303549</c:v>
                </c:pt>
                <c:pt idx="19">
                  <c:v>19918.8667970169</c:v>
                </c:pt>
                <c:pt idx="20">
                  <c:v>19684.0674177943</c:v>
                </c:pt>
                <c:pt idx="21">
                  <c:v>20177.288593276</c:v>
                </c:pt>
                <c:pt idx="22">
                  <c:v>20676.6874358979</c:v>
                </c:pt>
                <c:pt idx="23">
                  <c:v>21837.1123163249</c:v>
                </c:pt>
                <c:pt idx="24">
                  <c:v>21492.31193507</c:v>
                </c:pt>
                <c:pt idx="25">
                  <c:v>20292.6849863316</c:v>
                </c:pt>
                <c:pt idx="26">
                  <c:v>20256.7911052423</c:v>
                </c:pt>
                <c:pt idx="27">
                  <c:v>20859.1528678427</c:v>
                </c:pt>
                <c:pt idx="28">
                  <c:v>21235.0173870806</c:v>
                </c:pt>
                <c:pt idx="29">
                  <c:v>21579.6262381225</c:v>
                </c:pt>
                <c:pt idx="30">
                  <c:v>21752.854174138</c:v>
                </c:pt>
                <c:pt idx="31">
                  <c:v>21825.6308608182</c:v>
                </c:pt>
                <c:pt idx="32">
                  <c:v>22109.6619761149</c:v>
                </c:pt>
                <c:pt idx="33">
                  <c:v>22359.2116620479</c:v>
                </c:pt>
                <c:pt idx="34">
                  <c:v>22628.3024469034</c:v>
                </c:pt>
                <c:pt idx="35">
                  <c:v>22807.0658096714</c:v>
                </c:pt>
                <c:pt idx="36">
                  <c:v>23080.8996458786</c:v>
                </c:pt>
                <c:pt idx="37">
                  <c:v>23340.5575004495</c:v>
                </c:pt>
                <c:pt idx="38">
                  <c:v>23602.3317520886</c:v>
                </c:pt>
                <c:pt idx="39">
                  <c:v>23833.9143229796</c:v>
                </c:pt>
                <c:pt idx="40">
                  <c:v>23985.3167532456</c:v>
                </c:pt>
                <c:pt idx="41">
                  <c:v>24078.541063244</c:v>
                </c:pt>
                <c:pt idx="42">
                  <c:v>24262.2652333557</c:v>
                </c:pt>
                <c:pt idx="43">
                  <c:v>24450.7431973432</c:v>
                </c:pt>
                <c:pt idx="44">
                  <c:v>24581.2147665026</c:v>
                </c:pt>
                <c:pt idx="45">
                  <c:v>24659.8844737493</c:v>
                </c:pt>
                <c:pt idx="46">
                  <c:v>24876.520706837</c:v>
                </c:pt>
                <c:pt idx="47">
                  <c:v>25059.3618842356</c:v>
                </c:pt>
                <c:pt idx="48">
                  <c:v>25170.9810153085</c:v>
                </c:pt>
                <c:pt idx="49">
                  <c:v>25268.8471213459</c:v>
                </c:pt>
                <c:pt idx="50">
                  <c:v>25416.2786057807</c:v>
                </c:pt>
                <c:pt idx="51">
                  <c:v>25566.5686810384</c:v>
                </c:pt>
                <c:pt idx="52">
                  <c:v>25652.5913140042</c:v>
                </c:pt>
                <c:pt idx="53">
                  <c:v>25725.5905449991</c:v>
                </c:pt>
                <c:pt idx="54">
                  <c:v>25856.467109039</c:v>
                </c:pt>
                <c:pt idx="55">
                  <c:v>25895.8558249205</c:v>
                </c:pt>
                <c:pt idx="56">
                  <c:v>25956.4798459061</c:v>
                </c:pt>
                <c:pt idx="57">
                  <c:v>26008.3252169521</c:v>
                </c:pt>
                <c:pt idx="58">
                  <c:v>26037.5872774157</c:v>
                </c:pt>
                <c:pt idx="59">
                  <c:v>26058.007743742</c:v>
                </c:pt>
                <c:pt idx="60">
                  <c:v>26069.7266948513</c:v>
                </c:pt>
                <c:pt idx="61">
                  <c:v>26070.5957245227</c:v>
                </c:pt>
                <c:pt idx="62">
                  <c:v>26206.3408096764</c:v>
                </c:pt>
                <c:pt idx="63">
                  <c:v>26313.8821423973</c:v>
                </c:pt>
                <c:pt idx="64">
                  <c:v>26449.3854704536</c:v>
                </c:pt>
                <c:pt idx="65">
                  <c:v>26482.0548012017</c:v>
                </c:pt>
                <c:pt idx="66">
                  <c:v>26494.3230320217</c:v>
                </c:pt>
                <c:pt idx="67">
                  <c:v>26559.8365942882</c:v>
                </c:pt>
                <c:pt idx="68">
                  <c:v>26562.2932990346</c:v>
                </c:pt>
                <c:pt idx="69">
                  <c:v>26605.2779093513</c:v>
                </c:pt>
                <c:pt idx="70">
                  <c:v>26627.8028584363</c:v>
                </c:pt>
                <c:pt idx="71">
                  <c:v>26656.8263646407</c:v>
                </c:pt>
                <c:pt idx="72">
                  <c:v>26730.2679722095</c:v>
                </c:pt>
                <c:pt idx="73">
                  <c:v>26778.2855360798</c:v>
                </c:pt>
                <c:pt idx="74">
                  <c:v>26759.6306111722</c:v>
                </c:pt>
                <c:pt idx="75">
                  <c:v>26661.7673022285</c:v>
                </c:pt>
                <c:pt idx="76">
                  <c:v>26679.1764157109</c:v>
                </c:pt>
                <c:pt idx="77">
                  <c:v>26657.8414854184</c:v>
                </c:pt>
                <c:pt idx="78">
                  <c:v>26648.8361946591</c:v>
                </c:pt>
                <c:pt idx="79">
                  <c:v>26642.5851601193</c:v>
                </c:pt>
                <c:pt idx="80">
                  <c:v>26630.1599299523</c:v>
                </c:pt>
                <c:pt idx="81">
                  <c:v>26587.035636429</c:v>
                </c:pt>
                <c:pt idx="82">
                  <c:v>26532.4934249536</c:v>
                </c:pt>
                <c:pt idx="83">
                  <c:v>26535.6365669744</c:v>
                </c:pt>
                <c:pt idx="84">
                  <c:v>26560.6692889817</c:v>
                </c:pt>
                <c:pt idx="85">
                  <c:v>26549.717632592</c:v>
                </c:pt>
                <c:pt idx="86">
                  <c:v>26503.2170977164</c:v>
                </c:pt>
                <c:pt idx="87">
                  <c:v>26508.0556204294</c:v>
                </c:pt>
                <c:pt idx="88">
                  <c:v>26532.3719645384</c:v>
                </c:pt>
                <c:pt idx="89">
                  <c:v>26539.9628356857</c:v>
                </c:pt>
                <c:pt idx="90">
                  <c:v>26534.5482962161</c:v>
                </c:pt>
                <c:pt idx="91">
                  <c:v>26505.6495290142</c:v>
                </c:pt>
                <c:pt idx="92">
                  <c:v>26469.4697771035</c:v>
                </c:pt>
                <c:pt idx="93">
                  <c:v>26465.3607024275</c:v>
                </c:pt>
                <c:pt idx="94">
                  <c:v>26422.0788959255</c:v>
                </c:pt>
                <c:pt idx="95">
                  <c:v>26419.5750838512</c:v>
                </c:pt>
                <c:pt idx="96">
                  <c:v>26426.8946764168</c:v>
                </c:pt>
                <c:pt idx="97">
                  <c:v>26384.8076204503</c:v>
                </c:pt>
                <c:pt idx="98">
                  <c:v>26399.9231713186</c:v>
                </c:pt>
                <c:pt idx="99">
                  <c:v>26396.8321217348</c:v>
                </c:pt>
                <c:pt idx="100">
                  <c:v>26411.7842764121</c:v>
                </c:pt>
                <c:pt idx="101">
                  <c:v>26430.6001022386</c:v>
                </c:pt>
                <c:pt idx="102">
                  <c:v>26342.4597162599</c:v>
                </c:pt>
                <c:pt idx="103">
                  <c:v>26285.2943577518</c:v>
                </c:pt>
                <c:pt idx="104">
                  <c:v>26310.5224902042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2019'!$L$3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2019'!$L$4:$L$108</c:f>
              <c:numCache>
                <c:formatCode>General</c:formatCode>
                <c:ptCount val="105"/>
                <c:pt idx="0">
                  <c:v/>
                </c:pt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28148.3163644306</c:v>
                </c:pt>
                <c:pt idx="5">
                  <c:v>24584.3237515966</c:v>
                </c:pt>
                <c:pt idx="6">
                  <c:v>25285.9183763703</c:v>
                </c:pt>
                <c:pt idx="7">
                  <c:v>24152.045800212</c:v>
                </c:pt>
                <c:pt idx="8">
                  <c:v>26364.5084511369</c:v>
                </c:pt>
                <c:pt idx="9">
                  <c:v>25134.6556477114</c:v>
                </c:pt>
                <c:pt idx="10">
                  <c:v>26794.3027413303</c:v>
                </c:pt>
                <c:pt idx="11">
                  <c:v>25723.1865838383</c:v>
                </c:pt>
                <c:pt idx="12">
                  <c:v>28033.1849936999</c:v>
                </c:pt>
                <c:pt idx="13">
                  <c:v>26007.5461532608</c:v>
                </c:pt>
                <c:pt idx="14">
                  <c:v>26056.7017606035</c:v>
                </c:pt>
                <c:pt idx="15">
                  <c:v>24375.4182845724</c:v>
                </c:pt>
                <c:pt idx="16">
                  <c:v>22311.9169741759</c:v>
                </c:pt>
                <c:pt idx="17">
                  <c:v>21964.0064264168</c:v>
                </c:pt>
                <c:pt idx="18">
                  <c:v>22136.1441676913</c:v>
                </c:pt>
                <c:pt idx="19">
                  <c:v>22593.4529343502</c:v>
                </c:pt>
                <c:pt idx="20">
                  <c:v>22313.5682420808</c:v>
                </c:pt>
                <c:pt idx="21">
                  <c:v>22510.4885539949</c:v>
                </c:pt>
                <c:pt idx="22">
                  <c:v>23029.6513409424</c:v>
                </c:pt>
                <c:pt idx="23">
                  <c:v>24304.1307915691</c:v>
                </c:pt>
                <c:pt idx="24">
                  <c:v>23867.8208659995</c:v>
                </c:pt>
                <c:pt idx="25">
                  <c:v>22459.5466185825</c:v>
                </c:pt>
                <c:pt idx="26">
                  <c:v>22343.4445986153</c:v>
                </c:pt>
                <c:pt idx="27">
                  <c:v>22913.7221562391</c:v>
                </c:pt>
                <c:pt idx="28">
                  <c:v>23310.8030962877</c:v>
                </c:pt>
                <c:pt idx="29">
                  <c:v>23608.6945981803</c:v>
                </c:pt>
                <c:pt idx="30">
                  <c:v>23801.3330155249</c:v>
                </c:pt>
                <c:pt idx="31">
                  <c:v>23857.6319000528</c:v>
                </c:pt>
                <c:pt idx="32">
                  <c:v>24145.8012529136</c:v>
                </c:pt>
                <c:pt idx="33">
                  <c:v>24388.6407570027</c:v>
                </c:pt>
                <c:pt idx="34">
                  <c:v>24601.0420472715</c:v>
                </c:pt>
                <c:pt idx="35">
                  <c:v>24804.2624668056</c:v>
                </c:pt>
                <c:pt idx="36">
                  <c:v>25051.261722975</c:v>
                </c:pt>
                <c:pt idx="37">
                  <c:v>25247.7152047236</c:v>
                </c:pt>
                <c:pt idx="38">
                  <c:v>25561.8143260495</c:v>
                </c:pt>
                <c:pt idx="39">
                  <c:v>25863.2154364301</c:v>
                </c:pt>
                <c:pt idx="40">
                  <c:v>26060.4923673546</c:v>
                </c:pt>
                <c:pt idx="41">
                  <c:v>26220.9991638504</c:v>
                </c:pt>
                <c:pt idx="42">
                  <c:v>26415.8436339052</c:v>
                </c:pt>
                <c:pt idx="43">
                  <c:v>26626.1418765725</c:v>
                </c:pt>
                <c:pt idx="44">
                  <c:v>26786.8716298619</c:v>
                </c:pt>
                <c:pt idx="45">
                  <c:v>26951.2544872403</c:v>
                </c:pt>
                <c:pt idx="46">
                  <c:v>27232.1448120201</c:v>
                </c:pt>
                <c:pt idx="47">
                  <c:v>27431.3471420084</c:v>
                </c:pt>
                <c:pt idx="48">
                  <c:v>27591.6592609618</c:v>
                </c:pt>
                <c:pt idx="49">
                  <c:v>27740.2279710341</c:v>
                </c:pt>
                <c:pt idx="50">
                  <c:v>27887.1554852694</c:v>
                </c:pt>
                <c:pt idx="51">
                  <c:v>28075.3670748819</c:v>
                </c:pt>
                <c:pt idx="52">
                  <c:v>28109.064096518</c:v>
                </c:pt>
                <c:pt idx="53">
                  <c:v>28238.5595805675</c:v>
                </c:pt>
                <c:pt idx="54">
                  <c:v>28383.5729208219</c:v>
                </c:pt>
                <c:pt idx="55">
                  <c:v>28447.0699212248</c:v>
                </c:pt>
                <c:pt idx="56">
                  <c:v>28520.4083575531</c:v>
                </c:pt>
                <c:pt idx="57">
                  <c:v>28605.9811885373</c:v>
                </c:pt>
                <c:pt idx="58">
                  <c:v>28589.7654967683</c:v>
                </c:pt>
                <c:pt idx="59">
                  <c:v>28604.846273265</c:v>
                </c:pt>
                <c:pt idx="60">
                  <c:v>28663.5157373545</c:v>
                </c:pt>
                <c:pt idx="61">
                  <c:v>28669.8955962678</c:v>
                </c:pt>
                <c:pt idx="62">
                  <c:v>28835.5274285185</c:v>
                </c:pt>
                <c:pt idx="63">
                  <c:v>28906.1169377418</c:v>
                </c:pt>
                <c:pt idx="64">
                  <c:v>28956.40977603</c:v>
                </c:pt>
                <c:pt idx="65">
                  <c:v>29020.8797285187</c:v>
                </c:pt>
                <c:pt idx="66">
                  <c:v>28994.9361128035</c:v>
                </c:pt>
                <c:pt idx="67">
                  <c:v>29093.4120885056</c:v>
                </c:pt>
                <c:pt idx="68">
                  <c:v>29065.7203442598</c:v>
                </c:pt>
                <c:pt idx="69">
                  <c:v>29135.6274917818</c:v>
                </c:pt>
                <c:pt idx="70">
                  <c:v>29060.8742202407</c:v>
                </c:pt>
                <c:pt idx="71">
                  <c:v>29110.3789352661</c:v>
                </c:pt>
                <c:pt idx="72">
                  <c:v>29190.9797458072</c:v>
                </c:pt>
                <c:pt idx="73">
                  <c:v>29298.507237839</c:v>
                </c:pt>
                <c:pt idx="74">
                  <c:v>29284.7137361873</c:v>
                </c:pt>
                <c:pt idx="75">
                  <c:v>29291.4527086981</c:v>
                </c:pt>
                <c:pt idx="76">
                  <c:v>29284.8696642234</c:v>
                </c:pt>
                <c:pt idx="77">
                  <c:v>29297.84142629</c:v>
                </c:pt>
                <c:pt idx="78">
                  <c:v>29318.0455548661</c:v>
                </c:pt>
                <c:pt idx="79">
                  <c:v>29317.8758337289</c:v>
                </c:pt>
                <c:pt idx="80">
                  <c:v>29307.5190170795</c:v>
                </c:pt>
                <c:pt idx="81">
                  <c:v>29354.8716163306</c:v>
                </c:pt>
                <c:pt idx="82">
                  <c:v>29430.1765495123</c:v>
                </c:pt>
                <c:pt idx="83">
                  <c:v>29510.6467761254</c:v>
                </c:pt>
                <c:pt idx="84">
                  <c:v>29540.746956446</c:v>
                </c:pt>
                <c:pt idx="85">
                  <c:v>29523.7109887387</c:v>
                </c:pt>
                <c:pt idx="86">
                  <c:v>29531.8001486289</c:v>
                </c:pt>
                <c:pt idx="87">
                  <c:v>29488.9875681789</c:v>
                </c:pt>
                <c:pt idx="88">
                  <c:v>29561.4430711111</c:v>
                </c:pt>
                <c:pt idx="89">
                  <c:v>29545.5408178912</c:v>
                </c:pt>
                <c:pt idx="90">
                  <c:v>29463.4501290768</c:v>
                </c:pt>
                <c:pt idx="91">
                  <c:v>29472.755113085</c:v>
                </c:pt>
                <c:pt idx="92">
                  <c:v>29582.4740273433</c:v>
                </c:pt>
                <c:pt idx="93">
                  <c:v>29604.9533786169</c:v>
                </c:pt>
                <c:pt idx="94">
                  <c:v>29535.6414248932</c:v>
                </c:pt>
                <c:pt idx="95">
                  <c:v>29493.3027079275</c:v>
                </c:pt>
                <c:pt idx="96">
                  <c:v>29547.4891018314</c:v>
                </c:pt>
                <c:pt idx="97">
                  <c:v>29487.2271248896</c:v>
                </c:pt>
                <c:pt idx="98">
                  <c:v>29507.5106972802</c:v>
                </c:pt>
                <c:pt idx="99">
                  <c:v>29462.4189329031</c:v>
                </c:pt>
                <c:pt idx="100">
                  <c:v>29460.9244378019</c:v>
                </c:pt>
                <c:pt idx="101">
                  <c:v>29481.6831526237</c:v>
                </c:pt>
                <c:pt idx="102">
                  <c:v>29499.3316164619</c:v>
                </c:pt>
                <c:pt idx="103">
                  <c:v>29419.682026674</c:v>
                </c:pt>
                <c:pt idx="104">
                  <c:v>29545.8114791947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2019'!$M$3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2019'!$M$4:$M$108</c:f>
              <c:numCache>
                <c:formatCode>General</c:formatCode>
                <c:ptCount val="105"/>
                <c:pt idx="0">
                  <c:v/>
                </c:pt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20722.1957665821</c:v>
                </c:pt>
                <c:pt idx="5">
                  <c:v>17959.7431597467</c:v>
                </c:pt>
                <c:pt idx="6">
                  <c:v>18472.0507214022</c:v>
                </c:pt>
                <c:pt idx="7">
                  <c:v>17494.3339279787</c:v>
                </c:pt>
                <c:pt idx="8">
                  <c:v>19169.9290728524</c:v>
                </c:pt>
                <c:pt idx="9">
                  <c:v>18229.6344358163</c:v>
                </c:pt>
                <c:pt idx="10">
                  <c:v>19485.9894146782</c:v>
                </c:pt>
                <c:pt idx="11">
                  <c:v>18612.4887156719</c:v>
                </c:pt>
                <c:pt idx="12">
                  <c:v>20141.3181203779</c:v>
                </c:pt>
                <c:pt idx="13">
                  <c:v>18808.867786492</c:v>
                </c:pt>
                <c:pt idx="14">
                  <c:v>18855.3097127465</c:v>
                </c:pt>
                <c:pt idx="15">
                  <c:v>17555.9065916791</c:v>
                </c:pt>
                <c:pt idx="16">
                  <c:v>15990.19228459</c:v>
                </c:pt>
                <c:pt idx="17">
                  <c:v>15811.3318619976</c:v>
                </c:pt>
                <c:pt idx="18">
                  <c:v>15841.8638406238</c:v>
                </c:pt>
                <c:pt idx="19">
                  <c:v>16129.8408442379</c:v>
                </c:pt>
                <c:pt idx="20">
                  <c:v>15850.0870879353</c:v>
                </c:pt>
                <c:pt idx="21">
                  <c:v>15989.7983726567</c:v>
                </c:pt>
                <c:pt idx="22">
                  <c:v>16446.8583899856</c:v>
                </c:pt>
                <c:pt idx="23">
                  <c:v>17281.5556768629</c:v>
                </c:pt>
                <c:pt idx="24">
                  <c:v>16945.9966411523</c:v>
                </c:pt>
                <c:pt idx="25">
                  <c:v>15962.9923432724</c:v>
                </c:pt>
                <c:pt idx="26">
                  <c:v>15914.4684758699</c:v>
                </c:pt>
                <c:pt idx="27">
                  <c:v>16436.5878226524</c:v>
                </c:pt>
                <c:pt idx="28">
                  <c:v>16692.1042799829</c:v>
                </c:pt>
                <c:pt idx="29">
                  <c:v>16958.6521701881</c:v>
                </c:pt>
                <c:pt idx="30">
                  <c:v>16967.6183463978</c:v>
                </c:pt>
                <c:pt idx="31">
                  <c:v>17008.7491868501</c:v>
                </c:pt>
                <c:pt idx="32">
                  <c:v>17198.5865130109</c:v>
                </c:pt>
                <c:pt idx="33">
                  <c:v>17405.3386840284</c:v>
                </c:pt>
                <c:pt idx="34">
                  <c:v>17800.2915816357</c:v>
                </c:pt>
                <c:pt idx="35">
                  <c:v>17756.31925902</c:v>
                </c:pt>
                <c:pt idx="36">
                  <c:v>17935.3494478459</c:v>
                </c:pt>
                <c:pt idx="37">
                  <c:v>18130.5720976513</c:v>
                </c:pt>
                <c:pt idx="38">
                  <c:v>18254.135932374</c:v>
                </c:pt>
                <c:pt idx="39">
                  <c:v>18316.3728058158</c:v>
                </c:pt>
                <c:pt idx="40">
                  <c:v>18410.1409435929</c:v>
                </c:pt>
                <c:pt idx="41">
                  <c:v>18320.8941634408</c:v>
                </c:pt>
                <c:pt idx="42">
                  <c:v>18496.5512647404</c:v>
                </c:pt>
                <c:pt idx="43">
                  <c:v>18664.9025451083</c:v>
                </c:pt>
                <c:pt idx="44">
                  <c:v>18837.528893919</c:v>
                </c:pt>
                <c:pt idx="45">
                  <c:v>18892.8951596401</c:v>
                </c:pt>
                <c:pt idx="46">
                  <c:v>19058.9903408905</c:v>
                </c:pt>
                <c:pt idx="47">
                  <c:v>19252.1836308651</c:v>
                </c:pt>
                <c:pt idx="48">
                  <c:v>19245.6528454754</c:v>
                </c:pt>
                <c:pt idx="49">
                  <c:v>19296.8691558221</c:v>
                </c:pt>
                <c:pt idx="50">
                  <c:v>19282.8308520575</c:v>
                </c:pt>
                <c:pt idx="51">
                  <c:v>19481.5350024703</c:v>
                </c:pt>
                <c:pt idx="52">
                  <c:v>19585.6644622881</c:v>
                </c:pt>
                <c:pt idx="53">
                  <c:v>19580.2982933019</c:v>
                </c:pt>
                <c:pt idx="54">
                  <c:v>19644.0567730532</c:v>
                </c:pt>
                <c:pt idx="55">
                  <c:v>19677.9717973521</c:v>
                </c:pt>
                <c:pt idx="56">
                  <c:v>19671.3266508999</c:v>
                </c:pt>
                <c:pt idx="57">
                  <c:v>19730.6553391681</c:v>
                </c:pt>
                <c:pt idx="58">
                  <c:v>19814.1393314555</c:v>
                </c:pt>
                <c:pt idx="59">
                  <c:v>19851.948272805</c:v>
                </c:pt>
                <c:pt idx="60">
                  <c:v>19847.1778490754</c:v>
                </c:pt>
                <c:pt idx="61">
                  <c:v>19898.0525601375</c:v>
                </c:pt>
                <c:pt idx="62">
                  <c:v>19970.1330750282</c:v>
                </c:pt>
                <c:pt idx="63">
                  <c:v>20084.2579536353</c:v>
                </c:pt>
                <c:pt idx="64">
                  <c:v>20178.3549201178</c:v>
                </c:pt>
                <c:pt idx="65">
                  <c:v>20201.5932190585</c:v>
                </c:pt>
                <c:pt idx="66">
                  <c:v>20269.8055716462</c:v>
                </c:pt>
                <c:pt idx="67">
                  <c:v>20381.3339501169</c:v>
                </c:pt>
                <c:pt idx="68">
                  <c:v>20392.8620014305</c:v>
                </c:pt>
                <c:pt idx="69">
                  <c:v>20420.2381319233</c:v>
                </c:pt>
                <c:pt idx="70">
                  <c:v>20494.3807310466</c:v>
                </c:pt>
                <c:pt idx="71">
                  <c:v>20566.2416022591</c:v>
                </c:pt>
                <c:pt idx="72">
                  <c:v>20603.5339324549</c:v>
                </c:pt>
                <c:pt idx="73">
                  <c:v>20636.5279005469</c:v>
                </c:pt>
                <c:pt idx="74">
                  <c:v>20559.4368196326</c:v>
                </c:pt>
                <c:pt idx="75">
                  <c:v>20449.9324585459</c:v>
                </c:pt>
                <c:pt idx="76">
                  <c:v>20513.7138166169</c:v>
                </c:pt>
                <c:pt idx="77">
                  <c:v>20540.2447141128</c:v>
                </c:pt>
                <c:pt idx="78">
                  <c:v>20605.5158214366</c:v>
                </c:pt>
                <c:pt idx="79">
                  <c:v>20589.5737948475</c:v>
                </c:pt>
                <c:pt idx="80">
                  <c:v>20577.7318029411</c:v>
                </c:pt>
                <c:pt idx="81">
                  <c:v>20584.9507765123</c:v>
                </c:pt>
                <c:pt idx="82">
                  <c:v>20486.3882243599</c:v>
                </c:pt>
                <c:pt idx="83">
                  <c:v>20557.2454990134</c:v>
                </c:pt>
                <c:pt idx="84">
                  <c:v>20621.8614063943</c:v>
                </c:pt>
                <c:pt idx="85">
                  <c:v>20681.139899303</c:v>
                </c:pt>
                <c:pt idx="86">
                  <c:v>20702.5642297929</c:v>
                </c:pt>
                <c:pt idx="87">
                  <c:v>20751.0442078198</c:v>
                </c:pt>
                <c:pt idx="88">
                  <c:v>20811.6226196791</c:v>
                </c:pt>
                <c:pt idx="89">
                  <c:v>20843.3912265664</c:v>
                </c:pt>
                <c:pt idx="90">
                  <c:v>20926.3331361314</c:v>
                </c:pt>
                <c:pt idx="91">
                  <c:v>20931.5762348937</c:v>
                </c:pt>
                <c:pt idx="92">
                  <c:v>20994.490170824</c:v>
                </c:pt>
                <c:pt idx="93">
                  <c:v>21058.2082883411</c:v>
                </c:pt>
                <c:pt idx="94">
                  <c:v>21116.1940732458</c:v>
                </c:pt>
                <c:pt idx="95">
                  <c:v>21170.6286652655</c:v>
                </c:pt>
                <c:pt idx="96">
                  <c:v>21232.6263351925</c:v>
                </c:pt>
                <c:pt idx="97">
                  <c:v>21261.614571213</c:v>
                </c:pt>
                <c:pt idx="98">
                  <c:v>21306.9876301978</c:v>
                </c:pt>
                <c:pt idx="99">
                  <c:v>21321.8561676428</c:v>
                </c:pt>
                <c:pt idx="100">
                  <c:v>21360.7118454912</c:v>
                </c:pt>
                <c:pt idx="101">
                  <c:v>21444.1184545028</c:v>
                </c:pt>
                <c:pt idx="102">
                  <c:v>21427.4103232691</c:v>
                </c:pt>
                <c:pt idx="103">
                  <c:v>21435.3014942604</c:v>
                </c:pt>
                <c:pt idx="104">
                  <c:v>21479.7060267525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2019'!$N$3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2019'!$N$4:$N$108</c:f>
              <c:numCache>
                <c:formatCode>General</c:formatCode>
                <c:ptCount val="105"/>
                <c:pt idx="0">
                  <c:v/>
                </c:pt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14629.3145991191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12974.5365259365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13244.0669881334</c:v>
                </c:pt>
                <c:pt idx="22">
                  <c:v>13580.3537250475</c:v>
                </c:pt>
                <c:pt idx="23">
                  <c:v>14276.2511914089</c:v>
                </c:pt>
                <c:pt idx="24">
                  <c:v>14119.1567561666</c:v>
                </c:pt>
                <c:pt idx="25">
                  <c:v>13308.7707296292</c:v>
                </c:pt>
                <c:pt idx="26">
                  <c:v>13306.5514685315</c:v>
                </c:pt>
                <c:pt idx="27">
                  <c:v>13701.0950227508</c:v>
                </c:pt>
                <c:pt idx="28">
                  <c:v>13940.265513805</c:v>
                </c:pt>
                <c:pt idx="29">
                  <c:v>14171.2955664116</c:v>
                </c:pt>
                <c:pt idx="30">
                  <c:v>14280.6667776413</c:v>
                </c:pt>
                <c:pt idx="31">
                  <c:v>14364.1003946741</c:v>
                </c:pt>
                <c:pt idx="32">
                  <c:v>14542.4504762832</c:v>
                </c:pt>
                <c:pt idx="33">
                  <c:v>14709.4186543559</c:v>
                </c:pt>
                <c:pt idx="34">
                  <c:v>14860.7137341535</c:v>
                </c:pt>
                <c:pt idx="35">
                  <c:v>15027.3874233959</c:v>
                </c:pt>
                <c:pt idx="36">
                  <c:v>15199.5118246263</c:v>
                </c:pt>
                <c:pt idx="37">
                  <c:v>15383.1986671997</c:v>
                </c:pt>
                <c:pt idx="38">
                  <c:v>15556.1146228544</c:v>
                </c:pt>
                <c:pt idx="39">
                  <c:v>15751.9344165825</c:v>
                </c:pt>
                <c:pt idx="40">
                  <c:v>15818.2001070664</c:v>
                </c:pt>
                <c:pt idx="41">
                  <c:v>15881.6976213115</c:v>
                </c:pt>
                <c:pt idx="42">
                  <c:v>15966.2604241238</c:v>
                </c:pt>
                <c:pt idx="43">
                  <c:v>16058.6169667097</c:v>
                </c:pt>
                <c:pt idx="44">
                  <c:v>16111.745361886</c:v>
                </c:pt>
                <c:pt idx="45">
                  <c:v>16163.424609222</c:v>
                </c:pt>
                <c:pt idx="46">
                  <c:v>16255.4084081705</c:v>
                </c:pt>
                <c:pt idx="47">
                  <c:v>16367.2084020219</c:v>
                </c:pt>
                <c:pt idx="48">
                  <c:v>16409.8279387294</c:v>
                </c:pt>
                <c:pt idx="49">
                  <c:v>16451.7237853677</c:v>
                </c:pt>
                <c:pt idx="50">
                  <c:v>16533.6217254135</c:v>
                </c:pt>
                <c:pt idx="51">
                  <c:v>16633.4881375953</c:v>
                </c:pt>
                <c:pt idx="52">
                  <c:v>16670.1652083924</c:v>
                </c:pt>
                <c:pt idx="53">
                  <c:v>16706.5295521558</c:v>
                </c:pt>
                <c:pt idx="54">
                  <c:v>16728.6992535259</c:v>
                </c:pt>
                <c:pt idx="55">
                  <c:v>16735.2228898305</c:v>
                </c:pt>
                <c:pt idx="56">
                  <c:v>16747.3520443964</c:v>
                </c:pt>
                <c:pt idx="57">
                  <c:v>16759.3368591215</c:v>
                </c:pt>
                <c:pt idx="58">
                  <c:v>16762.0845949597</c:v>
                </c:pt>
                <c:pt idx="59">
                  <c:v>16760.5107112255</c:v>
                </c:pt>
                <c:pt idx="60">
                  <c:v>16772.6092581913</c:v>
                </c:pt>
                <c:pt idx="61">
                  <c:v>16779.7088756811</c:v>
                </c:pt>
                <c:pt idx="62">
                  <c:v>16780.44206103</c:v>
                </c:pt>
                <c:pt idx="63">
                  <c:v>16774.8968009147</c:v>
                </c:pt>
                <c:pt idx="64">
                  <c:v>16786.8939080243</c:v>
                </c:pt>
                <c:pt idx="65">
                  <c:v>16795.6028436513</c:v>
                </c:pt>
                <c:pt idx="66">
                  <c:v>16796.1049638481</c:v>
                </c:pt>
                <c:pt idx="67">
                  <c:v>16791.4785471687</c:v>
                </c:pt>
                <c:pt idx="68">
                  <c:v>16797.2078210808</c:v>
                </c:pt>
                <c:pt idx="69">
                  <c:v>16804.0029013893</c:v>
                </c:pt>
                <c:pt idx="70">
                  <c:v>16806.182876745</c:v>
                </c:pt>
                <c:pt idx="71">
                  <c:v>16804.0976835923</c:v>
                </c:pt>
                <c:pt idx="72">
                  <c:v>16815.7787453932</c:v>
                </c:pt>
                <c:pt idx="73">
                  <c:v>16826.9662649823</c:v>
                </c:pt>
                <c:pt idx="74">
                  <c:v>16828.9872502426</c:v>
                </c:pt>
                <c:pt idx="75">
                  <c:v>16827.1284977949</c:v>
                </c:pt>
                <c:pt idx="76">
                  <c:v>16838.6632952655</c:v>
                </c:pt>
                <c:pt idx="77">
                  <c:v>16852.5168194705</c:v>
                </c:pt>
                <c:pt idx="78">
                  <c:v>16849.6189717521</c:v>
                </c:pt>
                <c:pt idx="79">
                  <c:v>16847.373954116</c:v>
                </c:pt>
                <c:pt idx="80">
                  <c:v>16821.9422580463</c:v>
                </c:pt>
                <c:pt idx="81">
                  <c:v>16818.6688739566</c:v>
                </c:pt>
                <c:pt idx="82">
                  <c:v>16820.2844842582</c:v>
                </c:pt>
                <c:pt idx="83">
                  <c:v>16817.240194608</c:v>
                </c:pt>
                <c:pt idx="84">
                  <c:v>16825.7599465711</c:v>
                </c:pt>
                <c:pt idx="85">
                  <c:v>16836.3489794377</c:v>
                </c:pt>
                <c:pt idx="86">
                  <c:v>16841.5726114313</c:v>
                </c:pt>
                <c:pt idx="87">
                  <c:v>16838.4624825088</c:v>
                </c:pt>
                <c:pt idx="88">
                  <c:v>16837.9975070906</c:v>
                </c:pt>
                <c:pt idx="89">
                  <c:v>16847.9352798875</c:v>
                </c:pt>
                <c:pt idx="90">
                  <c:v>16855.5224623806</c:v>
                </c:pt>
                <c:pt idx="91">
                  <c:v>16801.4490674595</c:v>
                </c:pt>
                <c:pt idx="92">
                  <c:v>16810.9054560447</c:v>
                </c:pt>
                <c:pt idx="93">
                  <c:v>16802.3080877903</c:v>
                </c:pt>
                <c:pt idx="94">
                  <c:v>16803.2682613164</c:v>
                </c:pt>
                <c:pt idx="95">
                  <c:v>16781.3081567486</c:v>
                </c:pt>
                <c:pt idx="96">
                  <c:v>16791.2589495775</c:v>
                </c:pt>
                <c:pt idx="97">
                  <c:v>16799.9335468165</c:v>
                </c:pt>
                <c:pt idx="98">
                  <c:v>16793.1631654141</c:v>
                </c:pt>
                <c:pt idx="99">
                  <c:v>16786.7502082702</c:v>
                </c:pt>
                <c:pt idx="100">
                  <c:v>16794.7905639631</c:v>
                </c:pt>
                <c:pt idx="101">
                  <c:v>16791.6309616262</c:v>
                </c:pt>
                <c:pt idx="102">
                  <c:v>16762.3473371833</c:v>
                </c:pt>
                <c:pt idx="103">
                  <c:v>16756.5966083004</c:v>
                </c:pt>
                <c:pt idx="104">
                  <c:v>16763.0460309248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2019'!$O$3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d5d5d5"/>
            </a:solidFill>
            <a:ln w="47520">
              <a:solidFill>
                <a:srgbClr val="d5d5d5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2019'!$O$4:$O$108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13529.2826932427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12476.3463713997</c:v>
                </c:pt>
                <c:pt idx="24">
                  <c:v>12234.5775083348</c:v>
                </c:pt>
                <c:pt idx="25">
                  <c:v>11438.306949726</c:v>
                </c:pt>
                <c:pt idx="26">
                  <c:v>11362.1617306811</c:v>
                </c:pt>
                <c:pt idx="27">
                  <c:v>11637.8507409059</c:v>
                </c:pt>
                <c:pt idx="28">
                  <c:v>11797.4738580535</c:v>
                </c:pt>
                <c:pt idx="29">
                  <c:v>11924.0756548901</c:v>
                </c:pt>
                <c:pt idx="30">
                  <c:v>11970.0117688276</c:v>
                </c:pt>
                <c:pt idx="31">
                  <c:v>11974.5824201791</c:v>
                </c:pt>
                <c:pt idx="32">
                  <c:v>12063.5905173367</c:v>
                </c:pt>
                <c:pt idx="33">
                  <c:v>12131.5839510573</c:v>
                </c:pt>
                <c:pt idx="34">
                  <c:v>12215.2997624067</c:v>
                </c:pt>
                <c:pt idx="35">
                  <c:v>12291.575517507</c:v>
                </c:pt>
                <c:pt idx="36">
                  <c:v>12364.3273043823</c:v>
                </c:pt>
                <c:pt idx="37">
                  <c:v>12431.9133307359</c:v>
                </c:pt>
                <c:pt idx="38">
                  <c:v>12515.7888250845</c:v>
                </c:pt>
                <c:pt idx="39">
                  <c:v>12559.3396381727</c:v>
                </c:pt>
                <c:pt idx="40">
                  <c:v>12591.8210406686</c:v>
                </c:pt>
                <c:pt idx="41">
                  <c:v>12647.5676598051</c:v>
                </c:pt>
                <c:pt idx="42">
                  <c:v>12737.2282494701</c:v>
                </c:pt>
                <c:pt idx="43">
                  <c:v>12758.9573376541</c:v>
                </c:pt>
                <c:pt idx="44">
                  <c:v>12834.6119170785</c:v>
                </c:pt>
                <c:pt idx="45">
                  <c:v>12881.4490136041</c:v>
                </c:pt>
                <c:pt idx="46">
                  <c:v>12961.0431349909</c:v>
                </c:pt>
                <c:pt idx="47">
                  <c:v>13052.7797782042</c:v>
                </c:pt>
                <c:pt idx="48">
                  <c:v>13088.0109323979</c:v>
                </c:pt>
                <c:pt idx="49">
                  <c:v>13116.2675494335</c:v>
                </c:pt>
                <c:pt idx="50">
                  <c:v>13182.6687206943</c:v>
                </c:pt>
                <c:pt idx="51">
                  <c:v>13265.7234619736</c:v>
                </c:pt>
                <c:pt idx="52">
                  <c:v>13297.0220663123</c:v>
                </c:pt>
                <c:pt idx="53">
                  <c:v>13330.6352858142</c:v>
                </c:pt>
                <c:pt idx="54">
                  <c:v>13323.2952695603</c:v>
                </c:pt>
                <c:pt idx="55">
                  <c:v>13337.4439413044</c:v>
                </c:pt>
                <c:pt idx="56">
                  <c:v>13350.1336547555</c:v>
                </c:pt>
                <c:pt idx="57">
                  <c:v>13362.1935520909</c:v>
                </c:pt>
                <c:pt idx="58">
                  <c:v>13363.0154103277</c:v>
                </c:pt>
                <c:pt idx="59">
                  <c:v>13365.4055195987</c:v>
                </c:pt>
                <c:pt idx="60">
                  <c:v>13402.3623398118</c:v>
                </c:pt>
                <c:pt idx="61">
                  <c:v>13410.6946837396</c:v>
                </c:pt>
                <c:pt idx="62">
                  <c:v>13413.5567978794</c:v>
                </c:pt>
                <c:pt idx="63">
                  <c:v>13412.9026237205</c:v>
                </c:pt>
                <c:pt idx="64">
                  <c:v>13423.1799969135</c:v>
                </c:pt>
                <c:pt idx="65">
                  <c:v>13434.3949044627</c:v>
                </c:pt>
                <c:pt idx="66">
                  <c:v>13438.7234574984</c:v>
                </c:pt>
                <c:pt idx="67">
                  <c:v>13438.2993925743</c:v>
                </c:pt>
                <c:pt idx="68">
                  <c:v>13450.2947627613</c:v>
                </c:pt>
                <c:pt idx="69">
                  <c:v>13460.6099121401</c:v>
                </c:pt>
                <c:pt idx="70">
                  <c:v>13443.1235972363</c:v>
                </c:pt>
                <c:pt idx="71">
                  <c:v>13443.3214310406</c:v>
                </c:pt>
                <c:pt idx="72">
                  <c:v>13454.6963398472</c:v>
                </c:pt>
                <c:pt idx="73">
                  <c:v>13458.304833764</c:v>
                </c:pt>
                <c:pt idx="74">
                  <c:v>13425.7746261571</c:v>
                </c:pt>
                <c:pt idx="75">
                  <c:v>13426.2516398938</c:v>
                </c:pt>
                <c:pt idx="76">
                  <c:v>13431.8518015393</c:v>
                </c:pt>
                <c:pt idx="77">
                  <c:v>13443.6848915039</c:v>
                </c:pt>
                <c:pt idx="78">
                  <c:v>13448.1031407238</c:v>
                </c:pt>
                <c:pt idx="79">
                  <c:v>13447.6391636326</c:v>
                </c:pt>
                <c:pt idx="80">
                  <c:v>13458.4451293474</c:v>
                </c:pt>
                <c:pt idx="81">
                  <c:v>13481.8207922301</c:v>
                </c:pt>
                <c:pt idx="82">
                  <c:v>13483.443369274</c:v>
                </c:pt>
                <c:pt idx="83">
                  <c:v>13483.4721267238</c:v>
                </c:pt>
                <c:pt idx="84">
                  <c:v>13492.5492199438</c:v>
                </c:pt>
                <c:pt idx="85">
                  <c:v>13503.9770855095</c:v>
                </c:pt>
                <c:pt idx="86">
                  <c:v>13504.4796448318</c:v>
                </c:pt>
                <c:pt idx="87">
                  <c:v>13480.45395544</c:v>
                </c:pt>
                <c:pt idx="88">
                  <c:v>13492.7214998178</c:v>
                </c:pt>
                <c:pt idx="89">
                  <c:v>13507.5209761808</c:v>
                </c:pt>
                <c:pt idx="90">
                  <c:v>13508.1537512607</c:v>
                </c:pt>
                <c:pt idx="91">
                  <c:v>13503.4247696089</c:v>
                </c:pt>
                <c:pt idx="92">
                  <c:v>13515.9690729447</c:v>
                </c:pt>
                <c:pt idx="93">
                  <c:v>13518.9396935756</c:v>
                </c:pt>
                <c:pt idx="94">
                  <c:v>13518.5329106943</c:v>
                </c:pt>
                <c:pt idx="95">
                  <c:v>13516.7841808287</c:v>
                </c:pt>
                <c:pt idx="96">
                  <c:v>13522.7682123771</c:v>
                </c:pt>
                <c:pt idx="97">
                  <c:v>13534.5809283855</c:v>
                </c:pt>
                <c:pt idx="98">
                  <c:v>13534.8598575684</c:v>
                </c:pt>
                <c:pt idx="99">
                  <c:v>13526.3490417268</c:v>
                </c:pt>
                <c:pt idx="100">
                  <c:v>13537.1048095835</c:v>
                </c:pt>
                <c:pt idx="101">
                  <c:v>13536.4734743675</c:v>
                </c:pt>
                <c:pt idx="102">
                  <c:v>13539.3783902544</c:v>
                </c:pt>
                <c:pt idx="103">
                  <c:v>13539.9215872072</c:v>
                </c:pt>
                <c:pt idx="104">
                  <c:v>13551.7283931159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5994981"/>
        <c:axId val="62410773"/>
      </c:lineChart>
      <c:catAx>
        <c:axId val="459949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410773"/>
        <c:crosses val="autoZero"/>
        <c:auto val="1"/>
        <c:lblAlgn val="ctr"/>
        <c:lblOffset val="100"/>
      </c:catAx>
      <c:valAx>
        <c:axId val="62410773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99498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2019'!$AO$3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2019'!$AO$4:$AO$108</c:f>
              <c:numCache>
                <c:formatCode>General</c:formatCode>
                <c:ptCount val="105"/>
                <c:pt idx="0">
                  <c:v>6695.92</c:v>
                </c:pt>
                <c:pt idx="1">
                  <c:v>6414.78904699531</c:v>
                </c:pt>
                <c:pt idx="2">
                  <c:v>6778.90225184158</c:v>
                </c:pt>
                <c:pt idx="3">
                  <c:v>7092.02100217064</c:v>
                </c:pt>
                <c:pt idx="4">
                  <c:v>7113.98164433727</c:v>
                </c:pt>
                <c:pt idx="5">
                  <c:v>6705.54599729676</c:v>
                </c:pt>
                <c:pt idx="6">
                  <c:v>6521.17321865806</c:v>
                </c:pt>
                <c:pt idx="7">
                  <c:v>6554.01964535573</c:v>
                </c:pt>
                <c:pt idx="8">
                  <c:v>6660.1842529205</c:v>
                </c:pt>
                <c:pt idx="9">
                  <c:v>6744.03429129675</c:v>
                </c:pt>
                <c:pt idx="10">
                  <c:v>6741.66175252587</c:v>
                </c:pt>
                <c:pt idx="11">
                  <c:v>6886.42921069284</c:v>
                </c:pt>
                <c:pt idx="12">
                  <c:v>6890.54533395775</c:v>
                </c:pt>
                <c:pt idx="13">
                  <c:v>6808.84926639221</c:v>
                </c:pt>
                <c:pt idx="14">
                  <c:v>6722.87988857401</c:v>
                </c:pt>
                <c:pt idx="15">
                  <c:v>6343.42583946065</c:v>
                </c:pt>
                <c:pt idx="16">
                  <c:v>6007.47172090445</c:v>
                </c:pt>
                <c:pt idx="17">
                  <c:v>5985.30123610738</c:v>
                </c:pt>
                <c:pt idx="18">
                  <c:v>5961.97243607963</c:v>
                </c:pt>
                <c:pt idx="19">
                  <c:v>5869.78477201805</c:v>
                </c:pt>
                <c:pt idx="20">
                  <c:v>5675.71936373082</c:v>
                </c:pt>
                <c:pt idx="21">
                  <c:v>5895.39994110246</c:v>
                </c:pt>
                <c:pt idx="22">
                  <c:v>5800.35755882689</c:v>
                </c:pt>
                <c:pt idx="23">
                  <c:v>5502.09402482739</c:v>
                </c:pt>
                <c:pt idx="24">
                  <c:v>5575.17150589064</c:v>
                </c:pt>
                <c:pt idx="25">
                  <c:v>5800.5480245875</c:v>
                </c:pt>
                <c:pt idx="26">
                  <c:v>5994.59024162285</c:v>
                </c:pt>
                <c:pt idx="27">
                  <c:v>6201.58748230454</c:v>
                </c:pt>
                <c:pt idx="28">
                  <c:v>6391.98678132025</c:v>
                </c:pt>
                <c:pt idx="29">
                  <c:v>6516.1153562653</c:v>
                </c:pt>
                <c:pt idx="30">
                  <c:v>6636.34716668956</c:v>
                </c:pt>
                <c:pt idx="31">
                  <c:v>6709.26417125372</c:v>
                </c:pt>
                <c:pt idx="32">
                  <c:v>6747.60440231109</c:v>
                </c:pt>
                <c:pt idx="33">
                  <c:v>6809.90160884451</c:v>
                </c:pt>
                <c:pt idx="34">
                  <c:v>6818.61398891895</c:v>
                </c:pt>
                <c:pt idx="35">
                  <c:v>6852.96938356179</c:v>
                </c:pt>
                <c:pt idx="36">
                  <c:v>6884.57098585129</c:v>
                </c:pt>
                <c:pt idx="37">
                  <c:v>6953.99529582236</c:v>
                </c:pt>
                <c:pt idx="38">
                  <c:v>7003.12251580633</c:v>
                </c:pt>
                <c:pt idx="39">
                  <c:v>7028.2237225364</c:v>
                </c:pt>
                <c:pt idx="40">
                  <c:v>7049.12040418796</c:v>
                </c:pt>
                <c:pt idx="41">
                  <c:v>7108.57552582361</c:v>
                </c:pt>
                <c:pt idx="42">
                  <c:v>7157.14776018672</c:v>
                </c:pt>
                <c:pt idx="43">
                  <c:v>7168.53766252379</c:v>
                </c:pt>
                <c:pt idx="44">
                  <c:v>7167.86233194293</c:v>
                </c:pt>
                <c:pt idx="45">
                  <c:v>7223.7222206989</c:v>
                </c:pt>
                <c:pt idx="46">
                  <c:v>7299.2781105148</c:v>
                </c:pt>
                <c:pt idx="47">
                  <c:v>7324.16783032642</c:v>
                </c:pt>
                <c:pt idx="48">
                  <c:v>7330.07720734927</c:v>
                </c:pt>
                <c:pt idx="49">
                  <c:v>7371.87516856975</c:v>
                </c:pt>
                <c:pt idx="50">
                  <c:v>7416.35873587758</c:v>
                </c:pt>
                <c:pt idx="51">
                  <c:v>7475.09862644684</c:v>
                </c:pt>
                <c:pt idx="52">
                  <c:v>7508.43359810487</c:v>
                </c:pt>
                <c:pt idx="53">
                  <c:v>7516.35081900477</c:v>
                </c:pt>
                <c:pt idx="54">
                  <c:v>7520.39305783082</c:v>
                </c:pt>
                <c:pt idx="55">
                  <c:v>7560.85862262067</c:v>
                </c:pt>
                <c:pt idx="56">
                  <c:v>7609.59676465969</c:v>
                </c:pt>
                <c:pt idx="57">
                  <c:v>7644.40554699685</c:v>
                </c:pt>
                <c:pt idx="58">
                  <c:v>7653.69653670277</c:v>
                </c:pt>
                <c:pt idx="59">
                  <c:v>7704.56475629191</c:v>
                </c:pt>
                <c:pt idx="60">
                  <c:v>7729.86487547151</c:v>
                </c:pt>
                <c:pt idx="61">
                  <c:v>7803.22190775209</c:v>
                </c:pt>
                <c:pt idx="62">
                  <c:v>7800.5342531494</c:v>
                </c:pt>
                <c:pt idx="63">
                  <c:v>7826.16291092863</c:v>
                </c:pt>
                <c:pt idx="64">
                  <c:v>7889.00819739189</c:v>
                </c:pt>
                <c:pt idx="65">
                  <c:v>7938.34989232213</c:v>
                </c:pt>
                <c:pt idx="66">
                  <c:v>7926.63307754429</c:v>
                </c:pt>
                <c:pt idx="67">
                  <c:v>7966.77754621448</c:v>
                </c:pt>
                <c:pt idx="68">
                  <c:v>8016.33828239821</c:v>
                </c:pt>
                <c:pt idx="69">
                  <c:v>8056.85260082482</c:v>
                </c:pt>
                <c:pt idx="70">
                  <c:v>8101.11440005784</c:v>
                </c:pt>
                <c:pt idx="71">
                  <c:v>8172.03611339378</c:v>
                </c:pt>
                <c:pt idx="72">
                  <c:v>8171.53336525665</c:v>
                </c:pt>
                <c:pt idx="73">
                  <c:v>8228.48215656734</c:v>
                </c:pt>
                <c:pt idx="74">
                  <c:v>8250.85753111482</c:v>
                </c:pt>
                <c:pt idx="75">
                  <c:v>8312.42164336183</c:v>
                </c:pt>
                <c:pt idx="76">
                  <c:v>8350.24971510219</c:v>
                </c:pt>
                <c:pt idx="77">
                  <c:v>8362.6723120205</c:v>
                </c:pt>
                <c:pt idx="78">
                  <c:v>8403.59453363578</c:v>
                </c:pt>
                <c:pt idx="79">
                  <c:v>8437.92180070342</c:v>
                </c:pt>
                <c:pt idx="80">
                  <c:v>8494.20950570364</c:v>
                </c:pt>
                <c:pt idx="81">
                  <c:v>8515.00058014235</c:v>
                </c:pt>
                <c:pt idx="82">
                  <c:v>8525.42573611718</c:v>
                </c:pt>
                <c:pt idx="83">
                  <c:v>8552.67608236188</c:v>
                </c:pt>
                <c:pt idx="84">
                  <c:v>8582.05703196654</c:v>
                </c:pt>
                <c:pt idx="85">
                  <c:v>8610.46418695533</c:v>
                </c:pt>
                <c:pt idx="86">
                  <c:v>8637.99561808264</c:v>
                </c:pt>
                <c:pt idx="87">
                  <c:v>8682.34559467967</c:v>
                </c:pt>
                <c:pt idx="88">
                  <c:v>8733.92266641715</c:v>
                </c:pt>
                <c:pt idx="89">
                  <c:v>8761.94127169046</c:v>
                </c:pt>
                <c:pt idx="90">
                  <c:v>8806.17797962886</c:v>
                </c:pt>
                <c:pt idx="91">
                  <c:v>8819.08024389658</c:v>
                </c:pt>
                <c:pt idx="92">
                  <c:v>8879.15513342539</c:v>
                </c:pt>
                <c:pt idx="93">
                  <c:v>8919.50945624209</c:v>
                </c:pt>
                <c:pt idx="94">
                  <c:v>8919.87234714464</c:v>
                </c:pt>
                <c:pt idx="95">
                  <c:v>8969.55830177563</c:v>
                </c:pt>
                <c:pt idx="96">
                  <c:v>9007.24840826915</c:v>
                </c:pt>
                <c:pt idx="97">
                  <c:v>9041.15278317417</c:v>
                </c:pt>
                <c:pt idx="98">
                  <c:v>9072.05947766633</c:v>
                </c:pt>
                <c:pt idx="99">
                  <c:v>9093.44403380164</c:v>
                </c:pt>
                <c:pt idx="100">
                  <c:v>9137.19108547634</c:v>
                </c:pt>
                <c:pt idx="101">
                  <c:v>9162.39438866019</c:v>
                </c:pt>
                <c:pt idx="102">
                  <c:v>9211.32542693413</c:v>
                </c:pt>
                <c:pt idx="103">
                  <c:v>9253.40262978567</c:v>
                </c:pt>
                <c:pt idx="104">
                  <c:v>9293.31146669104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2019'!$AP$3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2019'!$AP$4:$AP$108</c:f>
              <c:numCache>
                <c:formatCode>General</c:formatCode>
                <c:ptCount val="105"/>
                <c:pt idx="0">
                  <c:v/>
                </c:pt>
                <c:pt idx="1">
                  <c:v>4470.96991716222</c:v>
                </c:pt>
                <c:pt idx="2">
                  <c:v>5147.06232133936</c:v>
                </c:pt>
                <c:pt idx="3">
                  <c:v>4992.6636952964</c:v>
                </c:pt>
                <c:pt idx="4">
                  <c:v>5386.49942707475</c:v>
                </c:pt>
                <c:pt idx="5">
                  <c:v>4704.48903900808</c:v>
                </c:pt>
                <c:pt idx="6">
                  <c:v>4838.74712377075</c:v>
                </c:pt>
                <c:pt idx="7">
                  <c:v>4621.76775268586</c:v>
                </c:pt>
                <c:pt idx="8">
                  <c:v>5045.14756152911</c:v>
                </c:pt>
                <c:pt idx="9">
                  <c:v>4809.80128591994</c:v>
                </c:pt>
                <c:pt idx="10">
                  <c:v>5127.39357112744</c:v>
                </c:pt>
                <c:pt idx="11">
                  <c:v>4922.4233521643</c:v>
                </c:pt>
                <c:pt idx="12">
                  <c:v>5363.22430835127</c:v>
                </c:pt>
                <c:pt idx="13">
                  <c:v>5039.28319967315</c:v>
                </c:pt>
                <c:pt idx="14">
                  <c:v>5046.95536389766</c:v>
                </c:pt>
                <c:pt idx="15">
                  <c:v>4716.53811057483</c:v>
                </c:pt>
                <c:pt idx="16">
                  <c:v>4305.87954975151</c:v>
                </c:pt>
                <c:pt idx="17">
                  <c:v>4236.93054050938</c:v>
                </c:pt>
                <c:pt idx="18">
                  <c:v>4269.792391032</c:v>
                </c:pt>
                <c:pt idx="19">
                  <c:v>4357.64435546387</c:v>
                </c:pt>
                <c:pt idx="20">
                  <c:v>4303.67867893299</c:v>
                </c:pt>
                <c:pt idx="21">
                  <c:v>4335.30972664677</c:v>
                </c:pt>
                <c:pt idx="22">
                  <c:v>4433.35908453804</c:v>
                </c:pt>
                <c:pt idx="23">
                  <c:v>4675.10183739419</c:v>
                </c:pt>
                <c:pt idx="24">
                  <c:v>4726.25629575601</c:v>
                </c:pt>
                <c:pt idx="25">
                  <c:v>4621.7206879821</c:v>
                </c:pt>
                <c:pt idx="26">
                  <c:v>4625.05861354567</c:v>
                </c:pt>
                <c:pt idx="27">
                  <c:v>4728.81311198334</c:v>
                </c:pt>
                <c:pt idx="28">
                  <c:v>4823.8354048698</c:v>
                </c:pt>
                <c:pt idx="29">
                  <c:v>4919.46778083008</c:v>
                </c:pt>
                <c:pt idx="30">
                  <c:v>5011.36861112606</c:v>
                </c:pt>
                <c:pt idx="31">
                  <c:v>5076.43681959835</c:v>
                </c:pt>
                <c:pt idx="32">
                  <c:v>5131.62038130117</c:v>
                </c:pt>
                <c:pt idx="33">
                  <c:v>5156.35055537317</c:v>
                </c:pt>
                <c:pt idx="34">
                  <c:v>5184.12829562871</c:v>
                </c:pt>
                <c:pt idx="35">
                  <c:v>5207.46970936131</c:v>
                </c:pt>
                <c:pt idx="36">
                  <c:v>5242.51642228443</c:v>
                </c:pt>
                <c:pt idx="37">
                  <c:v>5278.1222404677</c:v>
                </c:pt>
                <c:pt idx="38">
                  <c:v>5341.92516565424</c:v>
                </c:pt>
                <c:pt idx="39">
                  <c:v>5412.94240544211</c:v>
                </c:pt>
                <c:pt idx="40">
                  <c:v>5438.60168775554</c:v>
                </c:pt>
                <c:pt idx="41">
                  <c:v>5477.17295252303</c:v>
                </c:pt>
                <c:pt idx="42">
                  <c:v>5514.04943372518</c:v>
                </c:pt>
                <c:pt idx="43">
                  <c:v>5544.60717834444</c:v>
                </c:pt>
                <c:pt idx="44">
                  <c:v>5562.5888625933</c:v>
                </c:pt>
                <c:pt idx="45">
                  <c:v>5580.1158727418</c:v>
                </c:pt>
                <c:pt idx="46">
                  <c:v>5639.13457565406</c:v>
                </c:pt>
                <c:pt idx="47">
                  <c:v>5707.4702223979</c:v>
                </c:pt>
                <c:pt idx="48">
                  <c:v>5724.38460452398</c:v>
                </c:pt>
                <c:pt idx="49">
                  <c:v>5726.91100804216</c:v>
                </c:pt>
                <c:pt idx="50">
                  <c:v>5739.40386959903</c:v>
                </c:pt>
                <c:pt idx="51">
                  <c:v>5766.15468533901</c:v>
                </c:pt>
                <c:pt idx="52">
                  <c:v>5790.02908132334</c:v>
                </c:pt>
                <c:pt idx="53">
                  <c:v>5814.7294714095</c:v>
                </c:pt>
                <c:pt idx="54">
                  <c:v>5812.37324988438</c:v>
                </c:pt>
                <c:pt idx="55">
                  <c:v>5811.20979920555</c:v>
                </c:pt>
                <c:pt idx="56">
                  <c:v>5826.96347777214</c:v>
                </c:pt>
                <c:pt idx="57">
                  <c:v>5836.45226246996</c:v>
                </c:pt>
                <c:pt idx="58">
                  <c:v>5846.26094271205</c:v>
                </c:pt>
                <c:pt idx="59">
                  <c:v>5876.68121852486</c:v>
                </c:pt>
                <c:pt idx="60">
                  <c:v>5885.3997106233</c:v>
                </c:pt>
                <c:pt idx="61">
                  <c:v>5892.70529030462</c:v>
                </c:pt>
                <c:pt idx="62">
                  <c:v>5929.68276090656</c:v>
                </c:pt>
                <c:pt idx="63">
                  <c:v>5952.87127006176</c:v>
                </c:pt>
                <c:pt idx="64">
                  <c:v>5963.10443042051</c:v>
                </c:pt>
                <c:pt idx="65">
                  <c:v>5976.23387888769</c:v>
                </c:pt>
                <c:pt idx="66">
                  <c:v>5999.09268514477</c:v>
                </c:pt>
                <c:pt idx="67">
                  <c:v>6002.19268042196</c:v>
                </c:pt>
                <c:pt idx="68">
                  <c:v>5992.37560644447</c:v>
                </c:pt>
                <c:pt idx="69">
                  <c:v>6023.42370932567</c:v>
                </c:pt>
                <c:pt idx="70">
                  <c:v>6030.62981569836</c:v>
                </c:pt>
                <c:pt idx="71">
                  <c:v>6060.15159256778</c:v>
                </c:pt>
                <c:pt idx="72">
                  <c:v>6080.51026374332</c:v>
                </c:pt>
                <c:pt idx="73">
                  <c:v>6096.73032631144</c:v>
                </c:pt>
                <c:pt idx="74">
                  <c:v>6104.56694847469</c:v>
                </c:pt>
                <c:pt idx="75">
                  <c:v>6118.84813570597</c:v>
                </c:pt>
                <c:pt idx="76">
                  <c:v>6139.0070335207</c:v>
                </c:pt>
                <c:pt idx="77">
                  <c:v>6164.18222101349</c:v>
                </c:pt>
                <c:pt idx="78">
                  <c:v>6200.34925264448</c:v>
                </c:pt>
                <c:pt idx="79">
                  <c:v>6225.41484810996</c:v>
                </c:pt>
                <c:pt idx="80">
                  <c:v>6220.16909601375</c:v>
                </c:pt>
                <c:pt idx="81">
                  <c:v>6235.63282669523</c:v>
                </c:pt>
                <c:pt idx="82">
                  <c:v>6250.53062810977</c:v>
                </c:pt>
                <c:pt idx="83">
                  <c:v>6264.44902501506</c:v>
                </c:pt>
                <c:pt idx="84">
                  <c:v>6270.76550880766</c:v>
                </c:pt>
                <c:pt idx="85">
                  <c:v>6273.11796602728</c:v>
                </c:pt>
                <c:pt idx="86">
                  <c:v>6274.47253756845</c:v>
                </c:pt>
                <c:pt idx="87">
                  <c:v>6293.07504997829</c:v>
                </c:pt>
                <c:pt idx="88">
                  <c:v>6310.5292675967</c:v>
                </c:pt>
                <c:pt idx="89">
                  <c:v>6319.68882045151</c:v>
                </c:pt>
                <c:pt idx="90">
                  <c:v>6338.87293258849</c:v>
                </c:pt>
                <c:pt idx="91">
                  <c:v>6357.3180136262</c:v>
                </c:pt>
                <c:pt idx="92">
                  <c:v>6383.26704693356</c:v>
                </c:pt>
                <c:pt idx="93">
                  <c:v>6386.70399992889</c:v>
                </c:pt>
                <c:pt idx="94">
                  <c:v>6393.52933825112</c:v>
                </c:pt>
                <c:pt idx="95">
                  <c:v>6405.30867849718</c:v>
                </c:pt>
                <c:pt idx="96">
                  <c:v>6410.02569239159</c:v>
                </c:pt>
                <c:pt idx="97">
                  <c:v>6416.9739938562</c:v>
                </c:pt>
                <c:pt idx="98">
                  <c:v>6443.59574342094</c:v>
                </c:pt>
                <c:pt idx="99">
                  <c:v>6458.78259124919</c:v>
                </c:pt>
                <c:pt idx="100">
                  <c:v>6480.56360534423</c:v>
                </c:pt>
                <c:pt idx="101">
                  <c:v>6495.18409667056</c:v>
                </c:pt>
                <c:pt idx="102">
                  <c:v>6514.68995607761</c:v>
                </c:pt>
                <c:pt idx="103">
                  <c:v>6527.1953693838</c:v>
                </c:pt>
                <c:pt idx="104">
                  <c:v>6572.21196568877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2019'!$AQ$3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2019'!$AQ$4:$AQ$108</c:f>
              <c:numCache>
                <c:formatCode>General</c:formatCode>
                <c:ptCount val="105"/>
                <c:pt idx="0">
                  <c:v/>
                </c:pt>
                <c:pt idx="1">
                  <c:v>3331.11635797008</c:v>
                </c:pt>
                <c:pt idx="2">
                  <c:v>3819.27597821656</c:v>
                </c:pt>
                <c:pt idx="3">
                  <c:v>3676.97138377823</c:v>
                </c:pt>
                <c:pt idx="4">
                  <c:v>3965.42706779696</c:v>
                </c:pt>
                <c:pt idx="5">
                  <c:v>3436.80044617625</c:v>
                </c:pt>
                <c:pt idx="6">
                  <c:v>3534.83630564351</c:v>
                </c:pt>
                <c:pt idx="7">
                  <c:v>3347.73911377479</c:v>
                </c:pt>
                <c:pt idx="8">
                  <c:v>3668.3832393779</c:v>
                </c:pt>
                <c:pt idx="9">
                  <c:v>3488.44720135338</c:v>
                </c:pt>
                <c:pt idx="10">
                  <c:v>3728.86496866228</c:v>
                </c:pt>
                <c:pt idx="11">
                  <c:v>3561.71070785923</c:v>
                </c:pt>
                <c:pt idx="12">
                  <c:v>3853.38924388264</c:v>
                </c:pt>
                <c:pt idx="13">
                  <c:v>3652.46187588087</c:v>
                </c:pt>
                <c:pt idx="14">
                  <c:v>3659.20036295348</c:v>
                </c:pt>
                <c:pt idx="15">
                  <c:v>3408.65068256482</c:v>
                </c:pt>
                <c:pt idx="16">
                  <c:v>3099.88018702204</c:v>
                </c:pt>
                <c:pt idx="17">
                  <c:v>3064.78957159211</c:v>
                </c:pt>
                <c:pt idx="18">
                  <c:v>3070.39921866719</c:v>
                </c:pt>
                <c:pt idx="19">
                  <c:v>3125.78510233497</c:v>
                </c:pt>
                <c:pt idx="20">
                  <c:v>3072.10150818214</c:v>
                </c:pt>
                <c:pt idx="21">
                  <c:v>3108.84258314328</c:v>
                </c:pt>
                <c:pt idx="22">
                  <c:v>3176.60167588349</c:v>
                </c:pt>
                <c:pt idx="23">
                  <c:v>3349.91599407428</c:v>
                </c:pt>
                <c:pt idx="24">
                  <c:v>3373.44519203148</c:v>
                </c:pt>
                <c:pt idx="25">
                  <c:v>3269.96591346082</c:v>
                </c:pt>
                <c:pt idx="26">
                  <c:v>3280.88474205811</c:v>
                </c:pt>
                <c:pt idx="27">
                  <c:v>3362.10547615872</c:v>
                </c:pt>
                <c:pt idx="28">
                  <c:v>3421.35321998805</c:v>
                </c:pt>
                <c:pt idx="29">
                  <c:v>3444.17348680908</c:v>
                </c:pt>
                <c:pt idx="30">
                  <c:v>3485.41156341227</c:v>
                </c:pt>
                <c:pt idx="31">
                  <c:v>3530.95705265659</c:v>
                </c:pt>
                <c:pt idx="32">
                  <c:v>3568.99721371702</c:v>
                </c:pt>
                <c:pt idx="33">
                  <c:v>3593.9437755207</c:v>
                </c:pt>
                <c:pt idx="34">
                  <c:v>3611.69343775299</c:v>
                </c:pt>
                <c:pt idx="35">
                  <c:v>3629.96532644521</c:v>
                </c:pt>
                <c:pt idx="36">
                  <c:v>3654.9009742888</c:v>
                </c:pt>
                <c:pt idx="37">
                  <c:v>3681.06019160176</c:v>
                </c:pt>
                <c:pt idx="38">
                  <c:v>3710.66393421066</c:v>
                </c:pt>
                <c:pt idx="39">
                  <c:v>3750.25592031424</c:v>
                </c:pt>
                <c:pt idx="40">
                  <c:v>3775.34804415416</c:v>
                </c:pt>
                <c:pt idx="41">
                  <c:v>3791.19119326278</c:v>
                </c:pt>
                <c:pt idx="42">
                  <c:v>3800.57853315276</c:v>
                </c:pt>
                <c:pt idx="43">
                  <c:v>3838.11148398329</c:v>
                </c:pt>
                <c:pt idx="44">
                  <c:v>3869.0383953917</c:v>
                </c:pt>
                <c:pt idx="45">
                  <c:v>3879.9161495513</c:v>
                </c:pt>
                <c:pt idx="46">
                  <c:v>3945.8734053017</c:v>
                </c:pt>
                <c:pt idx="47">
                  <c:v>3997.77110618508</c:v>
                </c:pt>
                <c:pt idx="48">
                  <c:v>4005.54160264628</c:v>
                </c:pt>
                <c:pt idx="49">
                  <c:v>4000.0791937763</c:v>
                </c:pt>
                <c:pt idx="50">
                  <c:v>4011.97381317383</c:v>
                </c:pt>
                <c:pt idx="51">
                  <c:v>4023.93308779869</c:v>
                </c:pt>
                <c:pt idx="52">
                  <c:v>4050.27650858691</c:v>
                </c:pt>
                <c:pt idx="53">
                  <c:v>4067.74187446012</c:v>
                </c:pt>
                <c:pt idx="54">
                  <c:v>4088.44091506907</c:v>
                </c:pt>
                <c:pt idx="55">
                  <c:v>4099.57083621035</c:v>
                </c:pt>
                <c:pt idx="56">
                  <c:v>4115.67160167213</c:v>
                </c:pt>
                <c:pt idx="57">
                  <c:v>4126.51316263494</c:v>
                </c:pt>
                <c:pt idx="58">
                  <c:v>4129.19886502492</c:v>
                </c:pt>
                <c:pt idx="59">
                  <c:v>4132.1822935432</c:v>
                </c:pt>
                <c:pt idx="60">
                  <c:v>4144.68948875618</c:v>
                </c:pt>
                <c:pt idx="61">
                  <c:v>4160.31255482004</c:v>
                </c:pt>
                <c:pt idx="62">
                  <c:v>4174.39345635228</c:v>
                </c:pt>
                <c:pt idx="63">
                  <c:v>4180.26501924414</c:v>
                </c:pt>
                <c:pt idx="64">
                  <c:v>4199.96919160529</c:v>
                </c:pt>
                <c:pt idx="65">
                  <c:v>4212.84223740562</c:v>
                </c:pt>
                <c:pt idx="66">
                  <c:v>4229.87763820793</c:v>
                </c:pt>
                <c:pt idx="67">
                  <c:v>4246.66605974573</c:v>
                </c:pt>
                <c:pt idx="68">
                  <c:v>4270.89504287895</c:v>
                </c:pt>
                <c:pt idx="69">
                  <c:v>4287.55292100028</c:v>
                </c:pt>
                <c:pt idx="70">
                  <c:v>4295.81577455824</c:v>
                </c:pt>
                <c:pt idx="71">
                  <c:v>4312.77912804078</c:v>
                </c:pt>
                <c:pt idx="72">
                  <c:v>4331.10488122936</c:v>
                </c:pt>
                <c:pt idx="73">
                  <c:v>4340.89475086843</c:v>
                </c:pt>
                <c:pt idx="74">
                  <c:v>4342.36618245559</c:v>
                </c:pt>
                <c:pt idx="75">
                  <c:v>4341.6034362574</c:v>
                </c:pt>
                <c:pt idx="76">
                  <c:v>4340.51420462764</c:v>
                </c:pt>
                <c:pt idx="77">
                  <c:v>4340.49564859399</c:v>
                </c:pt>
                <c:pt idx="78">
                  <c:v>4354.93274399788</c:v>
                </c:pt>
                <c:pt idx="79">
                  <c:v>4360.82395378755</c:v>
                </c:pt>
                <c:pt idx="80">
                  <c:v>4381.97104323294</c:v>
                </c:pt>
                <c:pt idx="81">
                  <c:v>4391.33383946624</c:v>
                </c:pt>
                <c:pt idx="82">
                  <c:v>4409.96544837084</c:v>
                </c:pt>
                <c:pt idx="83">
                  <c:v>4429.07285077393</c:v>
                </c:pt>
                <c:pt idx="84">
                  <c:v>4439.42087877509</c:v>
                </c:pt>
                <c:pt idx="85">
                  <c:v>4448.3346459454</c:v>
                </c:pt>
                <c:pt idx="86">
                  <c:v>4463.12274531111</c:v>
                </c:pt>
                <c:pt idx="87">
                  <c:v>4481.76031235753</c:v>
                </c:pt>
                <c:pt idx="88">
                  <c:v>4496.44178104843</c:v>
                </c:pt>
                <c:pt idx="89">
                  <c:v>4515.02087995117</c:v>
                </c:pt>
                <c:pt idx="90">
                  <c:v>4527.94329252851</c:v>
                </c:pt>
                <c:pt idx="91">
                  <c:v>4520.3126149055</c:v>
                </c:pt>
                <c:pt idx="92">
                  <c:v>4541.43215660993</c:v>
                </c:pt>
                <c:pt idx="93">
                  <c:v>4559.77972554566</c:v>
                </c:pt>
                <c:pt idx="94">
                  <c:v>4575.29634979898</c:v>
                </c:pt>
                <c:pt idx="95">
                  <c:v>4590.25531257937</c:v>
                </c:pt>
                <c:pt idx="96">
                  <c:v>4608.07134084913</c:v>
                </c:pt>
                <c:pt idx="97">
                  <c:v>4617.36824056624</c:v>
                </c:pt>
                <c:pt idx="98">
                  <c:v>4617.58652554268</c:v>
                </c:pt>
                <c:pt idx="99">
                  <c:v>4635.91540498238</c:v>
                </c:pt>
                <c:pt idx="100">
                  <c:v>4642.54874578352</c:v>
                </c:pt>
                <c:pt idx="101">
                  <c:v>4636.35263161463</c:v>
                </c:pt>
                <c:pt idx="102">
                  <c:v>4636.59545883342</c:v>
                </c:pt>
                <c:pt idx="103">
                  <c:v>4646.03530883239</c:v>
                </c:pt>
                <c:pt idx="104">
                  <c:v>4659.42308976346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2019'!$AR$3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2019'!$AR$4:$AR$108</c:f>
              <c:numCache>
                <c:formatCode>General</c:formatCode>
                <c:ptCount val="105"/>
                <c:pt idx="0">
                  <c:v/>
                </c:pt>
                <c:pt idx="1">
                  <c:v>2432.55370456062</c:v>
                </c:pt>
                <c:pt idx="2">
                  <c:v>2778.54506764145</c:v>
                </c:pt>
                <c:pt idx="3">
                  <c:v>2682.70424929976</c:v>
                </c:pt>
                <c:pt idx="4">
                  <c:v>2880.58799453735</c:v>
                </c:pt>
                <c:pt idx="5">
                  <c:v>2543.13147161978</c:v>
                </c:pt>
                <c:pt idx="6">
                  <c:v>2601.00849486025</c:v>
                </c:pt>
                <c:pt idx="7">
                  <c:v>2467.83737070058</c:v>
                </c:pt>
                <c:pt idx="8">
                  <c:v>2677.76481628475</c:v>
                </c:pt>
                <c:pt idx="9">
                  <c:v>2552.04440035605</c:v>
                </c:pt>
                <c:pt idx="10">
                  <c:v>2704.31370400535</c:v>
                </c:pt>
                <c:pt idx="11">
                  <c:v>2590.63427639889</c:v>
                </c:pt>
                <c:pt idx="12">
                  <c:v>2799.48518719322</c:v>
                </c:pt>
                <c:pt idx="13">
                  <c:v>2604.35629730153</c:v>
                </c:pt>
                <c:pt idx="14">
                  <c:v>2659.7826401928</c:v>
                </c:pt>
                <c:pt idx="15">
                  <c:v>2482.8246442416</c:v>
                </c:pt>
                <c:pt idx="16">
                  <c:v>2286.84714994668</c:v>
                </c:pt>
                <c:pt idx="17">
                  <c:v>2247.38687932744</c:v>
                </c:pt>
                <c:pt idx="18">
                  <c:v>2253.13331880121</c:v>
                </c:pt>
                <c:pt idx="19">
                  <c:v>2282.83244646277</c:v>
                </c:pt>
                <c:pt idx="20">
                  <c:v>2279.89976861692</c:v>
                </c:pt>
                <c:pt idx="21">
                  <c:v>2533.39419925573</c:v>
                </c:pt>
                <c:pt idx="22">
                  <c:v>2597.58986864149</c:v>
                </c:pt>
                <c:pt idx="23">
                  <c:v>2732.4502338495</c:v>
                </c:pt>
                <c:pt idx="24">
                  <c:v>2776.21378889763</c:v>
                </c:pt>
                <c:pt idx="25">
                  <c:v>2720.84020705845</c:v>
                </c:pt>
                <c:pt idx="26">
                  <c:v>2729.13422688275</c:v>
                </c:pt>
                <c:pt idx="27">
                  <c:v>2796.56256870932</c:v>
                </c:pt>
                <c:pt idx="28">
                  <c:v>2852.85035716423</c:v>
                </c:pt>
                <c:pt idx="29">
                  <c:v>2909.90981841887</c:v>
                </c:pt>
                <c:pt idx="30">
                  <c:v>2961.1112223981</c:v>
                </c:pt>
                <c:pt idx="31">
                  <c:v>3007.52871772617</c:v>
                </c:pt>
                <c:pt idx="32">
                  <c:v>3044.18045651893</c:v>
                </c:pt>
                <c:pt idx="33">
                  <c:v>3074.55599237529</c:v>
                </c:pt>
                <c:pt idx="34">
                  <c:v>3099.19547041422</c:v>
                </c:pt>
                <c:pt idx="35">
                  <c:v>3121.01967686008</c:v>
                </c:pt>
                <c:pt idx="36">
                  <c:v>3145.90591875695</c:v>
                </c:pt>
                <c:pt idx="37">
                  <c:v>3175.16116493775</c:v>
                </c:pt>
                <c:pt idx="38">
                  <c:v>3207.37152740922</c:v>
                </c:pt>
                <c:pt idx="39">
                  <c:v>3247.74546622533</c:v>
                </c:pt>
                <c:pt idx="40">
                  <c:v>3254.3199295926</c:v>
                </c:pt>
                <c:pt idx="41">
                  <c:v>3260.05075065888</c:v>
                </c:pt>
                <c:pt idx="42">
                  <c:v>3272.83363286721</c:v>
                </c:pt>
                <c:pt idx="43">
                  <c:v>3288.21505810343</c:v>
                </c:pt>
                <c:pt idx="44">
                  <c:v>3293.40569743282</c:v>
                </c:pt>
                <c:pt idx="45">
                  <c:v>3298.49914007838</c:v>
                </c:pt>
                <c:pt idx="46">
                  <c:v>3323.88630782745</c:v>
                </c:pt>
                <c:pt idx="47">
                  <c:v>3358.87803354944</c:v>
                </c:pt>
                <c:pt idx="48">
                  <c:v>3362.42752508929</c:v>
                </c:pt>
                <c:pt idx="49">
                  <c:v>3365.9805295591</c:v>
                </c:pt>
                <c:pt idx="50">
                  <c:v>3369.79153567444</c:v>
                </c:pt>
                <c:pt idx="51">
                  <c:v>3372.81604963192</c:v>
                </c:pt>
                <c:pt idx="52">
                  <c:v>3376.34777315771</c:v>
                </c:pt>
                <c:pt idx="53">
                  <c:v>3381.31466902619</c:v>
                </c:pt>
                <c:pt idx="54">
                  <c:v>3383.93016985794</c:v>
                </c:pt>
                <c:pt idx="55">
                  <c:v>3386.90942070339</c:v>
                </c:pt>
                <c:pt idx="56">
                  <c:v>3390.408930047</c:v>
                </c:pt>
                <c:pt idx="57">
                  <c:v>3393.90567557013</c:v>
                </c:pt>
                <c:pt idx="58">
                  <c:v>3397.55517745988</c:v>
                </c:pt>
                <c:pt idx="59">
                  <c:v>3402.19210449614</c:v>
                </c:pt>
                <c:pt idx="60">
                  <c:v>3407.33343641979</c:v>
                </c:pt>
                <c:pt idx="61">
                  <c:v>3412.46033232966</c:v>
                </c:pt>
                <c:pt idx="62">
                  <c:v>3417.23461039768</c:v>
                </c:pt>
                <c:pt idx="63">
                  <c:v>3422.03685002668</c:v>
                </c:pt>
                <c:pt idx="64">
                  <c:v>3425.72097374959</c:v>
                </c:pt>
                <c:pt idx="65">
                  <c:v>3430.8439540791</c:v>
                </c:pt>
                <c:pt idx="66">
                  <c:v>3435.82443375253</c:v>
                </c:pt>
                <c:pt idx="67">
                  <c:v>3439.93058931163</c:v>
                </c:pt>
                <c:pt idx="68">
                  <c:v>3445.13166658987</c:v>
                </c:pt>
                <c:pt idx="69">
                  <c:v>3451.47846288601</c:v>
                </c:pt>
                <c:pt idx="70">
                  <c:v>3455.9919770396</c:v>
                </c:pt>
                <c:pt idx="71">
                  <c:v>3460.19662318925</c:v>
                </c:pt>
                <c:pt idx="72">
                  <c:v>3465.40715929018</c:v>
                </c:pt>
                <c:pt idx="73">
                  <c:v>3471.0435618723</c:v>
                </c:pt>
                <c:pt idx="74">
                  <c:v>3475.55247499994</c:v>
                </c:pt>
                <c:pt idx="75">
                  <c:v>3480.42363769695</c:v>
                </c:pt>
                <c:pt idx="76">
                  <c:v>3485.39781547481</c:v>
                </c:pt>
                <c:pt idx="77">
                  <c:v>3490.32150431737</c:v>
                </c:pt>
                <c:pt idx="78">
                  <c:v>3495.77624191678</c:v>
                </c:pt>
                <c:pt idx="79">
                  <c:v>3499.12499968111</c:v>
                </c:pt>
                <c:pt idx="80">
                  <c:v>3503.11536779786</c:v>
                </c:pt>
                <c:pt idx="81">
                  <c:v>3508.76871971489</c:v>
                </c:pt>
                <c:pt idx="82">
                  <c:v>3513.82427621247</c:v>
                </c:pt>
                <c:pt idx="83">
                  <c:v>3518.27608875644</c:v>
                </c:pt>
                <c:pt idx="84">
                  <c:v>3523.47836353624</c:v>
                </c:pt>
                <c:pt idx="85">
                  <c:v>3529.76308061384</c:v>
                </c:pt>
                <c:pt idx="86">
                  <c:v>3536.00349061973</c:v>
                </c:pt>
                <c:pt idx="87">
                  <c:v>3535.71855132938</c:v>
                </c:pt>
                <c:pt idx="88">
                  <c:v>3541.37595632774</c:v>
                </c:pt>
                <c:pt idx="89">
                  <c:v>3547.55851891317</c:v>
                </c:pt>
                <c:pt idx="90">
                  <c:v>3551.46234931825</c:v>
                </c:pt>
                <c:pt idx="91">
                  <c:v>3557.81666935233</c:v>
                </c:pt>
                <c:pt idx="92">
                  <c:v>3563.26389323231</c:v>
                </c:pt>
                <c:pt idx="93">
                  <c:v>3570.78315169821</c:v>
                </c:pt>
                <c:pt idx="94">
                  <c:v>3556.06443935756</c:v>
                </c:pt>
                <c:pt idx="95">
                  <c:v>3551.98025795806</c:v>
                </c:pt>
                <c:pt idx="96">
                  <c:v>3560.34142038758</c:v>
                </c:pt>
                <c:pt idx="97">
                  <c:v>3564.92952879814</c:v>
                </c:pt>
                <c:pt idx="98">
                  <c:v>3588.08454326344</c:v>
                </c:pt>
                <c:pt idx="99">
                  <c:v>3593.43069380676</c:v>
                </c:pt>
                <c:pt idx="100">
                  <c:v>3598.75689628357</c:v>
                </c:pt>
                <c:pt idx="101">
                  <c:v>3600.12490632669</c:v>
                </c:pt>
                <c:pt idx="102">
                  <c:v>3605.8479341668</c:v>
                </c:pt>
                <c:pt idx="103">
                  <c:v>3610.22061239849</c:v>
                </c:pt>
                <c:pt idx="104">
                  <c:v>3613.77022366433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2019'!$AS$3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2019'!$AS$4:$AS$108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2679.02087266874</c:v>
                </c:pt>
                <c:pt idx="9">
                  <c:v>2553.20862302547</c:v>
                </c:pt>
                <c:pt idx="10">
                  <c:v>2705.51766466417</c:v>
                </c:pt>
                <c:pt idx="11">
                  <c:v>2591.75085543831</c:v>
                </c:pt>
                <c:pt idx="12">
                  <c:v>2800.65905588891</c:v>
                </c:pt>
                <c:pt idx="13">
                  <c:v>2588.98161198631</c:v>
                </c:pt>
                <c:pt idx="14">
                  <c:v>2607.1728222411</c:v>
                </c:pt>
                <c:pt idx="15">
                  <c:v>2428.73232783045</c:v>
                </c:pt>
                <c:pt idx="16">
                  <c:v>2238.2132073793</c:v>
                </c:pt>
                <c:pt idx="17">
                  <c:v>2212.74361216473</c:v>
                </c:pt>
                <c:pt idx="18">
                  <c:v>2217.15225798455</c:v>
                </c:pt>
                <c:pt idx="19">
                  <c:v>2249.93695012892</c:v>
                </c:pt>
                <c:pt idx="20">
                  <c:v>2214.20073216183</c:v>
                </c:pt>
                <c:pt idx="21">
                  <c:v>2225.72890975939</c:v>
                </c:pt>
                <c:pt idx="22">
                  <c:v>2273.13477387692</c:v>
                </c:pt>
                <c:pt idx="23">
                  <c:v>2387.49031066213</c:v>
                </c:pt>
                <c:pt idx="24">
                  <c:v>2405.06090183346</c:v>
                </c:pt>
                <c:pt idx="25">
                  <c:v>2338.36676165136</c:v>
                </c:pt>
                <c:pt idx="26">
                  <c:v>2331.29689774803</c:v>
                </c:pt>
                <c:pt idx="27">
                  <c:v>2374.96434316434</c:v>
                </c:pt>
                <c:pt idx="28">
                  <c:v>2412.50325365578</c:v>
                </c:pt>
                <c:pt idx="29">
                  <c:v>2443.2510313312</c:v>
                </c:pt>
                <c:pt idx="30">
                  <c:v>2479.32938635859</c:v>
                </c:pt>
                <c:pt idx="31">
                  <c:v>2504.73205173115</c:v>
                </c:pt>
                <c:pt idx="32">
                  <c:v>2523.84951774798</c:v>
                </c:pt>
                <c:pt idx="33">
                  <c:v>2537.40063140418</c:v>
                </c:pt>
                <c:pt idx="34">
                  <c:v>2546.77455529026</c:v>
                </c:pt>
                <c:pt idx="35">
                  <c:v>2552.94017346266</c:v>
                </c:pt>
                <c:pt idx="36">
                  <c:v>2560.62338604826</c:v>
                </c:pt>
                <c:pt idx="37">
                  <c:v>2560.55896218063</c:v>
                </c:pt>
                <c:pt idx="38">
                  <c:v>2575.30426272807</c:v>
                </c:pt>
                <c:pt idx="39">
                  <c:v>2600.20942347831</c:v>
                </c:pt>
                <c:pt idx="40">
                  <c:v>2605.48105311554</c:v>
                </c:pt>
                <c:pt idx="41">
                  <c:v>2610.60808024191</c:v>
                </c:pt>
                <c:pt idx="42">
                  <c:v>2618.56722345217</c:v>
                </c:pt>
                <c:pt idx="43">
                  <c:v>2618.25471016779</c:v>
                </c:pt>
                <c:pt idx="44">
                  <c:v>2623.52035774279</c:v>
                </c:pt>
                <c:pt idx="45">
                  <c:v>2628.97639148565</c:v>
                </c:pt>
                <c:pt idx="46">
                  <c:v>2649.8865670417</c:v>
                </c:pt>
                <c:pt idx="47">
                  <c:v>2678.28863847028</c:v>
                </c:pt>
                <c:pt idx="48">
                  <c:v>2681.757528547</c:v>
                </c:pt>
                <c:pt idx="49">
                  <c:v>2684.89977927781</c:v>
                </c:pt>
                <c:pt idx="50">
                  <c:v>2696.78495751553</c:v>
                </c:pt>
                <c:pt idx="51">
                  <c:v>2699.28626886659</c:v>
                </c:pt>
                <c:pt idx="52">
                  <c:v>2702.22971537444</c:v>
                </c:pt>
                <c:pt idx="53">
                  <c:v>2705.12903400862</c:v>
                </c:pt>
                <c:pt idx="54">
                  <c:v>2707.70179633513</c:v>
                </c:pt>
                <c:pt idx="55">
                  <c:v>2710.14308895748</c:v>
                </c:pt>
                <c:pt idx="56">
                  <c:v>2710.32300066201</c:v>
                </c:pt>
                <c:pt idx="57">
                  <c:v>2715.53694169283</c:v>
                </c:pt>
                <c:pt idx="58">
                  <c:v>2715.47931085839</c:v>
                </c:pt>
                <c:pt idx="59">
                  <c:v>2720.50153167947</c:v>
                </c:pt>
                <c:pt idx="60">
                  <c:v>2723.34135529133</c:v>
                </c:pt>
                <c:pt idx="61">
                  <c:v>2726.16465869191</c:v>
                </c:pt>
                <c:pt idx="62">
                  <c:v>2728.68212147375</c:v>
                </c:pt>
                <c:pt idx="63">
                  <c:v>2729.98862228652</c:v>
                </c:pt>
                <c:pt idx="64">
                  <c:v>2731.83429289897</c:v>
                </c:pt>
                <c:pt idx="65">
                  <c:v>2734.67122789725</c:v>
                </c:pt>
                <c:pt idx="66">
                  <c:v>2738.16278239865</c:v>
                </c:pt>
                <c:pt idx="67">
                  <c:v>2740.54219737783</c:v>
                </c:pt>
                <c:pt idx="68">
                  <c:v>2742.95999923965</c:v>
                </c:pt>
                <c:pt idx="69">
                  <c:v>2745.7640177205</c:v>
                </c:pt>
                <c:pt idx="70">
                  <c:v>2747.89197576314</c:v>
                </c:pt>
                <c:pt idx="71">
                  <c:v>2750.30025486271</c:v>
                </c:pt>
                <c:pt idx="72">
                  <c:v>2753.07100367557</c:v>
                </c:pt>
                <c:pt idx="73">
                  <c:v>2755.87439409578</c:v>
                </c:pt>
                <c:pt idx="74">
                  <c:v>2758.34935812536</c:v>
                </c:pt>
                <c:pt idx="75">
                  <c:v>2760.69504420165</c:v>
                </c:pt>
                <c:pt idx="76">
                  <c:v>2763.4457731323</c:v>
                </c:pt>
                <c:pt idx="77">
                  <c:v>2766.18479967095</c:v>
                </c:pt>
                <c:pt idx="78">
                  <c:v>2768.48771948178</c:v>
                </c:pt>
                <c:pt idx="79">
                  <c:v>2770.78733242731</c:v>
                </c:pt>
                <c:pt idx="80">
                  <c:v>2772.01264029538</c:v>
                </c:pt>
                <c:pt idx="81">
                  <c:v>2774.73771554137</c:v>
                </c:pt>
                <c:pt idx="82">
                  <c:v>2773.88288894807</c:v>
                </c:pt>
                <c:pt idx="83">
                  <c:v>2776.06187415103</c:v>
                </c:pt>
                <c:pt idx="84">
                  <c:v>2778.84380305785</c:v>
                </c:pt>
                <c:pt idx="85">
                  <c:v>2780.60698707513</c:v>
                </c:pt>
                <c:pt idx="86">
                  <c:v>2783.05929633329</c:v>
                </c:pt>
                <c:pt idx="87">
                  <c:v>2785.22092281617</c:v>
                </c:pt>
                <c:pt idx="88">
                  <c:v>2788.0121174507</c:v>
                </c:pt>
                <c:pt idx="89">
                  <c:v>2790.35455322385</c:v>
                </c:pt>
                <c:pt idx="90">
                  <c:v>2792.83930155266</c:v>
                </c:pt>
                <c:pt idx="91">
                  <c:v>2791.29732909598</c:v>
                </c:pt>
                <c:pt idx="92">
                  <c:v>2793.7299351819</c:v>
                </c:pt>
                <c:pt idx="93">
                  <c:v>2796.45919520217</c:v>
                </c:pt>
                <c:pt idx="94">
                  <c:v>2798.03758949113</c:v>
                </c:pt>
                <c:pt idx="95">
                  <c:v>2799.11832724659</c:v>
                </c:pt>
                <c:pt idx="96">
                  <c:v>2801.76170132963</c:v>
                </c:pt>
                <c:pt idx="97">
                  <c:v>2804.85900861955</c:v>
                </c:pt>
                <c:pt idx="98">
                  <c:v>2806.33319149564</c:v>
                </c:pt>
                <c:pt idx="99">
                  <c:v>2806.90252927283</c:v>
                </c:pt>
                <c:pt idx="100">
                  <c:v>2800.91259156371</c:v>
                </c:pt>
                <c:pt idx="101">
                  <c:v>2803.72781570018</c:v>
                </c:pt>
                <c:pt idx="102">
                  <c:v>2809.64058427944</c:v>
                </c:pt>
                <c:pt idx="103">
                  <c:v>2809.85018659466</c:v>
                </c:pt>
                <c:pt idx="104">
                  <c:v>2812.90240777419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2019'!$AT$3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2019'!$AT$4:$AT$108</c:f>
              <c:numCache>
                <c:formatCode>General</c:formatCode>
                <c:ptCount val="105"/>
                <c:pt idx="0">
                  <c:v/>
                </c:pt>
                <c:pt idx="1">
                  <c:v>4109.73431088496</c:v>
                </c:pt>
                <c:pt idx="2">
                  <c:v>4708.75923952335</c:v>
                </c:pt>
                <c:pt idx="3">
                  <c:v>4550.89142926237</c:v>
                </c:pt>
                <c:pt idx="4">
                  <c:v>4881.80862300073</c:v>
                </c:pt>
                <c:pt idx="5">
                  <c:v>4250.8406707768</c:v>
                </c:pt>
                <c:pt idx="6">
                  <c:v>4351.19802164186</c:v>
                </c:pt>
                <c:pt idx="7">
                  <c:v>4136.4526205332</c:v>
                </c:pt>
                <c:pt idx="8">
                  <c:v>4493.27566978013</c:v>
                </c:pt>
                <c:pt idx="9">
                  <c:v>4263.53390274437</c:v>
                </c:pt>
                <c:pt idx="10">
                  <c:v>4520.89708138169</c:v>
                </c:pt>
                <c:pt idx="11">
                  <c:v>4310.49086573384</c:v>
                </c:pt>
                <c:pt idx="12">
                  <c:v>4666.25887563866</c:v>
                </c:pt>
                <c:pt idx="13">
                  <c:v>4358.77171364246</c:v>
                </c:pt>
                <c:pt idx="14">
                  <c:v>4364.07506650914</c:v>
                </c:pt>
                <c:pt idx="15">
                  <c:v>4060.29388228119</c:v>
                </c:pt>
                <c:pt idx="16">
                  <c:v>3694.69414173208</c:v>
                </c:pt>
                <c:pt idx="17">
                  <c:v>3635.0560167655</c:v>
                </c:pt>
                <c:pt idx="18">
                  <c:v>3649.00780789105</c:v>
                </c:pt>
                <c:pt idx="19">
                  <c:v>3708.39074582042</c:v>
                </c:pt>
                <c:pt idx="20">
                  <c:v>3666.52074435141</c:v>
                </c:pt>
                <c:pt idx="21">
                  <c:v>3755.42445518897</c:v>
                </c:pt>
                <c:pt idx="22">
                  <c:v>3839.1241611336</c:v>
                </c:pt>
                <c:pt idx="23">
                  <c:v>4041.25420069755</c:v>
                </c:pt>
                <c:pt idx="24">
                  <c:v>4083.17522657534</c:v>
                </c:pt>
                <c:pt idx="25">
                  <c:v>3989.87248438867</c:v>
                </c:pt>
                <c:pt idx="26">
                  <c:v>3988.77760196465</c:v>
                </c:pt>
                <c:pt idx="27">
                  <c:v>4073.37289487417</c:v>
                </c:pt>
                <c:pt idx="28">
                  <c:v>4147.21962652148</c:v>
                </c:pt>
                <c:pt idx="29">
                  <c:v>4225.24589748542</c:v>
                </c:pt>
                <c:pt idx="30">
                  <c:v>4298.89240543673</c:v>
                </c:pt>
                <c:pt idx="31">
                  <c:v>4351.52451764666</c:v>
                </c:pt>
                <c:pt idx="32">
                  <c:v>4392.89780753073</c:v>
                </c:pt>
                <c:pt idx="33">
                  <c:v>4417.19418980686</c:v>
                </c:pt>
                <c:pt idx="34">
                  <c:v>4444.82293149396</c:v>
                </c:pt>
                <c:pt idx="35">
                  <c:v>4461.19094157078</c:v>
                </c:pt>
                <c:pt idx="36">
                  <c:v>4487.05868721254</c:v>
                </c:pt>
                <c:pt idx="37">
                  <c:v>4515.40380456079</c:v>
                </c:pt>
                <c:pt idx="38">
                  <c:v>4565.34516711778</c:v>
                </c:pt>
                <c:pt idx="39">
                  <c:v>4619.51685159465</c:v>
                </c:pt>
                <c:pt idx="40">
                  <c:v>4623.58840439796</c:v>
                </c:pt>
                <c:pt idx="41">
                  <c:v>4636.03845356098</c:v>
                </c:pt>
                <c:pt idx="42">
                  <c:v>4644.15216845689</c:v>
                </c:pt>
                <c:pt idx="43">
                  <c:v>4662.2281561229</c:v>
                </c:pt>
                <c:pt idx="44">
                  <c:v>4658.45419176839</c:v>
                </c:pt>
                <c:pt idx="45">
                  <c:v>4651.18800243444</c:v>
                </c:pt>
                <c:pt idx="46">
                  <c:v>4686.84299360436</c:v>
                </c:pt>
                <c:pt idx="47">
                  <c:v>4730.09110402763</c:v>
                </c:pt>
                <c:pt idx="48">
                  <c:v>4729.31231175278</c:v>
                </c:pt>
                <c:pt idx="49">
                  <c:v>4726.33005556417</c:v>
                </c:pt>
                <c:pt idx="50">
                  <c:v>4724.42965925157</c:v>
                </c:pt>
                <c:pt idx="51">
                  <c:v>4727.98112107127</c:v>
                </c:pt>
                <c:pt idx="52">
                  <c:v>4718.99316181908</c:v>
                </c:pt>
                <c:pt idx="53">
                  <c:v>4722.63776187824</c:v>
                </c:pt>
                <c:pt idx="54">
                  <c:v>4721.06336599389</c:v>
                </c:pt>
                <c:pt idx="55">
                  <c:v>4714.57818405215</c:v>
                </c:pt>
                <c:pt idx="56">
                  <c:v>4708.21453327675</c:v>
                </c:pt>
                <c:pt idx="57">
                  <c:v>4706.30218475603</c:v>
                </c:pt>
                <c:pt idx="58">
                  <c:v>4702.88543114051</c:v>
                </c:pt>
                <c:pt idx="59">
                  <c:v>4718.7209156148</c:v>
                </c:pt>
                <c:pt idx="60">
                  <c:v>4711.70559050201</c:v>
                </c:pt>
                <c:pt idx="61">
                  <c:v>4705.62808108997</c:v>
                </c:pt>
                <c:pt idx="62">
                  <c:v>4731.37820145109</c:v>
                </c:pt>
                <c:pt idx="63">
                  <c:v>4754.82777321401</c:v>
                </c:pt>
                <c:pt idx="64">
                  <c:v>4750.4583202097</c:v>
                </c:pt>
                <c:pt idx="65">
                  <c:v>4757.84592519436</c:v>
                </c:pt>
                <c:pt idx="66">
                  <c:v>4765.50324954779</c:v>
                </c:pt>
                <c:pt idx="67">
                  <c:v>4760.78353695507</c:v>
                </c:pt>
                <c:pt idx="68">
                  <c:v>4746.87204261015</c:v>
                </c:pt>
                <c:pt idx="69">
                  <c:v>4754.54055167093</c:v>
                </c:pt>
                <c:pt idx="70">
                  <c:v>4751.03582034511</c:v>
                </c:pt>
                <c:pt idx="71">
                  <c:v>4752.83574135321</c:v>
                </c:pt>
                <c:pt idx="72">
                  <c:v>4763.13382677619</c:v>
                </c:pt>
                <c:pt idx="73">
                  <c:v>4756.96833787371</c:v>
                </c:pt>
                <c:pt idx="74">
                  <c:v>4755.99904339852</c:v>
                </c:pt>
                <c:pt idx="75">
                  <c:v>4751.87060121769</c:v>
                </c:pt>
                <c:pt idx="76">
                  <c:v>4757.79368929931</c:v>
                </c:pt>
                <c:pt idx="77">
                  <c:v>4760.41549929754</c:v>
                </c:pt>
                <c:pt idx="78">
                  <c:v>4769.68082485758</c:v>
                </c:pt>
                <c:pt idx="79">
                  <c:v>4777.40769743536</c:v>
                </c:pt>
                <c:pt idx="80">
                  <c:v>4785.87257092784</c:v>
                </c:pt>
                <c:pt idx="81">
                  <c:v>4790.77985957457</c:v>
                </c:pt>
                <c:pt idx="82">
                  <c:v>4786.84446269747</c:v>
                </c:pt>
                <c:pt idx="83">
                  <c:v>4785.54404455463</c:v>
                </c:pt>
                <c:pt idx="84">
                  <c:v>4783.10161943126</c:v>
                </c:pt>
                <c:pt idx="85">
                  <c:v>4780.93663513669</c:v>
                </c:pt>
                <c:pt idx="86">
                  <c:v>4782.7415924921</c:v>
                </c:pt>
                <c:pt idx="87">
                  <c:v>4786.89193967121</c:v>
                </c:pt>
                <c:pt idx="88">
                  <c:v>4788.20223560777</c:v>
                </c:pt>
                <c:pt idx="89">
                  <c:v>4787.90179493066</c:v>
                </c:pt>
                <c:pt idx="90">
                  <c:v>4790.60118699092</c:v>
                </c:pt>
                <c:pt idx="91">
                  <c:v>4791.06590067268</c:v>
                </c:pt>
                <c:pt idx="92">
                  <c:v>4792.74784722804</c:v>
                </c:pt>
                <c:pt idx="93">
                  <c:v>4797.21503740944</c:v>
                </c:pt>
                <c:pt idx="94">
                  <c:v>4803.35221721423</c:v>
                </c:pt>
                <c:pt idx="95">
                  <c:v>4804.06761860088</c:v>
                </c:pt>
                <c:pt idx="96">
                  <c:v>4809.81369021282</c:v>
                </c:pt>
                <c:pt idx="97">
                  <c:v>4806.18954637806</c:v>
                </c:pt>
                <c:pt idx="98">
                  <c:v>4820.19916609105</c:v>
                </c:pt>
                <c:pt idx="99">
                  <c:v>4814.98072130054</c:v>
                </c:pt>
                <c:pt idx="100">
                  <c:v>4811.41690396481</c:v>
                </c:pt>
                <c:pt idx="101">
                  <c:v>4816.57587682926</c:v>
                </c:pt>
                <c:pt idx="102">
                  <c:v>4827.50764637604</c:v>
                </c:pt>
                <c:pt idx="103">
                  <c:v>4833.65451339123</c:v>
                </c:pt>
                <c:pt idx="104">
                  <c:v>4852.02953887725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2019'!$AU$3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4069.77483472934</c:v>
                </c:pt>
                <c:pt idx="2">
                  <c:v>4676.4172891145</c:v>
                </c:pt>
                <c:pt idx="3">
                  <c:v>4527.87979174647</c:v>
                </c:pt>
                <c:pt idx="4">
                  <c:v>4869.27897690186</c:v>
                </c:pt>
                <c:pt idx="5">
                  <c:v>4252.50869195612</c:v>
                </c:pt>
                <c:pt idx="6">
                  <c:v>4368.09708176221</c:v>
                </c:pt>
                <c:pt idx="7">
                  <c:v>4160.96189433438</c:v>
                </c:pt>
                <c:pt idx="8">
                  <c:v>4541.79601963757</c:v>
                </c:pt>
                <c:pt idx="9">
                  <c:v>4318.54577772616</c:v>
                </c:pt>
                <c:pt idx="10">
                  <c:v>4595.02092894316</c:v>
                </c:pt>
                <c:pt idx="11">
                  <c:v>4395.55800122617</c:v>
                </c:pt>
                <c:pt idx="12">
                  <c:v>4769.85202325477</c:v>
                </c:pt>
                <c:pt idx="13">
                  <c:v>4473.11555834741</c:v>
                </c:pt>
                <c:pt idx="14">
                  <c:v>4486.52570397382</c:v>
                </c:pt>
                <c:pt idx="15">
                  <c:v>4177.93789112616</c:v>
                </c:pt>
                <c:pt idx="16">
                  <c:v>3808.75111065466</c:v>
                </c:pt>
                <c:pt idx="17">
                  <c:v>3754.61593174951</c:v>
                </c:pt>
                <c:pt idx="18">
                  <c:v>3769.34906064518</c:v>
                </c:pt>
                <c:pt idx="19">
                  <c:v>3840.75840665677</c:v>
                </c:pt>
                <c:pt idx="20">
                  <c:v>3794.97115229861</c:v>
                </c:pt>
                <c:pt idx="21">
                  <c:v>3889.23642203641</c:v>
                </c:pt>
                <c:pt idx="22">
                  <c:v>3989.12466013005</c:v>
                </c:pt>
                <c:pt idx="23">
                  <c:v>4208.03619845794</c:v>
                </c:pt>
                <c:pt idx="24">
                  <c:v>4258.64403048934</c:v>
                </c:pt>
                <c:pt idx="25">
                  <c:v>4166.45658113535</c:v>
                </c:pt>
                <c:pt idx="26">
                  <c:v>4180.58585108759</c:v>
                </c:pt>
                <c:pt idx="27">
                  <c:v>4283.27000650885</c:v>
                </c:pt>
                <c:pt idx="28">
                  <c:v>4370.01031908981</c:v>
                </c:pt>
                <c:pt idx="29">
                  <c:v>4453.49798445056</c:v>
                </c:pt>
                <c:pt idx="30">
                  <c:v>4535.05803870257</c:v>
                </c:pt>
                <c:pt idx="31">
                  <c:v>4596.72382593961</c:v>
                </c:pt>
                <c:pt idx="32">
                  <c:v>4650.58846611303</c:v>
                </c:pt>
                <c:pt idx="33">
                  <c:v>4684.39227540606</c:v>
                </c:pt>
                <c:pt idx="34">
                  <c:v>4721.37634038598</c:v>
                </c:pt>
                <c:pt idx="35">
                  <c:v>4752.54765867786</c:v>
                </c:pt>
                <c:pt idx="36">
                  <c:v>4797.72754287547</c:v>
                </c:pt>
                <c:pt idx="37">
                  <c:v>4839.44843187794</c:v>
                </c:pt>
                <c:pt idx="38">
                  <c:v>4901.54274195905</c:v>
                </c:pt>
                <c:pt idx="39">
                  <c:v>4967.04236598094</c:v>
                </c:pt>
                <c:pt idx="40">
                  <c:v>4987.15524501395</c:v>
                </c:pt>
                <c:pt idx="41">
                  <c:v>5014.45472414361</c:v>
                </c:pt>
                <c:pt idx="42">
                  <c:v>5032.08975543702</c:v>
                </c:pt>
                <c:pt idx="43">
                  <c:v>5076.16341752502</c:v>
                </c:pt>
                <c:pt idx="44">
                  <c:v>5094.73427814282</c:v>
                </c:pt>
                <c:pt idx="45">
                  <c:v>5100.71960773055</c:v>
                </c:pt>
                <c:pt idx="46">
                  <c:v>5165.65228781253</c:v>
                </c:pt>
                <c:pt idx="47">
                  <c:v>5227.05033153243</c:v>
                </c:pt>
                <c:pt idx="48">
                  <c:v>5238.54321616307</c:v>
                </c:pt>
                <c:pt idx="49">
                  <c:v>5248.04481837043</c:v>
                </c:pt>
                <c:pt idx="50">
                  <c:v>5255.42716339486</c:v>
                </c:pt>
                <c:pt idx="51">
                  <c:v>5275.2504144045</c:v>
                </c:pt>
                <c:pt idx="52">
                  <c:v>5291.61151309954</c:v>
                </c:pt>
                <c:pt idx="53">
                  <c:v>5308.97729570723</c:v>
                </c:pt>
                <c:pt idx="54">
                  <c:v>5330.67695485241</c:v>
                </c:pt>
                <c:pt idx="55">
                  <c:v>5338.45492791788</c:v>
                </c:pt>
                <c:pt idx="56">
                  <c:v>5351.1552392323</c:v>
                </c:pt>
                <c:pt idx="57">
                  <c:v>5357.44204330652</c:v>
                </c:pt>
                <c:pt idx="58">
                  <c:v>5358.77321965353</c:v>
                </c:pt>
                <c:pt idx="59">
                  <c:v>5372.0783654094</c:v>
                </c:pt>
                <c:pt idx="60">
                  <c:v>5374.64551535222</c:v>
                </c:pt>
                <c:pt idx="61">
                  <c:v>5383.66177730379</c:v>
                </c:pt>
                <c:pt idx="62">
                  <c:v>5420.60494722808</c:v>
                </c:pt>
                <c:pt idx="63">
                  <c:v>5451.6778804105</c:v>
                </c:pt>
                <c:pt idx="64">
                  <c:v>5463.94196869862</c:v>
                </c:pt>
                <c:pt idx="65">
                  <c:v>5481.23820891416</c:v>
                </c:pt>
                <c:pt idx="66">
                  <c:v>5496.56385741442</c:v>
                </c:pt>
                <c:pt idx="67">
                  <c:v>5504.13908316737</c:v>
                </c:pt>
                <c:pt idx="68">
                  <c:v>5509.03626496665</c:v>
                </c:pt>
                <c:pt idx="69">
                  <c:v>5521.68493976054</c:v>
                </c:pt>
                <c:pt idx="70">
                  <c:v>5534.72337950386</c:v>
                </c:pt>
                <c:pt idx="71">
                  <c:v>5546.27882771858</c:v>
                </c:pt>
                <c:pt idx="72">
                  <c:v>5572.95443151243</c:v>
                </c:pt>
                <c:pt idx="73">
                  <c:v>5572.93044766516</c:v>
                </c:pt>
                <c:pt idx="74">
                  <c:v>5587.88469304594</c:v>
                </c:pt>
                <c:pt idx="75">
                  <c:v>5586.9104283025</c:v>
                </c:pt>
                <c:pt idx="76">
                  <c:v>5587.19797508805</c:v>
                </c:pt>
                <c:pt idx="77">
                  <c:v>5589.3502150332</c:v>
                </c:pt>
                <c:pt idx="78">
                  <c:v>5607.98959541675</c:v>
                </c:pt>
                <c:pt idx="79">
                  <c:v>5620.75670152014</c:v>
                </c:pt>
                <c:pt idx="80">
                  <c:v>5635.03985847111</c:v>
                </c:pt>
                <c:pt idx="81">
                  <c:v>5642.91254954895</c:v>
                </c:pt>
                <c:pt idx="82">
                  <c:v>5644.57391215754</c:v>
                </c:pt>
                <c:pt idx="83">
                  <c:v>5648.72272588785</c:v>
                </c:pt>
                <c:pt idx="84">
                  <c:v>5651.29444856725</c:v>
                </c:pt>
                <c:pt idx="85">
                  <c:v>5651.36881267011</c:v>
                </c:pt>
                <c:pt idx="86">
                  <c:v>5651.20178654125</c:v>
                </c:pt>
                <c:pt idx="87">
                  <c:v>5653.49269196359</c:v>
                </c:pt>
                <c:pt idx="88">
                  <c:v>5659.28081506697</c:v>
                </c:pt>
                <c:pt idx="89">
                  <c:v>5675.54862769915</c:v>
                </c:pt>
                <c:pt idx="90">
                  <c:v>5683.74787408072</c:v>
                </c:pt>
                <c:pt idx="91">
                  <c:v>5684.86794590588</c:v>
                </c:pt>
                <c:pt idx="92">
                  <c:v>5691.3494954005</c:v>
                </c:pt>
                <c:pt idx="93">
                  <c:v>5700.90737467611</c:v>
                </c:pt>
                <c:pt idx="94">
                  <c:v>5713.05733353869</c:v>
                </c:pt>
                <c:pt idx="95">
                  <c:v>5723.50708689829</c:v>
                </c:pt>
                <c:pt idx="96">
                  <c:v>5732.82393239879</c:v>
                </c:pt>
                <c:pt idx="97">
                  <c:v>5735.33937510434</c:v>
                </c:pt>
                <c:pt idx="98">
                  <c:v>5736.46312754462</c:v>
                </c:pt>
                <c:pt idx="99">
                  <c:v>5746.23450286912</c:v>
                </c:pt>
                <c:pt idx="100">
                  <c:v>5748.48361841789</c:v>
                </c:pt>
                <c:pt idx="101">
                  <c:v>5751.45903037607</c:v>
                </c:pt>
                <c:pt idx="102">
                  <c:v>5756.38712418836</c:v>
                </c:pt>
                <c:pt idx="103">
                  <c:v>5764.97217228708</c:v>
                </c:pt>
                <c:pt idx="104">
                  <c:v>5781.04784977963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1741696"/>
        <c:axId val="39340889"/>
      </c:lineChart>
      <c:catAx>
        <c:axId val="31741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340889"/>
        <c:crosses val="autoZero"/>
        <c:auto val="1"/>
        <c:lblAlgn val="ctr"/>
        <c:lblOffset val="100"/>
      </c:catAx>
      <c:valAx>
        <c:axId val="393408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74169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2019'!$J$3:$J$3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2019'!$J$4:$J$108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30328.2163933492</c:v>
                </c:pt>
                <c:pt idx="23">
                  <c:v>27739.4553449943</c:v>
                </c:pt>
                <c:pt idx="24">
                  <c:v>27114.1674574276</c:v>
                </c:pt>
                <c:pt idx="25">
                  <c:v>27576.7642756512</c:v>
                </c:pt>
                <c:pt idx="26">
                  <c:v>28077.1857696541</c:v>
                </c:pt>
                <c:pt idx="27">
                  <c:v>28281.6890099141</c:v>
                </c:pt>
                <c:pt idx="28">
                  <c:v>28549.8039640684</c:v>
                </c:pt>
                <c:pt idx="29">
                  <c:v>28710.9217227164</c:v>
                </c:pt>
                <c:pt idx="30">
                  <c:v>28712.0464369136</c:v>
                </c:pt>
                <c:pt idx="31">
                  <c:v>28872.2500840889</c:v>
                </c:pt>
                <c:pt idx="32">
                  <c:v>28874.0906288667</c:v>
                </c:pt>
                <c:pt idx="33">
                  <c:v>29094.5381875189</c:v>
                </c:pt>
                <c:pt idx="34">
                  <c:v>29391.250218351</c:v>
                </c:pt>
                <c:pt idx="35">
                  <c:v>29474.2927818892</c:v>
                </c:pt>
                <c:pt idx="36">
                  <c:v>29653.4374464326</c:v>
                </c:pt>
                <c:pt idx="37">
                  <c:v>29668.0089888759</c:v>
                </c:pt>
                <c:pt idx="38">
                  <c:v>29729.0954236582</c:v>
                </c:pt>
                <c:pt idx="39">
                  <c:v>29931.937373386</c:v>
                </c:pt>
                <c:pt idx="40">
                  <c:v>30180.4868956211</c:v>
                </c:pt>
                <c:pt idx="41">
                  <c:v>30462.7217867598</c:v>
                </c:pt>
                <c:pt idx="42">
                  <c:v>30659.9181293404</c:v>
                </c:pt>
                <c:pt idx="43">
                  <c:v>30835.6389991293</c:v>
                </c:pt>
                <c:pt idx="44">
                  <c:v>31055.6720413666</c:v>
                </c:pt>
                <c:pt idx="45">
                  <c:v>31347.2194370472</c:v>
                </c:pt>
                <c:pt idx="46">
                  <c:v>31590.300559806</c:v>
                </c:pt>
                <c:pt idx="47">
                  <c:v>31840.303327816</c:v>
                </c:pt>
                <c:pt idx="48">
                  <c:v>32253.7666591519</c:v>
                </c:pt>
                <c:pt idx="49">
                  <c:v>32488.3220403637</c:v>
                </c:pt>
                <c:pt idx="50">
                  <c:v>32629.4306013429</c:v>
                </c:pt>
                <c:pt idx="51">
                  <c:v>32780.113282606</c:v>
                </c:pt>
                <c:pt idx="52">
                  <c:v>33066.5050660952</c:v>
                </c:pt>
                <c:pt idx="53">
                  <c:v>33201.5776974668</c:v>
                </c:pt>
                <c:pt idx="54">
                  <c:v>33054.6883825528</c:v>
                </c:pt>
                <c:pt idx="55">
                  <c:v>33203.7313232437</c:v>
                </c:pt>
                <c:pt idx="56">
                  <c:v>33116.3260222153</c:v>
                </c:pt>
                <c:pt idx="57">
                  <c:v>33268.2052408209</c:v>
                </c:pt>
                <c:pt idx="58">
                  <c:v>33240.4425723584</c:v>
                </c:pt>
                <c:pt idx="59">
                  <c:v>33483.0995485704</c:v>
                </c:pt>
                <c:pt idx="60">
                  <c:v>33504.905520893</c:v>
                </c:pt>
                <c:pt idx="61">
                  <c:v>33769.0936906365</c:v>
                </c:pt>
                <c:pt idx="62">
                  <c:v>33821.6584723458</c:v>
                </c:pt>
                <c:pt idx="63">
                  <c:v>33956.2008691943</c:v>
                </c:pt>
                <c:pt idx="64">
                  <c:v>33915.0597612763</c:v>
                </c:pt>
                <c:pt idx="65">
                  <c:v>33909.154530596</c:v>
                </c:pt>
                <c:pt idx="66">
                  <c:v>34025.6030301433</c:v>
                </c:pt>
                <c:pt idx="67">
                  <c:v>33872.976595746</c:v>
                </c:pt>
                <c:pt idx="68">
                  <c:v>33917.5567989457</c:v>
                </c:pt>
                <c:pt idx="69">
                  <c:v>33950.4532009263</c:v>
                </c:pt>
                <c:pt idx="70">
                  <c:v>33964.897192932</c:v>
                </c:pt>
                <c:pt idx="71">
                  <c:v>33991.542142577</c:v>
                </c:pt>
                <c:pt idx="72">
                  <c:v>34071.206576611</c:v>
                </c:pt>
                <c:pt idx="73">
                  <c:v>34344.531817109</c:v>
                </c:pt>
                <c:pt idx="74">
                  <c:v>34243.9602401458</c:v>
                </c:pt>
                <c:pt idx="75">
                  <c:v>34100.2140317776</c:v>
                </c:pt>
                <c:pt idx="76">
                  <c:v>34251.542613702</c:v>
                </c:pt>
                <c:pt idx="77">
                  <c:v>34261.4866684896</c:v>
                </c:pt>
                <c:pt idx="78">
                  <c:v>34220.5444206414</c:v>
                </c:pt>
                <c:pt idx="79">
                  <c:v>34097.1057144936</c:v>
                </c:pt>
                <c:pt idx="80">
                  <c:v>34102.5982109983</c:v>
                </c:pt>
                <c:pt idx="81">
                  <c:v>34208.8193394767</c:v>
                </c:pt>
                <c:pt idx="82">
                  <c:v>34376.101266367</c:v>
                </c:pt>
                <c:pt idx="83">
                  <c:v>34290.1546502002</c:v>
                </c:pt>
                <c:pt idx="84">
                  <c:v>34323.0608330684</c:v>
                </c:pt>
                <c:pt idx="85">
                  <c:v>34332.2073562597</c:v>
                </c:pt>
                <c:pt idx="86">
                  <c:v>34327.9223612466</c:v>
                </c:pt>
                <c:pt idx="87">
                  <c:v>34445.1370182336</c:v>
                </c:pt>
                <c:pt idx="88">
                  <c:v>34473.9003945889</c:v>
                </c:pt>
                <c:pt idx="89">
                  <c:v>34423.9915694835</c:v>
                </c:pt>
                <c:pt idx="90">
                  <c:v>34508.5030229884</c:v>
                </c:pt>
                <c:pt idx="91">
                  <c:v>34641.036945788</c:v>
                </c:pt>
                <c:pt idx="92">
                  <c:v>34745.0984530428</c:v>
                </c:pt>
                <c:pt idx="93">
                  <c:v>34920.2273035224</c:v>
                </c:pt>
                <c:pt idx="94">
                  <c:v>35076.4083961612</c:v>
                </c:pt>
                <c:pt idx="95">
                  <c:v>35047.5282403642</c:v>
                </c:pt>
                <c:pt idx="96">
                  <c:v>35109.4758767801</c:v>
                </c:pt>
                <c:pt idx="97">
                  <c:v>35063.4666992705</c:v>
                </c:pt>
                <c:pt idx="98">
                  <c:v>35046.6372837559</c:v>
                </c:pt>
                <c:pt idx="99">
                  <c:v>35213.9830607271</c:v>
                </c:pt>
                <c:pt idx="100">
                  <c:v>35161.1646980255</c:v>
                </c:pt>
                <c:pt idx="101">
                  <c:v>35266.0262548213</c:v>
                </c:pt>
                <c:pt idx="102">
                  <c:v>35183.3581378893</c:v>
                </c:pt>
                <c:pt idx="103">
                  <c:v>35198.6351780554</c:v>
                </c:pt>
                <c:pt idx="104">
                  <c:v>35111.0762035462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2019'!$K$3:$K$3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2019'!$K$4:$K$108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25445.4691704922</c:v>
                </c:pt>
                <c:pt idx="5">
                  <c:v>22222.4028098853</c:v>
                </c:pt>
                <c:pt idx="6">
                  <c:v>22826.4349105782</c:v>
                </c:pt>
                <c:pt idx="7">
                  <c:v>21744.0052426909</c:v>
                </c:pt>
                <c:pt idx="8">
                  <c:v>23734.1362334271</c:v>
                </c:pt>
                <c:pt idx="9">
                  <c:v>22567.4938671119</c:v>
                </c:pt>
                <c:pt idx="10">
                  <c:v>24012.274494813</c:v>
                </c:pt>
                <c:pt idx="11">
                  <c:v>22969.9378774299</c:v>
                </c:pt>
                <c:pt idx="12">
                  <c:v>24930.8759550934</c:v>
                </c:pt>
                <c:pt idx="13">
                  <c:v>23116.2585469343</c:v>
                </c:pt>
                <c:pt idx="14">
                  <c:v>23195.2766170381</c:v>
                </c:pt>
                <c:pt idx="15">
                  <c:v>21613.5467847121</c:v>
                </c:pt>
                <c:pt idx="16">
                  <c:v>19744.775389325</c:v>
                </c:pt>
                <c:pt idx="17">
                  <c:v>19468.4230051112</c:v>
                </c:pt>
                <c:pt idx="18">
                  <c:v>19546.2653303549</c:v>
                </c:pt>
                <c:pt idx="19">
                  <c:v>19918.8667970169</c:v>
                </c:pt>
                <c:pt idx="20">
                  <c:v>19684.0674177943</c:v>
                </c:pt>
                <c:pt idx="21">
                  <c:v>20177.288593276</c:v>
                </c:pt>
                <c:pt idx="22">
                  <c:v>20676.6874358979</c:v>
                </c:pt>
                <c:pt idx="23">
                  <c:v>21837.1123163249</c:v>
                </c:pt>
                <c:pt idx="24">
                  <c:v>21492.31193507</c:v>
                </c:pt>
                <c:pt idx="25">
                  <c:v>20292.6849863316</c:v>
                </c:pt>
                <c:pt idx="26">
                  <c:v>20256.7911052423</c:v>
                </c:pt>
                <c:pt idx="27">
                  <c:v>20859.1528678427</c:v>
                </c:pt>
                <c:pt idx="28">
                  <c:v>21235.0173870806</c:v>
                </c:pt>
                <c:pt idx="29">
                  <c:v>21579.6262381225</c:v>
                </c:pt>
                <c:pt idx="30">
                  <c:v>21752.854174138</c:v>
                </c:pt>
                <c:pt idx="31">
                  <c:v>21825.6308608182</c:v>
                </c:pt>
                <c:pt idx="32">
                  <c:v>22109.6619761149</c:v>
                </c:pt>
                <c:pt idx="33">
                  <c:v>22359.2116620479</c:v>
                </c:pt>
                <c:pt idx="34">
                  <c:v>22628.3024469034</c:v>
                </c:pt>
                <c:pt idx="35">
                  <c:v>22807.0658096714</c:v>
                </c:pt>
                <c:pt idx="36">
                  <c:v>23080.8996458786</c:v>
                </c:pt>
                <c:pt idx="37">
                  <c:v>23340.5575004495</c:v>
                </c:pt>
                <c:pt idx="38">
                  <c:v>23602.3317520886</c:v>
                </c:pt>
                <c:pt idx="39">
                  <c:v>23833.9143229796</c:v>
                </c:pt>
                <c:pt idx="40">
                  <c:v>23985.3167532456</c:v>
                </c:pt>
                <c:pt idx="41">
                  <c:v>24078.541063244</c:v>
                </c:pt>
                <c:pt idx="42">
                  <c:v>24262.2652333557</c:v>
                </c:pt>
                <c:pt idx="43">
                  <c:v>24450.7431973432</c:v>
                </c:pt>
                <c:pt idx="44">
                  <c:v>24581.2147665026</c:v>
                </c:pt>
                <c:pt idx="45">
                  <c:v>24659.8844737493</c:v>
                </c:pt>
                <c:pt idx="46">
                  <c:v>24876.520706837</c:v>
                </c:pt>
                <c:pt idx="47">
                  <c:v>25059.3618842356</c:v>
                </c:pt>
                <c:pt idx="48">
                  <c:v>25170.9810153085</c:v>
                </c:pt>
                <c:pt idx="49">
                  <c:v>25268.8471213459</c:v>
                </c:pt>
                <c:pt idx="50">
                  <c:v>25416.2786057807</c:v>
                </c:pt>
                <c:pt idx="51">
                  <c:v>25566.5686810384</c:v>
                </c:pt>
                <c:pt idx="52">
                  <c:v>25652.5913140042</c:v>
                </c:pt>
                <c:pt idx="53">
                  <c:v>25725.5905449991</c:v>
                </c:pt>
                <c:pt idx="54">
                  <c:v>25856.467109039</c:v>
                </c:pt>
                <c:pt idx="55">
                  <c:v>25895.8558249205</c:v>
                </c:pt>
                <c:pt idx="56">
                  <c:v>25956.4798459061</c:v>
                </c:pt>
                <c:pt idx="57">
                  <c:v>26008.3252169521</c:v>
                </c:pt>
                <c:pt idx="58">
                  <c:v>26037.5872774157</c:v>
                </c:pt>
                <c:pt idx="59">
                  <c:v>26058.007743742</c:v>
                </c:pt>
                <c:pt idx="60">
                  <c:v>26069.7266948513</c:v>
                </c:pt>
                <c:pt idx="61">
                  <c:v>26070.5957245227</c:v>
                </c:pt>
                <c:pt idx="62">
                  <c:v>26206.3408096764</c:v>
                </c:pt>
                <c:pt idx="63">
                  <c:v>26313.8821423973</c:v>
                </c:pt>
                <c:pt idx="64">
                  <c:v>26449.3854704536</c:v>
                </c:pt>
                <c:pt idx="65">
                  <c:v>26482.0548012017</c:v>
                </c:pt>
                <c:pt idx="66">
                  <c:v>26494.3230320217</c:v>
                </c:pt>
                <c:pt idx="67">
                  <c:v>26559.8365942882</c:v>
                </c:pt>
                <c:pt idx="68">
                  <c:v>26562.2932990346</c:v>
                </c:pt>
                <c:pt idx="69">
                  <c:v>26605.2779093513</c:v>
                </c:pt>
                <c:pt idx="70">
                  <c:v>26627.8028584363</c:v>
                </c:pt>
                <c:pt idx="71">
                  <c:v>26656.8263646407</c:v>
                </c:pt>
                <c:pt idx="72">
                  <c:v>26730.2679722095</c:v>
                </c:pt>
                <c:pt idx="73">
                  <c:v>26778.2855360798</c:v>
                </c:pt>
                <c:pt idx="74">
                  <c:v>26759.6306111722</c:v>
                </c:pt>
                <c:pt idx="75">
                  <c:v>26661.7673022285</c:v>
                </c:pt>
                <c:pt idx="76">
                  <c:v>26679.1764157109</c:v>
                </c:pt>
                <c:pt idx="77">
                  <c:v>26657.8414854184</c:v>
                </c:pt>
                <c:pt idx="78">
                  <c:v>26648.8361946591</c:v>
                </c:pt>
                <c:pt idx="79">
                  <c:v>26642.5851601193</c:v>
                </c:pt>
                <c:pt idx="80">
                  <c:v>26630.1599299523</c:v>
                </c:pt>
                <c:pt idx="81">
                  <c:v>26587.035636429</c:v>
                </c:pt>
                <c:pt idx="82">
                  <c:v>26532.4934249536</c:v>
                </c:pt>
                <c:pt idx="83">
                  <c:v>26535.6365669744</c:v>
                </c:pt>
                <c:pt idx="84">
                  <c:v>26560.6692889817</c:v>
                </c:pt>
                <c:pt idx="85">
                  <c:v>26549.717632592</c:v>
                </c:pt>
                <c:pt idx="86">
                  <c:v>26503.2170977164</c:v>
                </c:pt>
                <c:pt idx="87">
                  <c:v>26508.0556204294</c:v>
                </c:pt>
                <c:pt idx="88">
                  <c:v>26532.3719645384</c:v>
                </c:pt>
                <c:pt idx="89">
                  <c:v>26539.9628356857</c:v>
                </c:pt>
                <c:pt idx="90">
                  <c:v>26534.5482962161</c:v>
                </c:pt>
                <c:pt idx="91">
                  <c:v>26505.6495290142</c:v>
                </c:pt>
                <c:pt idx="92">
                  <c:v>26469.4697771035</c:v>
                </c:pt>
                <c:pt idx="93">
                  <c:v>26465.3607024275</c:v>
                </c:pt>
                <c:pt idx="94">
                  <c:v>26422.0788959255</c:v>
                </c:pt>
                <c:pt idx="95">
                  <c:v>26419.5750838512</c:v>
                </c:pt>
                <c:pt idx="96">
                  <c:v>26426.8946764168</c:v>
                </c:pt>
                <c:pt idx="97">
                  <c:v>26384.8076204503</c:v>
                </c:pt>
                <c:pt idx="98">
                  <c:v>26399.9231713186</c:v>
                </c:pt>
                <c:pt idx="99">
                  <c:v>26396.8321217348</c:v>
                </c:pt>
                <c:pt idx="100">
                  <c:v>26411.7842764121</c:v>
                </c:pt>
                <c:pt idx="101">
                  <c:v>26430.6001022386</c:v>
                </c:pt>
                <c:pt idx="102">
                  <c:v>26342.4597162599</c:v>
                </c:pt>
                <c:pt idx="103">
                  <c:v>26285.2943577518</c:v>
                </c:pt>
                <c:pt idx="104">
                  <c:v>26310.5224902042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2019'!$L$3:$L$3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2019'!$L$4:$L$108</c:f>
              <c:numCache>
                <c:formatCode>General</c:formatCode>
                <c:ptCount val="105"/>
                <c:pt idx="0">
                  <c:v/>
                </c:pt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28148.3163644306</c:v>
                </c:pt>
                <c:pt idx="5">
                  <c:v>24584.3237515966</c:v>
                </c:pt>
                <c:pt idx="6">
                  <c:v>25285.9183763703</c:v>
                </c:pt>
                <c:pt idx="7">
                  <c:v>24152.045800212</c:v>
                </c:pt>
                <c:pt idx="8">
                  <c:v>26364.5084511369</c:v>
                </c:pt>
                <c:pt idx="9">
                  <c:v>25134.6556477114</c:v>
                </c:pt>
                <c:pt idx="10">
                  <c:v>26794.3027413303</c:v>
                </c:pt>
                <c:pt idx="11">
                  <c:v>25723.1865838383</c:v>
                </c:pt>
                <c:pt idx="12">
                  <c:v>28033.1849936999</c:v>
                </c:pt>
                <c:pt idx="13">
                  <c:v>26007.5461532608</c:v>
                </c:pt>
                <c:pt idx="14">
                  <c:v>26056.7017606035</c:v>
                </c:pt>
                <c:pt idx="15">
                  <c:v>24375.4182845724</c:v>
                </c:pt>
                <c:pt idx="16">
                  <c:v>22311.9169741759</c:v>
                </c:pt>
                <c:pt idx="17">
                  <c:v>21964.0064264168</c:v>
                </c:pt>
                <c:pt idx="18">
                  <c:v>22136.1441676913</c:v>
                </c:pt>
                <c:pt idx="19">
                  <c:v>22593.4529343502</c:v>
                </c:pt>
                <c:pt idx="20">
                  <c:v>22313.5682420808</c:v>
                </c:pt>
                <c:pt idx="21">
                  <c:v>22510.4885539949</c:v>
                </c:pt>
                <c:pt idx="22">
                  <c:v>23029.6513409424</c:v>
                </c:pt>
                <c:pt idx="23">
                  <c:v>24304.1307915691</c:v>
                </c:pt>
                <c:pt idx="24">
                  <c:v>23867.8208659995</c:v>
                </c:pt>
                <c:pt idx="25">
                  <c:v>22459.5466185825</c:v>
                </c:pt>
                <c:pt idx="26">
                  <c:v>22343.4445986153</c:v>
                </c:pt>
                <c:pt idx="27">
                  <c:v>22913.7221562391</c:v>
                </c:pt>
                <c:pt idx="28">
                  <c:v>23310.8030962877</c:v>
                </c:pt>
                <c:pt idx="29">
                  <c:v>23608.6945981803</c:v>
                </c:pt>
                <c:pt idx="30">
                  <c:v>23801.3330155249</c:v>
                </c:pt>
                <c:pt idx="31">
                  <c:v>23857.6319000528</c:v>
                </c:pt>
                <c:pt idx="32">
                  <c:v>24145.8012529136</c:v>
                </c:pt>
                <c:pt idx="33">
                  <c:v>24388.6407570027</c:v>
                </c:pt>
                <c:pt idx="34">
                  <c:v>24601.0420472715</c:v>
                </c:pt>
                <c:pt idx="35">
                  <c:v>24804.2624668056</c:v>
                </c:pt>
                <c:pt idx="36">
                  <c:v>25051.261722975</c:v>
                </c:pt>
                <c:pt idx="37">
                  <c:v>25247.7152047236</c:v>
                </c:pt>
                <c:pt idx="38">
                  <c:v>25561.8143260495</c:v>
                </c:pt>
                <c:pt idx="39">
                  <c:v>25863.2154364301</c:v>
                </c:pt>
                <c:pt idx="40">
                  <c:v>26060.4923673546</c:v>
                </c:pt>
                <c:pt idx="41">
                  <c:v>26220.9991638504</c:v>
                </c:pt>
                <c:pt idx="42">
                  <c:v>26415.8436339052</c:v>
                </c:pt>
                <c:pt idx="43">
                  <c:v>26626.1418765725</c:v>
                </c:pt>
                <c:pt idx="44">
                  <c:v>26786.8716298619</c:v>
                </c:pt>
                <c:pt idx="45">
                  <c:v>26951.2544872403</c:v>
                </c:pt>
                <c:pt idx="46">
                  <c:v>27232.1448120201</c:v>
                </c:pt>
                <c:pt idx="47">
                  <c:v>27431.3471420084</c:v>
                </c:pt>
                <c:pt idx="48">
                  <c:v>27591.6592609618</c:v>
                </c:pt>
                <c:pt idx="49">
                  <c:v>27740.2279710341</c:v>
                </c:pt>
                <c:pt idx="50">
                  <c:v>27887.1554852694</c:v>
                </c:pt>
                <c:pt idx="51">
                  <c:v>28075.3670748819</c:v>
                </c:pt>
                <c:pt idx="52">
                  <c:v>28109.064096518</c:v>
                </c:pt>
                <c:pt idx="53">
                  <c:v>28238.5595805675</c:v>
                </c:pt>
                <c:pt idx="54">
                  <c:v>28383.5729208219</c:v>
                </c:pt>
                <c:pt idx="55">
                  <c:v>28447.0699212248</c:v>
                </c:pt>
                <c:pt idx="56">
                  <c:v>28520.4083575531</c:v>
                </c:pt>
                <c:pt idx="57">
                  <c:v>28605.9811885373</c:v>
                </c:pt>
                <c:pt idx="58">
                  <c:v>28589.7654967683</c:v>
                </c:pt>
                <c:pt idx="59">
                  <c:v>28604.846273265</c:v>
                </c:pt>
                <c:pt idx="60">
                  <c:v>28663.5157373545</c:v>
                </c:pt>
                <c:pt idx="61">
                  <c:v>28669.8955962678</c:v>
                </c:pt>
                <c:pt idx="62">
                  <c:v>28835.5274285185</c:v>
                </c:pt>
                <c:pt idx="63">
                  <c:v>28906.1169377418</c:v>
                </c:pt>
                <c:pt idx="64">
                  <c:v>28956.40977603</c:v>
                </c:pt>
                <c:pt idx="65">
                  <c:v>29020.8797285187</c:v>
                </c:pt>
                <c:pt idx="66">
                  <c:v>28994.9361128035</c:v>
                </c:pt>
                <c:pt idx="67">
                  <c:v>29093.4120885056</c:v>
                </c:pt>
                <c:pt idx="68">
                  <c:v>29065.7203442598</c:v>
                </c:pt>
                <c:pt idx="69">
                  <c:v>29135.6274917818</c:v>
                </c:pt>
                <c:pt idx="70">
                  <c:v>29060.8742202407</c:v>
                </c:pt>
                <c:pt idx="71">
                  <c:v>29110.3789352661</c:v>
                </c:pt>
                <c:pt idx="72">
                  <c:v>29190.9797458072</c:v>
                </c:pt>
                <c:pt idx="73">
                  <c:v>29298.507237839</c:v>
                </c:pt>
                <c:pt idx="74">
                  <c:v>29284.7137361873</c:v>
                </c:pt>
                <c:pt idx="75">
                  <c:v>29291.4527086981</c:v>
                </c:pt>
                <c:pt idx="76">
                  <c:v>29284.8696642234</c:v>
                </c:pt>
                <c:pt idx="77">
                  <c:v>29297.84142629</c:v>
                </c:pt>
                <c:pt idx="78">
                  <c:v>29318.0455548661</c:v>
                </c:pt>
                <c:pt idx="79">
                  <c:v>29317.8758337289</c:v>
                </c:pt>
                <c:pt idx="80">
                  <c:v>29307.5190170795</c:v>
                </c:pt>
                <c:pt idx="81">
                  <c:v>29354.8716163306</c:v>
                </c:pt>
                <c:pt idx="82">
                  <c:v>29430.1765495123</c:v>
                </c:pt>
                <c:pt idx="83">
                  <c:v>29510.6467761254</c:v>
                </c:pt>
                <c:pt idx="84">
                  <c:v>29540.746956446</c:v>
                </c:pt>
                <c:pt idx="85">
                  <c:v>29523.7109887387</c:v>
                </c:pt>
                <c:pt idx="86">
                  <c:v>29531.8001486289</c:v>
                </c:pt>
                <c:pt idx="87">
                  <c:v>29488.9875681789</c:v>
                </c:pt>
                <c:pt idx="88">
                  <c:v>29561.4430711111</c:v>
                </c:pt>
                <c:pt idx="89">
                  <c:v>29545.5408178912</c:v>
                </c:pt>
                <c:pt idx="90">
                  <c:v>29463.4501290768</c:v>
                </c:pt>
                <c:pt idx="91">
                  <c:v>29472.755113085</c:v>
                </c:pt>
                <c:pt idx="92">
                  <c:v>29582.4740273433</c:v>
                </c:pt>
                <c:pt idx="93">
                  <c:v>29604.9533786169</c:v>
                </c:pt>
                <c:pt idx="94">
                  <c:v>29535.6414248932</c:v>
                </c:pt>
                <c:pt idx="95">
                  <c:v>29493.3027079275</c:v>
                </c:pt>
                <c:pt idx="96">
                  <c:v>29547.4891018314</c:v>
                </c:pt>
                <c:pt idx="97">
                  <c:v>29487.2271248896</c:v>
                </c:pt>
                <c:pt idx="98">
                  <c:v>29507.5106972802</c:v>
                </c:pt>
                <c:pt idx="99">
                  <c:v>29462.4189329031</c:v>
                </c:pt>
                <c:pt idx="100">
                  <c:v>29460.9244378019</c:v>
                </c:pt>
                <c:pt idx="101">
                  <c:v>29481.6831526237</c:v>
                </c:pt>
                <c:pt idx="102">
                  <c:v>29499.3316164619</c:v>
                </c:pt>
                <c:pt idx="103">
                  <c:v>29419.682026674</c:v>
                </c:pt>
                <c:pt idx="104">
                  <c:v>29545.8114791947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2019'!$M$3:$M$3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2019'!$M$4:$M$108</c:f>
              <c:numCache>
                <c:formatCode>General</c:formatCode>
                <c:ptCount val="105"/>
                <c:pt idx="0">
                  <c:v/>
                </c:pt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20722.1957665821</c:v>
                </c:pt>
                <c:pt idx="5">
                  <c:v>17959.7431597467</c:v>
                </c:pt>
                <c:pt idx="6">
                  <c:v>18472.0507214022</c:v>
                </c:pt>
                <c:pt idx="7">
                  <c:v>17494.3339279787</c:v>
                </c:pt>
                <c:pt idx="8">
                  <c:v>19169.9290728524</c:v>
                </c:pt>
                <c:pt idx="9">
                  <c:v>18229.6344358163</c:v>
                </c:pt>
                <c:pt idx="10">
                  <c:v>19485.9894146782</c:v>
                </c:pt>
                <c:pt idx="11">
                  <c:v>18612.4887156719</c:v>
                </c:pt>
                <c:pt idx="12">
                  <c:v>20141.3181203779</c:v>
                </c:pt>
                <c:pt idx="13">
                  <c:v>18808.867786492</c:v>
                </c:pt>
                <c:pt idx="14">
                  <c:v>18855.3097127465</c:v>
                </c:pt>
                <c:pt idx="15">
                  <c:v>17555.9065916791</c:v>
                </c:pt>
                <c:pt idx="16">
                  <c:v>15990.19228459</c:v>
                </c:pt>
                <c:pt idx="17">
                  <c:v>15811.3318619976</c:v>
                </c:pt>
                <c:pt idx="18">
                  <c:v>15841.8638406238</c:v>
                </c:pt>
                <c:pt idx="19">
                  <c:v>16129.8408442379</c:v>
                </c:pt>
                <c:pt idx="20">
                  <c:v>15850.0870879353</c:v>
                </c:pt>
                <c:pt idx="21">
                  <c:v>15989.7983726567</c:v>
                </c:pt>
                <c:pt idx="22">
                  <c:v>16446.8583899856</c:v>
                </c:pt>
                <c:pt idx="23">
                  <c:v>17281.5556768629</c:v>
                </c:pt>
                <c:pt idx="24">
                  <c:v>16945.9966411523</c:v>
                </c:pt>
                <c:pt idx="25">
                  <c:v>15962.9923432724</c:v>
                </c:pt>
                <c:pt idx="26">
                  <c:v>15914.4684758699</c:v>
                </c:pt>
                <c:pt idx="27">
                  <c:v>16436.5878226524</c:v>
                </c:pt>
                <c:pt idx="28">
                  <c:v>16692.1042799829</c:v>
                </c:pt>
                <c:pt idx="29">
                  <c:v>16958.6521701881</c:v>
                </c:pt>
                <c:pt idx="30">
                  <c:v>16967.6183463978</c:v>
                </c:pt>
                <c:pt idx="31">
                  <c:v>17008.7491868501</c:v>
                </c:pt>
                <c:pt idx="32">
                  <c:v>17198.5865130109</c:v>
                </c:pt>
                <c:pt idx="33">
                  <c:v>17405.3386840284</c:v>
                </c:pt>
                <c:pt idx="34">
                  <c:v>17800.2915816357</c:v>
                </c:pt>
                <c:pt idx="35">
                  <c:v>17756.31925902</c:v>
                </c:pt>
                <c:pt idx="36">
                  <c:v>17935.3494478459</c:v>
                </c:pt>
                <c:pt idx="37">
                  <c:v>18130.5720976513</c:v>
                </c:pt>
                <c:pt idx="38">
                  <c:v>18254.135932374</c:v>
                </c:pt>
                <c:pt idx="39">
                  <c:v>18316.3728058158</c:v>
                </c:pt>
                <c:pt idx="40">
                  <c:v>18410.1409435929</c:v>
                </c:pt>
                <c:pt idx="41">
                  <c:v>18320.8941634408</c:v>
                </c:pt>
                <c:pt idx="42">
                  <c:v>18496.5512647404</c:v>
                </c:pt>
                <c:pt idx="43">
                  <c:v>18664.9025451083</c:v>
                </c:pt>
                <c:pt idx="44">
                  <c:v>18837.528893919</c:v>
                </c:pt>
                <c:pt idx="45">
                  <c:v>18892.8951596401</c:v>
                </c:pt>
                <c:pt idx="46">
                  <c:v>19058.9903408905</c:v>
                </c:pt>
                <c:pt idx="47">
                  <c:v>19252.1836308651</c:v>
                </c:pt>
                <c:pt idx="48">
                  <c:v>19245.6528454754</c:v>
                </c:pt>
                <c:pt idx="49">
                  <c:v>19296.8691558221</c:v>
                </c:pt>
                <c:pt idx="50">
                  <c:v>19282.8308520575</c:v>
                </c:pt>
                <c:pt idx="51">
                  <c:v>19481.5350024703</c:v>
                </c:pt>
                <c:pt idx="52">
                  <c:v>19585.6644622881</c:v>
                </c:pt>
                <c:pt idx="53">
                  <c:v>19580.2982933019</c:v>
                </c:pt>
                <c:pt idx="54">
                  <c:v>19644.0567730532</c:v>
                </c:pt>
                <c:pt idx="55">
                  <c:v>19677.9717973521</c:v>
                </c:pt>
                <c:pt idx="56">
                  <c:v>19671.3266508999</c:v>
                </c:pt>
                <c:pt idx="57">
                  <c:v>19730.6553391681</c:v>
                </c:pt>
                <c:pt idx="58">
                  <c:v>19814.1393314555</c:v>
                </c:pt>
                <c:pt idx="59">
                  <c:v>19851.948272805</c:v>
                </c:pt>
                <c:pt idx="60">
                  <c:v>19847.1778490754</c:v>
                </c:pt>
                <c:pt idx="61">
                  <c:v>19898.0525601375</c:v>
                </c:pt>
                <c:pt idx="62">
                  <c:v>19970.1330750282</c:v>
                </c:pt>
                <c:pt idx="63">
                  <c:v>20084.2579536353</c:v>
                </c:pt>
                <c:pt idx="64">
                  <c:v>20178.3549201178</c:v>
                </c:pt>
                <c:pt idx="65">
                  <c:v>20201.5932190585</c:v>
                </c:pt>
                <c:pt idx="66">
                  <c:v>20269.8055716462</c:v>
                </c:pt>
                <c:pt idx="67">
                  <c:v>20381.3339501169</c:v>
                </c:pt>
                <c:pt idx="68">
                  <c:v>20392.8620014305</c:v>
                </c:pt>
                <c:pt idx="69">
                  <c:v>20420.2381319233</c:v>
                </c:pt>
                <c:pt idx="70">
                  <c:v>20494.3807310466</c:v>
                </c:pt>
                <c:pt idx="71">
                  <c:v>20566.2416022591</c:v>
                </c:pt>
                <c:pt idx="72">
                  <c:v>20603.5339324549</c:v>
                </c:pt>
                <c:pt idx="73">
                  <c:v>20636.5279005469</c:v>
                </c:pt>
                <c:pt idx="74">
                  <c:v>20559.4368196326</c:v>
                </c:pt>
                <c:pt idx="75">
                  <c:v>20449.9324585459</c:v>
                </c:pt>
                <c:pt idx="76">
                  <c:v>20513.7138166169</c:v>
                </c:pt>
                <c:pt idx="77">
                  <c:v>20540.2447141128</c:v>
                </c:pt>
                <c:pt idx="78">
                  <c:v>20605.5158214366</c:v>
                </c:pt>
                <c:pt idx="79">
                  <c:v>20589.5737948475</c:v>
                </c:pt>
                <c:pt idx="80">
                  <c:v>20577.7318029411</c:v>
                </c:pt>
                <c:pt idx="81">
                  <c:v>20584.9507765123</c:v>
                </c:pt>
                <c:pt idx="82">
                  <c:v>20486.3882243599</c:v>
                </c:pt>
                <c:pt idx="83">
                  <c:v>20557.2454990134</c:v>
                </c:pt>
                <c:pt idx="84">
                  <c:v>20621.8614063943</c:v>
                </c:pt>
                <c:pt idx="85">
                  <c:v>20681.139899303</c:v>
                </c:pt>
                <c:pt idx="86">
                  <c:v>20702.5642297929</c:v>
                </c:pt>
                <c:pt idx="87">
                  <c:v>20751.0442078198</c:v>
                </c:pt>
                <c:pt idx="88">
                  <c:v>20811.6226196791</c:v>
                </c:pt>
                <c:pt idx="89">
                  <c:v>20843.3912265664</c:v>
                </c:pt>
                <c:pt idx="90">
                  <c:v>20926.3331361314</c:v>
                </c:pt>
                <c:pt idx="91">
                  <c:v>20931.5762348937</c:v>
                </c:pt>
                <c:pt idx="92">
                  <c:v>20994.490170824</c:v>
                </c:pt>
                <c:pt idx="93">
                  <c:v>21058.2082883411</c:v>
                </c:pt>
                <c:pt idx="94">
                  <c:v>21116.1940732458</c:v>
                </c:pt>
                <c:pt idx="95">
                  <c:v>21170.6286652655</c:v>
                </c:pt>
                <c:pt idx="96">
                  <c:v>21232.6263351925</c:v>
                </c:pt>
                <c:pt idx="97">
                  <c:v>21261.614571213</c:v>
                </c:pt>
                <c:pt idx="98">
                  <c:v>21306.9876301978</c:v>
                </c:pt>
                <c:pt idx="99">
                  <c:v>21321.8561676428</c:v>
                </c:pt>
                <c:pt idx="100">
                  <c:v>21360.7118454912</c:v>
                </c:pt>
                <c:pt idx="101">
                  <c:v>21444.1184545028</c:v>
                </c:pt>
                <c:pt idx="102">
                  <c:v>21427.4103232691</c:v>
                </c:pt>
                <c:pt idx="103">
                  <c:v>21435.3014942604</c:v>
                </c:pt>
                <c:pt idx="104">
                  <c:v>21479.7060267525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2019'!$N$3:$N$3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2019'!$N$4:$N$108</c:f>
              <c:numCache>
                <c:formatCode>General</c:formatCode>
                <c:ptCount val="105"/>
                <c:pt idx="0">
                  <c:v/>
                </c:pt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14629.3145991191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12974.5365259365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13244.0669881334</c:v>
                </c:pt>
                <c:pt idx="22">
                  <c:v>13580.3537250475</c:v>
                </c:pt>
                <c:pt idx="23">
                  <c:v>14276.2511914089</c:v>
                </c:pt>
                <c:pt idx="24">
                  <c:v>14119.1567561666</c:v>
                </c:pt>
                <c:pt idx="25">
                  <c:v>13308.7707296292</c:v>
                </c:pt>
                <c:pt idx="26">
                  <c:v>13306.5514685315</c:v>
                </c:pt>
                <c:pt idx="27">
                  <c:v>13701.0950227508</c:v>
                </c:pt>
                <c:pt idx="28">
                  <c:v>13940.265513805</c:v>
                </c:pt>
                <c:pt idx="29">
                  <c:v>14171.2955664116</c:v>
                </c:pt>
                <c:pt idx="30">
                  <c:v>14280.6667776413</c:v>
                </c:pt>
                <c:pt idx="31">
                  <c:v>14364.1003946741</c:v>
                </c:pt>
                <c:pt idx="32">
                  <c:v>14542.4504762832</c:v>
                </c:pt>
                <c:pt idx="33">
                  <c:v>14709.4186543559</c:v>
                </c:pt>
                <c:pt idx="34">
                  <c:v>14860.7137341535</c:v>
                </c:pt>
                <c:pt idx="35">
                  <c:v>15027.3874233959</c:v>
                </c:pt>
                <c:pt idx="36">
                  <c:v>15199.5118246263</c:v>
                </c:pt>
                <c:pt idx="37">
                  <c:v>15383.1986671997</c:v>
                </c:pt>
                <c:pt idx="38">
                  <c:v>15556.1146228544</c:v>
                </c:pt>
                <c:pt idx="39">
                  <c:v>15751.9344165825</c:v>
                </c:pt>
                <c:pt idx="40">
                  <c:v>15818.2001070664</c:v>
                </c:pt>
                <c:pt idx="41">
                  <c:v>15881.6976213115</c:v>
                </c:pt>
                <c:pt idx="42">
                  <c:v>15966.2604241238</c:v>
                </c:pt>
                <c:pt idx="43">
                  <c:v>16058.6169667097</c:v>
                </c:pt>
                <c:pt idx="44">
                  <c:v>16111.745361886</c:v>
                </c:pt>
                <c:pt idx="45">
                  <c:v>16163.424609222</c:v>
                </c:pt>
                <c:pt idx="46">
                  <c:v>16255.4084081705</c:v>
                </c:pt>
                <c:pt idx="47">
                  <c:v>16367.2084020219</c:v>
                </c:pt>
                <c:pt idx="48">
                  <c:v>16409.8279387294</c:v>
                </c:pt>
                <c:pt idx="49">
                  <c:v>16451.7237853677</c:v>
                </c:pt>
                <c:pt idx="50">
                  <c:v>16533.6217254135</c:v>
                </c:pt>
                <c:pt idx="51">
                  <c:v>16633.4881375953</c:v>
                </c:pt>
                <c:pt idx="52">
                  <c:v>16670.1652083924</c:v>
                </c:pt>
                <c:pt idx="53">
                  <c:v>16706.5295521558</c:v>
                </c:pt>
                <c:pt idx="54">
                  <c:v>16728.6992535259</c:v>
                </c:pt>
                <c:pt idx="55">
                  <c:v>16735.2228898305</c:v>
                </c:pt>
                <c:pt idx="56">
                  <c:v>16747.3520443964</c:v>
                </c:pt>
                <c:pt idx="57">
                  <c:v>16759.3368591215</c:v>
                </c:pt>
                <c:pt idx="58">
                  <c:v>16762.0845949597</c:v>
                </c:pt>
                <c:pt idx="59">
                  <c:v>16760.5107112255</c:v>
                </c:pt>
                <c:pt idx="60">
                  <c:v>16772.6092581913</c:v>
                </c:pt>
                <c:pt idx="61">
                  <c:v>16779.7088756811</c:v>
                </c:pt>
                <c:pt idx="62">
                  <c:v>16780.44206103</c:v>
                </c:pt>
                <c:pt idx="63">
                  <c:v>16774.8968009147</c:v>
                </c:pt>
                <c:pt idx="64">
                  <c:v>16786.8939080243</c:v>
                </c:pt>
                <c:pt idx="65">
                  <c:v>16795.6028436513</c:v>
                </c:pt>
                <c:pt idx="66">
                  <c:v>16796.1049638481</c:v>
                </c:pt>
                <c:pt idx="67">
                  <c:v>16791.4785471687</c:v>
                </c:pt>
                <c:pt idx="68">
                  <c:v>16797.2078210808</c:v>
                </c:pt>
                <c:pt idx="69">
                  <c:v>16804.0029013893</c:v>
                </c:pt>
                <c:pt idx="70">
                  <c:v>16806.182876745</c:v>
                </c:pt>
                <c:pt idx="71">
                  <c:v>16804.0976835923</c:v>
                </c:pt>
                <c:pt idx="72">
                  <c:v>16815.7787453932</c:v>
                </c:pt>
                <c:pt idx="73">
                  <c:v>16826.9662649823</c:v>
                </c:pt>
                <c:pt idx="74">
                  <c:v>16828.9872502426</c:v>
                </c:pt>
                <c:pt idx="75">
                  <c:v>16827.1284977949</c:v>
                </c:pt>
                <c:pt idx="76">
                  <c:v>16838.6632952655</c:v>
                </c:pt>
                <c:pt idx="77">
                  <c:v>16852.5168194705</c:v>
                </c:pt>
                <c:pt idx="78">
                  <c:v>16849.6189717521</c:v>
                </c:pt>
                <c:pt idx="79">
                  <c:v>16847.373954116</c:v>
                </c:pt>
                <c:pt idx="80">
                  <c:v>16821.9422580463</c:v>
                </c:pt>
                <c:pt idx="81">
                  <c:v>16818.6688739566</c:v>
                </c:pt>
                <c:pt idx="82">
                  <c:v>16820.2844842582</c:v>
                </c:pt>
                <c:pt idx="83">
                  <c:v>16817.240194608</c:v>
                </c:pt>
                <c:pt idx="84">
                  <c:v>16825.7599465711</c:v>
                </c:pt>
                <c:pt idx="85">
                  <c:v>16836.3489794377</c:v>
                </c:pt>
                <c:pt idx="86">
                  <c:v>16841.5726114313</c:v>
                </c:pt>
                <c:pt idx="87">
                  <c:v>16838.4624825088</c:v>
                </c:pt>
                <c:pt idx="88">
                  <c:v>16837.9975070906</c:v>
                </c:pt>
                <c:pt idx="89">
                  <c:v>16847.9352798875</c:v>
                </c:pt>
                <c:pt idx="90">
                  <c:v>16855.5224623806</c:v>
                </c:pt>
                <c:pt idx="91">
                  <c:v>16801.4490674595</c:v>
                </c:pt>
                <c:pt idx="92">
                  <c:v>16810.9054560447</c:v>
                </c:pt>
                <c:pt idx="93">
                  <c:v>16802.3080877903</c:v>
                </c:pt>
                <c:pt idx="94">
                  <c:v>16803.2682613164</c:v>
                </c:pt>
                <c:pt idx="95">
                  <c:v>16781.3081567486</c:v>
                </c:pt>
                <c:pt idx="96">
                  <c:v>16791.2589495775</c:v>
                </c:pt>
                <c:pt idx="97">
                  <c:v>16799.9335468165</c:v>
                </c:pt>
                <c:pt idx="98">
                  <c:v>16793.1631654141</c:v>
                </c:pt>
                <c:pt idx="99">
                  <c:v>16786.7502082702</c:v>
                </c:pt>
                <c:pt idx="100">
                  <c:v>16794.7905639631</c:v>
                </c:pt>
                <c:pt idx="101">
                  <c:v>16791.6309616262</c:v>
                </c:pt>
                <c:pt idx="102">
                  <c:v>16762.3473371833</c:v>
                </c:pt>
                <c:pt idx="103">
                  <c:v>16756.5966083004</c:v>
                </c:pt>
                <c:pt idx="104">
                  <c:v>16763.0460309248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2019'!$O$3:$O$3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d5d5d5"/>
            </a:solidFill>
            <a:ln w="47520">
              <a:solidFill>
                <a:srgbClr val="d5d5d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2019'!$O$4:$O$108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13529.2826932427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12476.3463713997</c:v>
                </c:pt>
                <c:pt idx="24">
                  <c:v>12234.5775083348</c:v>
                </c:pt>
                <c:pt idx="25">
                  <c:v>11438.306949726</c:v>
                </c:pt>
                <c:pt idx="26">
                  <c:v>11362.1617306811</c:v>
                </c:pt>
                <c:pt idx="27">
                  <c:v>11637.8507409059</c:v>
                </c:pt>
                <c:pt idx="28">
                  <c:v>11797.4738580535</c:v>
                </c:pt>
                <c:pt idx="29">
                  <c:v>11924.0756548901</c:v>
                </c:pt>
                <c:pt idx="30">
                  <c:v>11970.0117688276</c:v>
                </c:pt>
                <c:pt idx="31">
                  <c:v>11974.5824201791</c:v>
                </c:pt>
                <c:pt idx="32">
                  <c:v>12063.5905173367</c:v>
                </c:pt>
                <c:pt idx="33">
                  <c:v>12131.5839510573</c:v>
                </c:pt>
                <c:pt idx="34">
                  <c:v>12215.2997624067</c:v>
                </c:pt>
                <c:pt idx="35">
                  <c:v>12291.575517507</c:v>
                </c:pt>
                <c:pt idx="36">
                  <c:v>12364.3273043823</c:v>
                </c:pt>
                <c:pt idx="37">
                  <c:v>12431.9133307359</c:v>
                </c:pt>
                <c:pt idx="38">
                  <c:v>12515.7888250845</c:v>
                </c:pt>
                <c:pt idx="39">
                  <c:v>12559.3396381727</c:v>
                </c:pt>
                <c:pt idx="40">
                  <c:v>12591.8210406686</c:v>
                </c:pt>
                <c:pt idx="41">
                  <c:v>12647.5676598051</c:v>
                </c:pt>
                <c:pt idx="42">
                  <c:v>12737.2282494701</c:v>
                </c:pt>
                <c:pt idx="43">
                  <c:v>12758.9573376541</c:v>
                </c:pt>
                <c:pt idx="44">
                  <c:v>12834.6119170785</c:v>
                </c:pt>
                <c:pt idx="45">
                  <c:v>12881.4490136041</c:v>
                </c:pt>
                <c:pt idx="46">
                  <c:v>12961.0431349909</c:v>
                </c:pt>
                <c:pt idx="47">
                  <c:v>13052.7797782042</c:v>
                </c:pt>
                <c:pt idx="48">
                  <c:v>13088.0109323979</c:v>
                </c:pt>
                <c:pt idx="49">
                  <c:v>13116.2675494335</c:v>
                </c:pt>
                <c:pt idx="50">
                  <c:v>13182.6687206943</c:v>
                </c:pt>
                <c:pt idx="51">
                  <c:v>13265.7234619736</c:v>
                </c:pt>
                <c:pt idx="52">
                  <c:v>13297.0220663123</c:v>
                </c:pt>
                <c:pt idx="53">
                  <c:v>13330.6352858142</c:v>
                </c:pt>
                <c:pt idx="54">
                  <c:v>13323.2952695603</c:v>
                </c:pt>
                <c:pt idx="55">
                  <c:v>13337.4439413044</c:v>
                </c:pt>
                <c:pt idx="56">
                  <c:v>13350.1336547555</c:v>
                </c:pt>
                <c:pt idx="57">
                  <c:v>13362.1935520909</c:v>
                </c:pt>
                <c:pt idx="58">
                  <c:v>13363.0154103277</c:v>
                </c:pt>
                <c:pt idx="59">
                  <c:v>13365.4055195987</c:v>
                </c:pt>
                <c:pt idx="60">
                  <c:v>13402.3623398118</c:v>
                </c:pt>
                <c:pt idx="61">
                  <c:v>13410.6946837396</c:v>
                </c:pt>
                <c:pt idx="62">
                  <c:v>13413.5567978794</c:v>
                </c:pt>
                <c:pt idx="63">
                  <c:v>13412.9026237205</c:v>
                </c:pt>
                <c:pt idx="64">
                  <c:v>13423.1799969135</c:v>
                </c:pt>
                <c:pt idx="65">
                  <c:v>13434.3949044627</c:v>
                </c:pt>
                <c:pt idx="66">
                  <c:v>13438.7234574984</c:v>
                </c:pt>
                <c:pt idx="67">
                  <c:v>13438.2993925743</c:v>
                </c:pt>
                <c:pt idx="68">
                  <c:v>13450.2947627613</c:v>
                </c:pt>
                <c:pt idx="69">
                  <c:v>13460.6099121401</c:v>
                </c:pt>
                <c:pt idx="70">
                  <c:v>13443.1235972363</c:v>
                </c:pt>
                <c:pt idx="71">
                  <c:v>13443.3214310406</c:v>
                </c:pt>
                <c:pt idx="72">
                  <c:v>13454.6963398472</c:v>
                </c:pt>
                <c:pt idx="73">
                  <c:v>13458.304833764</c:v>
                </c:pt>
                <c:pt idx="74">
                  <c:v>13425.7746261571</c:v>
                </c:pt>
                <c:pt idx="75">
                  <c:v>13426.2516398938</c:v>
                </c:pt>
                <c:pt idx="76">
                  <c:v>13431.8518015393</c:v>
                </c:pt>
                <c:pt idx="77">
                  <c:v>13443.6848915039</c:v>
                </c:pt>
                <c:pt idx="78">
                  <c:v>13448.1031407238</c:v>
                </c:pt>
                <c:pt idx="79">
                  <c:v>13447.6391636326</c:v>
                </c:pt>
                <c:pt idx="80">
                  <c:v>13458.4451293474</c:v>
                </c:pt>
                <c:pt idx="81">
                  <c:v>13481.8207922301</c:v>
                </c:pt>
                <c:pt idx="82">
                  <c:v>13483.443369274</c:v>
                </c:pt>
                <c:pt idx="83">
                  <c:v>13483.4721267238</c:v>
                </c:pt>
                <c:pt idx="84">
                  <c:v>13492.5492199438</c:v>
                </c:pt>
                <c:pt idx="85">
                  <c:v>13503.9770855095</c:v>
                </c:pt>
                <c:pt idx="86">
                  <c:v>13504.4796448318</c:v>
                </c:pt>
                <c:pt idx="87">
                  <c:v>13480.45395544</c:v>
                </c:pt>
                <c:pt idx="88">
                  <c:v>13492.7214998178</c:v>
                </c:pt>
                <c:pt idx="89">
                  <c:v>13507.5209761808</c:v>
                </c:pt>
                <c:pt idx="90">
                  <c:v>13508.1537512607</c:v>
                </c:pt>
                <c:pt idx="91">
                  <c:v>13503.4247696089</c:v>
                </c:pt>
                <c:pt idx="92">
                  <c:v>13515.9690729447</c:v>
                </c:pt>
                <c:pt idx="93">
                  <c:v>13518.9396935756</c:v>
                </c:pt>
                <c:pt idx="94">
                  <c:v>13518.5329106943</c:v>
                </c:pt>
                <c:pt idx="95">
                  <c:v>13516.7841808287</c:v>
                </c:pt>
                <c:pt idx="96">
                  <c:v>13522.7682123771</c:v>
                </c:pt>
                <c:pt idx="97">
                  <c:v>13534.5809283855</c:v>
                </c:pt>
                <c:pt idx="98">
                  <c:v>13534.8598575684</c:v>
                </c:pt>
                <c:pt idx="99">
                  <c:v>13526.3490417268</c:v>
                </c:pt>
                <c:pt idx="100">
                  <c:v>13537.1048095835</c:v>
                </c:pt>
                <c:pt idx="101">
                  <c:v>13536.4734743675</c:v>
                </c:pt>
                <c:pt idx="102">
                  <c:v>13539.3783902544</c:v>
                </c:pt>
                <c:pt idx="103">
                  <c:v>13539.9215872072</c:v>
                </c:pt>
                <c:pt idx="104">
                  <c:v>13551.7283931159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2668998"/>
        <c:axId val="57177467"/>
      </c:lineChart>
      <c:catAx>
        <c:axId val="326689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177467"/>
        <c:crosses val="autoZero"/>
        <c:auto val="1"/>
        <c:lblAlgn val="ctr"/>
        <c:lblOffset val="100"/>
      </c:catAx>
      <c:valAx>
        <c:axId val="57177467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66899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2019'!$AO$3:$AO$3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2019'!$AO$4:$AO$108</c:f>
              <c:numCache>
                <c:formatCode>General</c:formatCode>
                <c:ptCount val="105"/>
                <c:pt idx="0">
                  <c:v>6695.92</c:v>
                </c:pt>
                <c:pt idx="1">
                  <c:v>6414.78904699531</c:v>
                </c:pt>
                <c:pt idx="2">
                  <c:v>6778.90225184158</c:v>
                </c:pt>
                <c:pt idx="3">
                  <c:v>7092.02100217064</c:v>
                </c:pt>
                <c:pt idx="4">
                  <c:v>7113.98164433727</c:v>
                </c:pt>
                <c:pt idx="5">
                  <c:v>6705.54599729676</c:v>
                </c:pt>
                <c:pt idx="6">
                  <c:v>6521.17321865806</c:v>
                </c:pt>
                <c:pt idx="7">
                  <c:v>6554.01964535573</c:v>
                </c:pt>
                <c:pt idx="8">
                  <c:v>6660.1842529205</c:v>
                </c:pt>
                <c:pt idx="9">
                  <c:v>6744.03429129675</c:v>
                </c:pt>
                <c:pt idx="10">
                  <c:v>6741.66175252587</c:v>
                </c:pt>
                <c:pt idx="11">
                  <c:v>6886.42921069284</c:v>
                </c:pt>
                <c:pt idx="12">
                  <c:v>6890.54533395775</c:v>
                </c:pt>
                <c:pt idx="13">
                  <c:v>6808.84926639221</c:v>
                </c:pt>
                <c:pt idx="14">
                  <c:v>6722.87988857401</c:v>
                </c:pt>
                <c:pt idx="15">
                  <c:v>6343.42583946065</c:v>
                </c:pt>
                <c:pt idx="16">
                  <c:v>6007.47172090445</c:v>
                </c:pt>
                <c:pt idx="17">
                  <c:v>5985.30123610738</c:v>
                </c:pt>
                <c:pt idx="18">
                  <c:v>5961.97243607963</c:v>
                </c:pt>
                <c:pt idx="19">
                  <c:v>5869.78477201805</c:v>
                </c:pt>
                <c:pt idx="20">
                  <c:v>5675.71936373082</c:v>
                </c:pt>
                <c:pt idx="21">
                  <c:v>5895.39994110246</c:v>
                </c:pt>
                <c:pt idx="22">
                  <c:v>5800.35755882689</c:v>
                </c:pt>
                <c:pt idx="23">
                  <c:v>5502.09402482739</c:v>
                </c:pt>
                <c:pt idx="24">
                  <c:v>5575.17150589064</c:v>
                </c:pt>
                <c:pt idx="25">
                  <c:v>5800.5480245875</c:v>
                </c:pt>
                <c:pt idx="26">
                  <c:v>5994.59024162285</c:v>
                </c:pt>
                <c:pt idx="27">
                  <c:v>6201.58748230454</c:v>
                </c:pt>
                <c:pt idx="28">
                  <c:v>6391.98678132025</c:v>
                </c:pt>
                <c:pt idx="29">
                  <c:v>6516.1153562653</c:v>
                </c:pt>
                <c:pt idx="30">
                  <c:v>6636.34716668956</c:v>
                </c:pt>
                <c:pt idx="31">
                  <c:v>6709.26417125372</c:v>
                </c:pt>
                <c:pt idx="32">
                  <c:v>6747.60440231109</c:v>
                </c:pt>
                <c:pt idx="33">
                  <c:v>6809.90160884451</c:v>
                </c:pt>
                <c:pt idx="34">
                  <c:v>6818.61398891895</c:v>
                </c:pt>
                <c:pt idx="35">
                  <c:v>6852.96938356179</c:v>
                </c:pt>
                <c:pt idx="36">
                  <c:v>6884.57098585129</c:v>
                </c:pt>
                <c:pt idx="37">
                  <c:v>6953.99529582236</c:v>
                </c:pt>
                <c:pt idx="38">
                  <c:v>7003.12251580633</c:v>
                </c:pt>
                <c:pt idx="39">
                  <c:v>7028.2237225364</c:v>
                </c:pt>
                <c:pt idx="40">
                  <c:v>7049.12040418796</c:v>
                </c:pt>
                <c:pt idx="41">
                  <c:v>7108.57552582361</c:v>
                </c:pt>
                <c:pt idx="42">
                  <c:v>7157.14776018672</c:v>
                </c:pt>
                <c:pt idx="43">
                  <c:v>7168.53766252379</c:v>
                </c:pt>
                <c:pt idx="44">
                  <c:v>7167.86233194293</c:v>
                </c:pt>
                <c:pt idx="45">
                  <c:v>7223.7222206989</c:v>
                </c:pt>
                <c:pt idx="46">
                  <c:v>7299.2781105148</c:v>
                </c:pt>
                <c:pt idx="47">
                  <c:v>7324.16783032642</c:v>
                </c:pt>
                <c:pt idx="48">
                  <c:v>7330.07720734927</c:v>
                </c:pt>
                <c:pt idx="49">
                  <c:v>7371.87516856975</c:v>
                </c:pt>
                <c:pt idx="50">
                  <c:v>7416.35873587758</c:v>
                </c:pt>
                <c:pt idx="51">
                  <c:v>7475.09862644684</c:v>
                </c:pt>
                <c:pt idx="52">
                  <c:v>7508.43359810487</c:v>
                </c:pt>
                <c:pt idx="53">
                  <c:v>7516.35081900477</c:v>
                </c:pt>
                <c:pt idx="54">
                  <c:v>7520.39305783082</c:v>
                </c:pt>
                <c:pt idx="55">
                  <c:v>7560.85862262067</c:v>
                </c:pt>
                <c:pt idx="56">
                  <c:v>7609.59676465969</c:v>
                </c:pt>
                <c:pt idx="57">
                  <c:v>7644.40554699685</c:v>
                </c:pt>
                <c:pt idx="58">
                  <c:v>7653.69653670277</c:v>
                </c:pt>
                <c:pt idx="59">
                  <c:v>7704.56475629191</c:v>
                </c:pt>
                <c:pt idx="60">
                  <c:v>7729.86487547151</c:v>
                </c:pt>
                <c:pt idx="61">
                  <c:v>7803.22190775209</c:v>
                </c:pt>
                <c:pt idx="62">
                  <c:v>7800.5342531494</c:v>
                </c:pt>
                <c:pt idx="63">
                  <c:v>7826.16291092863</c:v>
                </c:pt>
                <c:pt idx="64">
                  <c:v>7889.00819739189</c:v>
                </c:pt>
                <c:pt idx="65">
                  <c:v>7938.34989232213</c:v>
                </c:pt>
                <c:pt idx="66">
                  <c:v>7926.63307754429</c:v>
                </c:pt>
                <c:pt idx="67">
                  <c:v>7966.77754621448</c:v>
                </c:pt>
                <c:pt idx="68">
                  <c:v>8016.33828239821</c:v>
                </c:pt>
                <c:pt idx="69">
                  <c:v>8056.85260082482</c:v>
                </c:pt>
                <c:pt idx="70">
                  <c:v>8101.11440005784</c:v>
                </c:pt>
                <c:pt idx="71">
                  <c:v>8172.03611339378</c:v>
                </c:pt>
                <c:pt idx="72">
                  <c:v>8171.53336525665</c:v>
                </c:pt>
                <c:pt idx="73">
                  <c:v>8228.48215656734</c:v>
                </c:pt>
                <c:pt idx="74">
                  <c:v>8250.85753111482</c:v>
                </c:pt>
                <c:pt idx="75">
                  <c:v>8312.42164336183</c:v>
                </c:pt>
                <c:pt idx="76">
                  <c:v>8350.24971510219</c:v>
                </c:pt>
                <c:pt idx="77">
                  <c:v>8362.6723120205</c:v>
                </c:pt>
                <c:pt idx="78">
                  <c:v>8403.59453363578</c:v>
                </c:pt>
                <c:pt idx="79">
                  <c:v>8437.92180070342</c:v>
                </c:pt>
                <c:pt idx="80">
                  <c:v>8494.20950570364</c:v>
                </c:pt>
                <c:pt idx="81">
                  <c:v>8515.00058014235</c:v>
                </c:pt>
                <c:pt idx="82">
                  <c:v>8525.42573611718</c:v>
                </c:pt>
                <c:pt idx="83">
                  <c:v>8552.67608236188</c:v>
                </c:pt>
                <c:pt idx="84">
                  <c:v>8582.05703196654</c:v>
                </c:pt>
                <c:pt idx="85">
                  <c:v>8610.46418695533</c:v>
                </c:pt>
                <c:pt idx="86">
                  <c:v>8637.99561808264</c:v>
                </c:pt>
                <c:pt idx="87">
                  <c:v>8682.34559467967</c:v>
                </c:pt>
                <c:pt idx="88">
                  <c:v>8733.92266641715</c:v>
                </c:pt>
                <c:pt idx="89">
                  <c:v>8761.94127169046</c:v>
                </c:pt>
                <c:pt idx="90">
                  <c:v>8806.17797962886</c:v>
                </c:pt>
                <c:pt idx="91">
                  <c:v>8819.08024389658</c:v>
                </c:pt>
                <c:pt idx="92">
                  <c:v>8879.15513342539</c:v>
                </c:pt>
                <c:pt idx="93">
                  <c:v>8919.50945624209</c:v>
                </c:pt>
                <c:pt idx="94">
                  <c:v>8919.87234714464</c:v>
                </c:pt>
                <c:pt idx="95">
                  <c:v>8969.55830177563</c:v>
                </c:pt>
                <c:pt idx="96">
                  <c:v>9007.24840826915</c:v>
                </c:pt>
                <c:pt idx="97">
                  <c:v>9041.15278317417</c:v>
                </c:pt>
                <c:pt idx="98">
                  <c:v>9072.05947766633</c:v>
                </c:pt>
                <c:pt idx="99">
                  <c:v>9093.44403380164</c:v>
                </c:pt>
                <c:pt idx="100">
                  <c:v>9137.19108547634</c:v>
                </c:pt>
                <c:pt idx="101">
                  <c:v>9162.39438866019</c:v>
                </c:pt>
                <c:pt idx="102">
                  <c:v>9211.32542693413</c:v>
                </c:pt>
                <c:pt idx="103">
                  <c:v>9253.40262978567</c:v>
                </c:pt>
                <c:pt idx="104">
                  <c:v>9293.31146669104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2019'!$AP$3:$AP$3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2019'!$AP$4:$AP$108</c:f>
              <c:numCache>
                <c:formatCode>General</c:formatCode>
                <c:ptCount val="105"/>
                <c:pt idx="0">
                  <c:v/>
                </c:pt>
                <c:pt idx="1">
                  <c:v>4470.96991716222</c:v>
                </c:pt>
                <c:pt idx="2">
                  <c:v>5147.06232133936</c:v>
                </c:pt>
                <c:pt idx="3">
                  <c:v>4992.6636952964</c:v>
                </c:pt>
                <c:pt idx="4">
                  <c:v>5386.49942707475</c:v>
                </c:pt>
                <c:pt idx="5">
                  <c:v>4704.48903900808</c:v>
                </c:pt>
                <c:pt idx="6">
                  <c:v>4838.74712377075</c:v>
                </c:pt>
                <c:pt idx="7">
                  <c:v>4621.76775268586</c:v>
                </c:pt>
                <c:pt idx="8">
                  <c:v>5045.14756152911</c:v>
                </c:pt>
                <c:pt idx="9">
                  <c:v>4809.80128591994</c:v>
                </c:pt>
                <c:pt idx="10">
                  <c:v>5127.39357112744</c:v>
                </c:pt>
                <c:pt idx="11">
                  <c:v>4922.4233521643</c:v>
                </c:pt>
                <c:pt idx="12">
                  <c:v>5363.22430835127</c:v>
                </c:pt>
                <c:pt idx="13">
                  <c:v>5039.28319967315</c:v>
                </c:pt>
                <c:pt idx="14">
                  <c:v>5046.95536389766</c:v>
                </c:pt>
                <c:pt idx="15">
                  <c:v>4716.53811057483</c:v>
                </c:pt>
                <c:pt idx="16">
                  <c:v>4305.87954975151</c:v>
                </c:pt>
                <c:pt idx="17">
                  <c:v>4236.93054050938</c:v>
                </c:pt>
                <c:pt idx="18">
                  <c:v>4269.792391032</c:v>
                </c:pt>
                <c:pt idx="19">
                  <c:v>4357.64435546387</c:v>
                </c:pt>
                <c:pt idx="20">
                  <c:v>4303.67867893299</c:v>
                </c:pt>
                <c:pt idx="21">
                  <c:v>4335.30972664677</c:v>
                </c:pt>
                <c:pt idx="22">
                  <c:v>4433.35908453804</c:v>
                </c:pt>
                <c:pt idx="23">
                  <c:v>4675.10183739419</c:v>
                </c:pt>
                <c:pt idx="24">
                  <c:v>4726.25629575601</c:v>
                </c:pt>
                <c:pt idx="25">
                  <c:v>4621.7206879821</c:v>
                </c:pt>
                <c:pt idx="26">
                  <c:v>4625.05861354567</c:v>
                </c:pt>
                <c:pt idx="27">
                  <c:v>4728.81311198334</c:v>
                </c:pt>
                <c:pt idx="28">
                  <c:v>4823.8354048698</c:v>
                </c:pt>
                <c:pt idx="29">
                  <c:v>4919.46778083008</c:v>
                </c:pt>
                <c:pt idx="30">
                  <c:v>5011.36861112606</c:v>
                </c:pt>
                <c:pt idx="31">
                  <c:v>5076.43681959835</c:v>
                </c:pt>
                <c:pt idx="32">
                  <c:v>5131.62038130117</c:v>
                </c:pt>
                <c:pt idx="33">
                  <c:v>5156.35055537317</c:v>
                </c:pt>
                <c:pt idx="34">
                  <c:v>5184.12829562871</c:v>
                </c:pt>
                <c:pt idx="35">
                  <c:v>5207.46970936131</c:v>
                </c:pt>
                <c:pt idx="36">
                  <c:v>5242.51642228443</c:v>
                </c:pt>
                <c:pt idx="37">
                  <c:v>5278.1222404677</c:v>
                </c:pt>
                <c:pt idx="38">
                  <c:v>5341.92516565424</c:v>
                </c:pt>
                <c:pt idx="39">
                  <c:v>5412.94240544211</c:v>
                </c:pt>
                <c:pt idx="40">
                  <c:v>5438.60168775554</c:v>
                </c:pt>
                <c:pt idx="41">
                  <c:v>5477.17295252303</c:v>
                </c:pt>
                <c:pt idx="42">
                  <c:v>5514.04943372518</c:v>
                </c:pt>
                <c:pt idx="43">
                  <c:v>5544.60717834444</c:v>
                </c:pt>
                <c:pt idx="44">
                  <c:v>5562.5888625933</c:v>
                </c:pt>
                <c:pt idx="45">
                  <c:v>5580.1158727418</c:v>
                </c:pt>
                <c:pt idx="46">
                  <c:v>5639.13457565406</c:v>
                </c:pt>
                <c:pt idx="47">
                  <c:v>5707.4702223979</c:v>
                </c:pt>
                <c:pt idx="48">
                  <c:v>5724.38460452398</c:v>
                </c:pt>
                <c:pt idx="49">
                  <c:v>5726.91100804216</c:v>
                </c:pt>
                <c:pt idx="50">
                  <c:v>5739.40386959903</c:v>
                </c:pt>
                <c:pt idx="51">
                  <c:v>5766.15468533901</c:v>
                </c:pt>
                <c:pt idx="52">
                  <c:v>5790.02908132334</c:v>
                </c:pt>
                <c:pt idx="53">
                  <c:v>5814.7294714095</c:v>
                </c:pt>
                <c:pt idx="54">
                  <c:v>5812.37324988438</c:v>
                </c:pt>
                <c:pt idx="55">
                  <c:v>5811.20979920555</c:v>
                </c:pt>
                <c:pt idx="56">
                  <c:v>5826.96347777214</c:v>
                </c:pt>
                <c:pt idx="57">
                  <c:v>5836.45226246996</c:v>
                </c:pt>
                <c:pt idx="58">
                  <c:v>5846.26094271205</c:v>
                </c:pt>
                <c:pt idx="59">
                  <c:v>5876.68121852486</c:v>
                </c:pt>
                <c:pt idx="60">
                  <c:v>5885.3997106233</c:v>
                </c:pt>
                <c:pt idx="61">
                  <c:v>5892.70529030462</c:v>
                </c:pt>
                <c:pt idx="62">
                  <c:v>5929.68276090656</c:v>
                </c:pt>
                <c:pt idx="63">
                  <c:v>5952.87127006176</c:v>
                </c:pt>
                <c:pt idx="64">
                  <c:v>5963.10443042051</c:v>
                </c:pt>
                <c:pt idx="65">
                  <c:v>5976.23387888769</c:v>
                </c:pt>
                <c:pt idx="66">
                  <c:v>5999.09268514477</c:v>
                </c:pt>
                <c:pt idx="67">
                  <c:v>6002.19268042196</c:v>
                </c:pt>
                <c:pt idx="68">
                  <c:v>5992.37560644447</c:v>
                </c:pt>
                <c:pt idx="69">
                  <c:v>6023.42370932567</c:v>
                </c:pt>
                <c:pt idx="70">
                  <c:v>6030.62981569836</c:v>
                </c:pt>
                <c:pt idx="71">
                  <c:v>6060.15159256778</c:v>
                </c:pt>
                <c:pt idx="72">
                  <c:v>6080.51026374332</c:v>
                </c:pt>
                <c:pt idx="73">
                  <c:v>6096.73032631144</c:v>
                </c:pt>
                <c:pt idx="74">
                  <c:v>6104.56694847469</c:v>
                </c:pt>
                <c:pt idx="75">
                  <c:v>6118.84813570597</c:v>
                </c:pt>
                <c:pt idx="76">
                  <c:v>6139.0070335207</c:v>
                </c:pt>
                <c:pt idx="77">
                  <c:v>6164.18222101349</c:v>
                </c:pt>
                <c:pt idx="78">
                  <c:v>6200.34925264448</c:v>
                </c:pt>
                <c:pt idx="79">
                  <c:v>6225.41484810996</c:v>
                </c:pt>
                <c:pt idx="80">
                  <c:v>6220.16909601375</c:v>
                </c:pt>
                <c:pt idx="81">
                  <c:v>6235.63282669523</c:v>
                </c:pt>
                <c:pt idx="82">
                  <c:v>6250.53062810977</c:v>
                </c:pt>
                <c:pt idx="83">
                  <c:v>6264.44902501506</c:v>
                </c:pt>
                <c:pt idx="84">
                  <c:v>6270.76550880766</c:v>
                </c:pt>
                <c:pt idx="85">
                  <c:v>6273.11796602728</c:v>
                </c:pt>
                <c:pt idx="86">
                  <c:v>6274.47253756845</c:v>
                </c:pt>
                <c:pt idx="87">
                  <c:v>6293.07504997829</c:v>
                </c:pt>
                <c:pt idx="88">
                  <c:v>6310.5292675967</c:v>
                </c:pt>
                <c:pt idx="89">
                  <c:v>6319.68882045151</c:v>
                </c:pt>
                <c:pt idx="90">
                  <c:v>6338.87293258849</c:v>
                </c:pt>
                <c:pt idx="91">
                  <c:v>6357.3180136262</c:v>
                </c:pt>
                <c:pt idx="92">
                  <c:v>6383.26704693356</c:v>
                </c:pt>
                <c:pt idx="93">
                  <c:v>6386.70399992889</c:v>
                </c:pt>
                <c:pt idx="94">
                  <c:v>6393.52933825112</c:v>
                </c:pt>
                <c:pt idx="95">
                  <c:v>6405.30867849718</c:v>
                </c:pt>
                <c:pt idx="96">
                  <c:v>6410.02569239159</c:v>
                </c:pt>
                <c:pt idx="97">
                  <c:v>6416.9739938562</c:v>
                </c:pt>
                <c:pt idx="98">
                  <c:v>6443.59574342094</c:v>
                </c:pt>
                <c:pt idx="99">
                  <c:v>6458.78259124919</c:v>
                </c:pt>
                <c:pt idx="100">
                  <c:v>6480.56360534423</c:v>
                </c:pt>
                <c:pt idx="101">
                  <c:v>6495.18409667056</c:v>
                </c:pt>
                <c:pt idx="102">
                  <c:v>6514.68995607761</c:v>
                </c:pt>
                <c:pt idx="103">
                  <c:v>6527.1953693838</c:v>
                </c:pt>
                <c:pt idx="104">
                  <c:v>6572.21196568877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2019'!$AQ$3:$AQ$3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2019'!$AQ$4:$AQ$108</c:f>
              <c:numCache>
                <c:formatCode>General</c:formatCode>
                <c:ptCount val="105"/>
                <c:pt idx="0">
                  <c:v/>
                </c:pt>
                <c:pt idx="1">
                  <c:v>3331.11635797008</c:v>
                </c:pt>
                <c:pt idx="2">
                  <c:v>3819.27597821656</c:v>
                </c:pt>
                <c:pt idx="3">
                  <c:v>3676.97138377823</c:v>
                </c:pt>
                <c:pt idx="4">
                  <c:v>3965.42706779696</c:v>
                </c:pt>
                <c:pt idx="5">
                  <c:v>3436.80044617625</c:v>
                </c:pt>
                <c:pt idx="6">
                  <c:v>3534.83630564351</c:v>
                </c:pt>
                <c:pt idx="7">
                  <c:v>3347.73911377479</c:v>
                </c:pt>
                <c:pt idx="8">
                  <c:v>3668.3832393779</c:v>
                </c:pt>
                <c:pt idx="9">
                  <c:v>3488.44720135338</c:v>
                </c:pt>
                <c:pt idx="10">
                  <c:v>3728.86496866228</c:v>
                </c:pt>
                <c:pt idx="11">
                  <c:v>3561.71070785923</c:v>
                </c:pt>
                <c:pt idx="12">
                  <c:v>3853.38924388264</c:v>
                </c:pt>
                <c:pt idx="13">
                  <c:v>3652.46187588087</c:v>
                </c:pt>
                <c:pt idx="14">
                  <c:v>3659.20036295348</c:v>
                </c:pt>
                <c:pt idx="15">
                  <c:v>3408.65068256482</c:v>
                </c:pt>
                <c:pt idx="16">
                  <c:v>3099.88018702204</c:v>
                </c:pt>
                <c:pt idx="17">
                  <c:v>3064.78957159211</c:v>
                </c:pt>
                <c:pt idx="18">
                  <c:v>3070.39921866719</c:v>
                </c:pt>
                <c:pt idx="19">
                  <c:v>3125.78510233497</c:v>
                </c:pt>
                <c:pt idx="20">
                  <c:v>3072.10150818214</c:v>
                </c:pt>
                <c:pt idx="21">
                  <c:v>3108.84258314328</c:v>
                </c:pt>
                <c:pt idx="22">
                  <c:v>3176.60167588349</c:v>
                </c:pt>
                <c:pt idx="23">
                  <c:v>3349.91599407428</c:v>
                </c:pt>
                <c:pt idx="24">
                  <c:v>3373.44519203148</c:v>
                </c:pt>
                <c:pt idx="25">
                  <c:v>3269.96591346082</c:v>
                </c:pt>
                <c:pt idx="26">
                  <c:v>3280.88474205811</c:v>
                </c:pt>
                <c:pt idx="27">
                  <c:v>3362.10547615872</c:v>
                </c:pt>
                <c:pt idx="28">
                  <c:v>3421.35321998805</c:v>
                </c:pt>
                <c:pt idx="29">
                  <c:v>3444.17348680908</c:v>
                </c:pt>
                <c:pt idx="30">
                  <c:v>3485.41156341227</c:v>
                </c:pt>
                <c:pt idx="31">
                  <c:v>3530.95705265659</c:v>
                </c:pt>
                <c:pt idx="32">
                  <c:v>3568.99721371702</c:v>
                </c:pt>
                <c:pt idx="33">
                  <c:v>3593.9437755207</c:v>
                </c:pt>
                <c:pt idx="34">
                  <c:v>3611.69343775299</c:v>
                </c:pt>
                <c:pt idx="35">
                  <c:v>3629.96532644521</c:v>
                </c:pt>
                <c:pt idx="36">
                  <c:v>3654.9009742888</c:v>
                </c:pt>
                <c:pt idx="37">
                  <c:v>3681.06019160176</c:v>
                </c:pt>
                <c:pt idx="38">
                  <c:v>3710.66393421066</c:v>
                </c:pt>
                <c:pt idx="39">
                  <c:v>3750.25592031424</c:v>
                </c:pt>
                <c:pt idx="40">
                  <c:v>3775.34804415416</c:v>
                </c:pt>
                <c:pt idx="41">
                  <c:v>3791.19119326278</c:v>
                </c:pt>
                <c:pt idx="42">
                  <c:v>3800.57853315276</c:v>
                </c:pt>
                <c:pt idx="43">
                  <c:v>3838.11148398329</c:v>
                </c:pt>
                <c:pt idx="44">
                  <c:v>3869.0383953917</c:v>
                </c:pt>
                <c:pt idx="45">
                  <c:v>3879.9161495513</c:v>
                </c:pt>
                <c:pt idx="46">
                  <c:v>3945.8734053017</c:v>
                </c:pt>
                <c:pt idx="47">
                  <c:v>3997.77110618508</c:v>
                </c:pt>
                <c:pt idx="48">
                  <c:v>4005.54160264628</c:v>
                </c:pt>
                <c:pt idx="49">
                  <c:v>4000.0791937763</c:v>
                </c:pt>
                <c:pt idx="50">
                  <c:v>4011.97381317383</c:v>
                </c:pt>
                <c:pt idx="51">
                  <c:v>4023.93308779869</c:v>
                </c:pt>
                <c:pt idx="52">
                  <c:v>4050.27650858691</c:v>
                </c:pt>
                <c:pt idx="53">
                  <c:v>4067.74187446012</c:v>
                </c:pt>
                <c:pt idx="54">
                  <c:v>4088.44091506907</c:v>
                </c:pt>
                <c:pt idx="55">
                  <c:v>4099.57083621035</c:v>
                </c:pt>
                <c:pt idx="56">
                  <c:v>4115.67160167213</c:v>
                </c:pt>
                <c:pt idx="57">
                  <c:v>4126.51316263494</c:v>
                </c:pt>
                <c:pt idx="58">
                  <c:v>4129.19886502492</c:v>
                </c:pt>
                <c:pt idx="59">
                  <c:v>4132.1822935432</c:v>
                </c:pt>
                <c:pt idx="60">
                  <c:v>4144.68948875618</c:v>
                </c:pt>
                <c:pt idx="61">
                  <c:v>4160.31255482004</c:v>
                </c:pt>
                <c:pt idx="62">
                  <c:v>4174.39345635228</c:v>
                </c:pt>
                <c:pt idx="63">
                  <c:v>4180.26501924414</c:v>
                </c:pt>
                <c:pt idx="64">
                  <c:v>4199.96919160529</c:v>
                </c:pt>
                <c:pt idx="65">
                  <c:v>4212.84223740562</c:v>
                </c:pt>
                <c:pt idx="66">
                  <c:v>4229.87763820793</c:v>
                </c:pt>
                <c:pt idx="67">
                  <c:v>4246.66605974573</c:v>
                </c:pt>
                <c:pt idx="68">
                  <c:v>4270.89504287895</c:v>
                </c:pt>
                <c:pt idx="69">
                  <c:v>4287.55292100028</c:v>
                </c:pt>
                <c:pt idx="70">
                  <c:v>4295.81577455824</c:v>
                </c:pt>
                <c:pt idx="71">
                  <c:v>4312.77912804078</c:v>
                </c:pt>
                <c:pt idx="72">
                  <c:v>4331.10488122936</c:v>
                </c:pt>
                <c:pt idx="73">
                  <c:v>4340.89475086843</c:v>
                </c:pt>
                <c:pt idx="74">
                  <c:v>4342.36618245559</c:v>
                </c:pt>
                <c:pt idx="75">
                  <c:v>4341.6034362574</c:v>
                </c:pt>
                <c:pt idx="76">
                  <c:v>4340.51420462764</c:v>
                </c:pt>
                <c:pt idx="77">
                  <c:v>4340.49564859399</c:v>
                </c:pt>
                <c:pt idx="78">
                  <c:v>4354.93274399788</c:v>
                </c:pt>
                <c:pt idx="79">
                  <c:v>4360.82395378755</c:v>
                </c:pt>
                <c:pt idx="80">
                  <c:v>4381.97104323294</c:v>
                </c:pt>
                <c:pt idx="81">
                  <c:v>4391.33383946624</c:v>
                </c:pt>
                <c:pt idx="82">
                  <c:v>4409.96544837084</c:v>
                </c:pt>
                <c:pt idx="83">
                  <c:v>4429.07285077393</c:v>
                </c:pt>
                <c:pt idx="84">
                  <c:v>4439.42087877509</c:v>
                </c:pt>
                <c:pt idx="85">
                  <c:v>4448.3346459454</c:v>
                </c:pt>
                <c:pt idx="86">
                  <c:v>4463.12274531111</c:v>
                </c:pt>
                <c:pt idx="87">
                  <c:v>4481.76031235753</c:v>
                </c:pt>
                <c:pt idx="88">
                  <c:v>4496.44178104843</c:v>
                </c:pt>
                <c:pt idx="89">
                  <c:v>4515.02087995117</c:v>
                </c:pt>
                <c:pt idx="90">
                  <c:v>4527.94329252851</c:v>
                </c:pt>
                <c:pt idx="91">
                  <c:v>4520.3126149055</c:v>
                </c:pt>
                <c:pt idx="92">
                  <c:v>4541.43215660993</c:v>
                </c:pt>
                <c:pt idx="93">
                  <c:v>4559.77972554566</c:v>
                </c:pt>
                <c:pt idx="94">
                  <c:v>4575.29634979898</c:v>
                </c:pt>
                <c:pt idx="95">
                  <c:v>4590.25531257937</c:v>
                </c:pt>
                <c:pt idx="96">
                  <c:v>4608.07134084913</c:v>
                </c:pt>
                <c:pt idx="97">
                  <c:v>4617.36824056624</c:v>
                </c:pt>
                <c:pt idx="98">
                  <c:v>4617.58652554268</c:v>
                </c:pt>
                <c:pt idx="99">
                  <c:v>4635.91540498238</c:v>
                </c:pt>
                <c:pt idx="100">
                  <c:v>4642.54874578352</c:v>
                </c:pt>
                <c:pt idx="101">
                  <c:v>4636.35263161463</c:v>
                </c:pt>
                <c:pt idx="102">
                  <c:v>4636.59545883342</c:v>
                </c:pt>
                <c:pt idx="103">
                  <c:v>4646.03530883239</c:v>
                </c:pt>
                <c:pt idx="104">
                  <c:v>4659.42308976346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2019'!$AR$3:$AR$3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2019'!$AR$4:$AR$108</c:f>
              <c:numCache>
                <c:formatCode>General</c:formatCode>
                <c:ptCount val="105"/>
                <c:pt idx="0">
                  <c:v/>
                </c:pt>
                <c:pt idx="1">
                  <c:v>2432.55370456062</c:v>
                </c:pt>
                <c:pt idx="2">
                  <c:v>2778.54506764145</c:v>
                </c:pt>
                <c:pt idx="3">
                  <c:v>2682.70424929976</c:v>
                </c:pt>
                <c:pt idx="4">
                  <c:v>2880.58799453735</c:v>
                </c:pt>
                <c:pt idx="5">
                  <c:v>2543.13147161978</c:v>
                </c:pt>
                <c:pt idx="6">
                  <c:v>2601.00849486025</c:v>
                </c:pt>
                <c:pt idx="7">
                  <c:v>2467.83737070058</c:v>
                </c:pt>
                <c:pt idx="8">
                  <c:v>2677.76481628475</c:v>
                </c:pt>
                <c:pt idx="9">
                  <c:v>2552.04440035605</c:v>
                </c:pt>
                <c:pt idx="10">
                  <c:v>2704.31370400535</c:v>
                </c:pt>
                <c:pt idx="11">
                  <c:v>2590.63427639889</c:v>
                </c:pt>
                <c:pt idx="12">
                  <c:v>2799.48518719322</c:v>
                </c:pt>
                <c:pt idx="13">
                  <c:v>2604.35629730153</c:v>
                </c:pt>
                <c:pt idx="14">
                  <c:v>2659.7826401928</c:v>
                </c:pt>
                <c:pt idx="15">
                  <c:v>2482.8246442416</c:v>
                </c:pt>
                <c:pt idx="16">
                  <c:v>2286.84714994668</c:v>
                </c:pt>
                <c:pt idx="17">
                  <c:v>2247.38687932744</c:v>
                </c:pt>
                <c:pt idx="18">
                  <c:v>2253.13331880121</c:v>
                </c:pt>
                <c:pt idx="19">
                  <c:v>2282.83244646277</c:v>
                </c:pt>
                <c:pt idx="20">
                  <c:v>2279.89976861692</c:v>
                </c:pt>
                <c:pt idx="21">
                  <c:v>2533.39419925573</c:v>
                </c:pt>
                <c:pt idx="22">
                  <c:v>2597.58986864149</c:v>
                </c:pt>
                <c:pt idx="23">
                  <c:v>2732.4502338495</c:v>
                </c:pt>
                <c:pt idx="24">
                  <c:v>2776.21378889763</c:v>
                </c:pt>
                <c:pt idx="25">
                  <c:v>2720.84020705845</c:v>
                </c:pt>
                <c:pt idx="26">
                  <c:v>2729.13422688275</c:v>
                </c:pt>
                <c:pt idx="27">
                  <c:v>2796.56256870932</c:v>
                </c:pt>
                <c:pt idx="28">
                  <c:v>2852.85035716423</c:v>
                </c:pt>
                <c:pt idx="29">
                  <c:v>2909.90981841887</c:v>
                </c:pt>
                <c:pt idx="30">
                  <c:v>2961.1112223981</c:v>
                </c:pt>
                <c:pt idx="31">
                  <c:v>3007.52871772617</c:v>
                </c:pt>
                <c:pt idx="32">
                  <c:v>3044.18045651893</c:v>
                </c:pt>
                <c:pt idx="33">
                  <c:v>3074.55599237529</c:v>
                </c:pt>
                <c:pt idx="34">
                  <c:v>3099.19547041422</c:v>
                </c:pt>
                <c:pt idx="35">
                  <c:v>3121.01967686008</c:v>
                </c:pt>
                <c:pt idx="36">
                  <c:v>3145.90591875695</c:v>
                </c:pt>
                <c:pt idx="37">
                  <c:v>3175.16116493775</c:v>
                </c:pt>
                <c:pt idx="38">
                  <c:v>3207.37152740922</c:v>
                </c:pt>
                <c:pt idx="39">
                  <c:v>3247.74546622533</c:v>
                </c:pt>
                <c:pt idx="40">
                  <c:v>3254.3199295926</c:v>
                </c:pt>
                <c:pt idx="41">
                  <c:v>3260.05075065888</c:v>
                </c:pt>
                <c:pt idx="42">
                  <c:v>3272.83363286721</c:v>
                </c:pt>
                <c:pt idx="43">
                  <c:v>3288.21505810343</c:v>
                </c:pt>
                <c:pt idx="44">
                  <c:v>3293.40569743282</c:v>
                </c:pt>
                <c:pt idx="45">
                  <c:v>3298.49914007838</c:v>
                </c:pt>
                <c:pt idx="46">
                  <c:v>3323.88630782745</c:v>
                </c:pt>
                <c:pt idx="47">
                  <c:v>3358.87803354944</c:v>
                </c:pt>
                <c:pt idx="48">
                  <c:v>3362.42752508929</c:v>
                </c:pt>
                <c:pt idx="49">
                  <c:v>3365.9805295591</c:v>
                </c:pt>
                <c:pt idx="50">
                  <c:v>3369.79153567444</c:v>
                </c:pt>
                <c:pt idx="51">
                  <c:v>3372.81604963192</c:v>
                </c:pt>
                <c:pt idx="52">
                  <c:v>3376.34777315771</c:v>
                </c:pt>
                <c:pt idx="53">
                  <c:v>3381.31466902619</c:v>
                </c:pt>
                <c:pt idx="54">
                  <c:v>3383.93016985794</c:v>
                </c:pt>
                <c:pt idx="55">
                  <c:v>3386.90942070339</c:v>
                </c:pt>
                <c:pt idx="56">
                  <c:v>3390.408930047</c:v>
                </c:pt>
                <c:pt idx="57">
                  <c:v>3393.90567557013</c:v>
                </c:pt>
                <c:pt idx="58">
                  <c:v>3397.55517745988</c:v>
                </c:pt>
                <c:pt idx="59">
                  <c:v>3402.19210449614</c:v>
                </c:pt>
                <c:pt idx="60">
                  <c:v>3407.33343641979</c:v>
                </c:pt>
                <c:pt idx="61">
                  <c:v>3412.46033232966</c:v>
                </c:pt>
                <c:pt idx="62">
                  <c:v>3417.23461039768</c:v>
                </c:pt>
                <c:pt idx="63">
                  <c:v>3422.03685002668</c:v>
                </c:pt>
                <c:pt idx="64">
                  <c:v>3425.72097374959</c:v>
                </c:pt>
                <c:pt idx="65">
                  <c:v>3430.8439540791</c:v>
                </c:pt>
                <c:pt idx="66">
                  <c:v>3435.82443375253</c:v>
                </c:pt>
                <c:pt idx="67">
                  <c:v>3439.93058931163</c:v>
                </c:pt>
                <c:pt idx="68">
                  <c:v>3445.13166658987</c:v>
                </c:pt>
                <c:pt idx="69">
                  <c:v>3451.47846288601</c:v>
                </c:pt>
                <c:pt idx="70">
                  <c:v>3455.9919770396</c:v>
                </c:pt>
                <c:pt idx="71">
                  <c:v>3460.19662318925</c:v>
                </c:pt>
                <c:pt idx="72">
                  <c:v>3465.40715929018</c:v>
                </c:pt>
                <c:pt idx="73">
                  <c:v>3471.0435618723</c:v>
                </c:pt>
                <c:pt idx="74">
                  <c:v>3475.55247499994</c:v>
                </c:pt>
                <c:pt idx="75">
                  <c:v>3480.42363769695</c:v>
                </c:pt>
                <c:pt idx="76">
                  <c:v>3485.39781547481</c:v>
                </c:pt>
                <c:pt idx="77">
                  <c:v>3490.32150431737</c:v>
                </c:pt>
                <c:pt idx="78">
                  <c:v>3495.77624191678</c:v>
                </c:pt>
                <c:pt idx="79">
                  <c:v>3499.12499968111</c:v>
                </c:pt>
                <c:pt idx="80">
                  <c:v>3503.11536779786</c:v>
                </c:pt>
                <c:pt idx="81">
                  <c:v>3508.76871971489</c:v>
                </c:pt>
                <c:pt idx="82">
                  <c:v>3513.82427621247</c:v>
                </c:pt>
                <c:pt idx="83">
                  <c:v>3518.27608875644</c:v>
                </c:pt>
                <c:pt idx="84">
                  <c:v>3523.47836353624</c:v>
                </c:pt>
                <c:pt idx="85">
                  <c:v>3529.76308061384</c:v>
                </c:pt>
                <c:pt idx="86">
                  <c:v>3536.00349061973</c:v>
                </c:pt>
                <c:pt idx="87">
                  <c:v>3535.71855132938</c:v>
                </c:pt>
                <c:pt idx="88">
                  <c:v>3541.37595632774</c:v>
                </c:pt>
                <c:pt idx="89">
                  <c:v>3547.55851891317</c:v>
                </c:pt>
                <c:pt idx="90">
                  <c:v>3551.46234931825</c:v>
                </c:pt>
                <c:pt idx="91">
                  <c:v>3557.81666935233</c:v>
                </c:pt>
                <c:pt idx="92">
                  <c:v>3563.26389323231</c:v>
                </c:pt>
                <c:pt idx="93">
                  <c:v>3570.78315169821</c:v>
                </c:pt>
                <c:pt idx="94">
                  <c:v>3556.06443935756</c:v>
                </c:pt>
                <c:pt idx="95">
                  <c:v>3551.98025795806</c:v>
                </c:pt>
                <c:pt idx="96">
                  <c:v>3560.34142038758</c:v>
                </c:pt>
                <c:pt idx="97">
                  <c:v>3564.92952879814</c:v>
                </c:pt>
                <c:pt idx="98">
                  <c:v>3588.08454326344</c:v>
                </c:pt>
                <c:pt idx="99">
                  <c:v>3593.43069380676</c:v>
                </c:pt>
                <c:pt idx="100">
                  <c:v>3598.75689628357</c:v>
                </c:pt>
                <c:pt idx="101">
                  <c:v>3600.12490632669</c:v>
                </c:pt>
                <c:pt idx="102">
                  <c:v>3605.8479341668</c:v>
                </c:pt>
                <c:pt idx="103">
                  <c:v>3610.22061239849</c:v>
                </c:pt>
                <c:pt idx="104">
                  <c:v>3613.77022366433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2019'!$AS$3:$AS$3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2019'!$AS$4:$AS$108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2679.02087266874</c:v>
                </c:pt>
                <c:pt idx="9">
                  <c:v>2553.20862302547</c:v>
                </c:pt>
                <c:pt idx="10">
                  <c:v>2705.51766466417</c:v>
                </c:pt>
                <c:pt idx="11">
                  <c:v>2591.75085543831</c:v>
                </c:pt>
                <c:pt idx="12">
                  <c:v>2800.65905588891</c:v>
                </c:pt>
                <c:pt idx="13">
                  <c:v>2588.98161198631</c:v>
                </c:pt>
                <c:pt idx="14">
                  <c:v>2607.1728222411</c:v>
                </c:pt>
                <c:pt idx="15">
                  <c:v>2428.73232783045</c:v>
                </c:pt>
                <c:pt idx="16">
                  <c:v>2238.2132073793</c:v>
                </c:pt>
                <c:pt idx="17">
                  <c:v>2212.74361216473</c:v>
                </c:pt>
                <c:pt idx="18">
                  <c:v>2217.15225798455</c:v>
                </c:pt>
                <c:pt idx="19">
                  <c:v>2249.93695012892</c:v>
                </c:pt>
                <c:pt idx="20">
                  <c:v>2214.20073216183</c:v>
                </c:pt>
                <c:pt idx="21">
                  <c:v>2225.72890975939</c:v>
                </c:pt>
                <c:pt idx="22">
                  <c:v>2273.13477387692</c:v>
                </c:pt>
                <c:pt idx="23">
                  <c:v>2387.49031066213</c:v>
                </c:pt>
                <c:pt idx="24">
                  <c:v>2405.06090183346</c:v>
                </c:pt>
                <c:pt idx="25">
                  <c:v>2338.36676165136</c:v>
                </c:pt>
                <c:pt idx="26">
                  <c:v>2331.29689774803</c:v>
                </c:pt>
                <c:pt idx="27">
                  <c:v>2374.96434316434</c:v>
                </c:pt>
                <c:pt idx="28">
                  <c:v>2412.50325365578</c:v>
                </c:pt>
                <c:pt idx="29">
                  <c:v>2443.2510313312</c:v>
                </c:pt>
                <c:pt idx="30">
                  <c:v>2479.32938635859</c:v>
                </c:pt>
                <c:pt idx="31">
                  <c:v>2504.73205173115</c:v>
                </c:pt>
                <c:pt idx="32">
                  <c:v>2523.84951774798</c:v>
                </c:pt>
                <c:pt idx="33">
                  <c:v>2537.40063140418</c:v>
                </c:pt>
                <c:pt idx="34">
                  <c:v>2546.77455529026</c:v>
                </c:pt>
                <c:pt idx="35">
                  <c:v>2552.94017346266</c:v>
                </c:pt>
                <c:pt idx="36">
                  <c:v>2560.62338604826</c:v>
                </c:pt>
                <c:pt idx="37">
                  <c:v>2560.55896218063</c:v>
                </c:pt>
                <c:pt idx="38">
                  <c:v>2575.30426272807</c:v>
                </c:pt>
                <c:pt idx="39">
                  <c:v>2600.20942347831</c:v>
                </c:pt>
                <c:pt idx="40">
                  <c:v>2605.48105311554</c:v>
                </c:pt>
                <c:pt idx="41">
                  <c:v>2610.60808024191</c:v>
                </c:pt>
                <c:pt idx="42">
                  <c:v>2618.56722345217</c:v>
                </c:pt>
                <c:pt idx="43">
                  <c:v>2618.25471016779</c:v>
                </c:pt>
                <c:pt idx="44">
                  <c:v>2623.52035774279</c:v>
                </c:pt>
                <c:pt idx="45">
                  <c:v>2628.97639148565</c:v>
                </c:pt>
                <c:pt idx="46">
                  <c:v>2649.8865670417</c:v>
                </c:pt>
                <c:pt idx="47">
                  <c:v>2678.28863847028</c:v>
                </c:pt>
                <c:pt idx="48">
                  <c:v>2681.757528547</c:v>
                </c:pt>
                <c:pt idx="49">
                  <c:v>2684.89977927781</c:v>
                </c:pt>
                <c:pt idx="50">
                  <c:v>2696.78495751553</c:v>
                </c:pt>
                <c:pt idx="51">
                  <c:v>2699.28626886659</c:v>
                </c:pt>
                <c:pt idx="52">
                  <c:v>2702.22971537444</c:v>
                </c:pt>
                <c:pt idx="53">
                  <c:v>2705.12903400862</c:v>
                </c:pt>
                <c:pt idx="54">
                  <c:v>2707.70179633513</c:v>
                </c:pt>
                <c:pt idx="55">
                  <c:v>2710.14308895748</c:v>
                </c:pt>
                <c:pt idx="56">
                  <c:v>2710.32300066201</c:v>
                </c:pt>
                <c:pt idx="57">
                  <c:v>2715.53694169283</c:v>
                </c:pt>
                <c:pt idx="58">
                  <c:v>2715.47931085839</c:v>
                </c:pt>
                <c:pt idx="59">
                  <c:v>2720.50153167947</c:v>
                </c:pt>
                <c:pt idx="60">
                  <c:v>2723.34135529133</c:v>
                </c:pt>
                <c:pt idx="61">
                  <c:v>2726.16465869191</c:v>
                </c:pt>
                <c:pt idx="62">
                  <c:v>2728.68212147375</c:v>
                </c:pt>
                <c:pt idx="63">
                  <c:v>2729.98862228652</c:v>
                </c:pt>
                <c:pt idx="64">
                  <c:v>2731.83429289897</c:v>
                </c:pt>
                <c:pt idx="65">
                  <c:v>2734.67122789725</c:v>
                </c:pt>
                <c:pt idx="66">
                  <c:v>2738.16278239865</c:v>
                </c:pt>
                <c:pt idx="67">
                  <c:v>2740.54219737783</c:v>
                </c:pt>
                <c:pt idx="68">
                  <c:v>2742.95999923965</c:v>
                </c:pt>
                <c:pt idx="69">
                  <c:v>2745.7640177205</c:v>
                </c:pt>
                <c:pt idx="70">
                  <c:v>2747.89197576314</c:v>
                </c:pt>
                <c:pt idx="71">
                  <c:v>2750.30025486271</c:v>
                </c:pt>
                <c:pt idx="72">
                  <c:v>2753.07100367557</c:v>
                </c:pt>
                <c:pt idx="73">
                  <c:v>2755.87439409578</c:v>
                </c:pt>
                <c:pt idx="74">
                  <c:v>2758.34935812536</c:v>
                </c:pt>
                <c:pt idx="75">
                  <c:v>2760.69504420165</c:v>
                </c:pt>
                <c:pt idx="76">
                  <c:v>2763.4457731323</c:v>
                </c:pt>
                <c:pt idx="77">
                  <c:v>2766.18479967095</c:v>
                </c:pt>
                <c:pt idx="78">
                  <c:v>2768.48771948178</c:v>
                </c:pt>
                <c:pt idx="79">
                  <c:v>2770.78733242731</c:v>
                </c:pt>
                <c:pt idx="80">
                  <c:v>2772.01264029538</c:v>
                </c:pt>
                <c:pt idx="81">
                  <c:v>2774.73771554137</c:v>
                </c:pt>
                <c:pt idx="82">
                  <c:v>2773.88288894807</c:v>
                </c:pt>
                <c:pt idx="83">
                  <c:v>2776.06187415103</c:v>
                </c:pt>
                <c:pt idx="84">
                  <c:v>2778.84380305785</c:v>
                </c:pt>
                <c:pt idx="85">
                  <c:v>2780.60698707513</c:v>
                </c:pt>
                <c:pt idx="86">
                  <c:v>2783.05929633329</c:v>
                </c:pt>
                <c:pt idx="87">
                  <c:v>2785.22092281617</c:v>
                </c:pt>
                <c:pt idx="88">
                  <c:v>2788.0121174507</c:v>
                </c:pt>
                <c:pt idx="89">
                  <c:v>2790.35455322385</c:v>
                </c:pt>
                <c:pt idx="90">
                  <c:v>2792.83930155266</c:v>
                </c:pt>
                <c:pt idx="91">
                  <c:v>2791.29732909598</c:v>
                </c:pt>
                <c:pt idx="92">
                  <c:v>2793.7299351819</c:v>
                </c:pt>
                <c:pt idx="93">
                  <c:v>2796.45919520217</c:v>
                </c:pt>
                <c:pt idx="94">
                  <c:v>2798.03758949113</c:v>
                </c:pt>
                <c:pt idx="95">
                  <c:v>2799.11832724659</c:v>
                </c:pt>
                <c:pt idx="96">
                  <c:v>2801.76170132963</c:v>
                </c:pt>
                <c:pt idx="97">
                  <c:v>2804.85900861955</c:v>
                </c:pt>
                <c:pt idx="98">
                  <c:v>2806.33319149564</c:v>
                </c:pt>
                <c:pt idx="99">
                  <c:v>2806.90252927283</c:v>
                </c:pt>
                <c:pt idx="100">
                  <c:v>2800.91259156371</c:v>
                </c:pt>
                <c:pt idx="101">
                  <c:v>2803.72781570018</c:v>
                </c:pt>
                <c:pt idx="102">
                  <c:v>2809.64058427944</c:v>
                </c:pt>
                <c:pt idx="103">
                  <c:v>2809.85018659466</c:v>
                </c:pt>
                <c:pt idx="104">
                  <c:v>2812.90240777419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2019'!$AT$3:$AT$3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2019'!$AT$4:$AT$108</c:f>
              <c:numCache>
                <c:formatCode>General</c:formatCode>
                <c:ptCount val="105"/>
                <c:pt idx="0">
                  <c:v/>
                </c:pt>
                <c:pt idx="1">
                  <c:v>4109.73431088496</c:v>
                </c:pt>
                <c:pt idx="2">
                  <c:v>4708.75923952335</c:v>
                </c:pt>
                <c:pt idx="3">
                  <c:v>4550.89142926237</c:v>
                </c:pt>
                <c:pt idx="4">
                  <c:v>4881.80862300073</c:v>
                </c:pt>
                <c:pt idx="5">
                  <c:v>4250.8406707768</c:v>
                </c:pt>
                <c:pt idx="6">
                  <c:v>4351.19802164186</c:v>
                </c:pt>
                <c:pt idx="7">
                  <c:v>4136.4526205332</c:v>
                </c:pt>
                <c:pt idx="8">
                  <c:v>4493.27566978013</c:v>
                </c:pt>
                <c:pt idx="9">
                  <c:v>4263.53390274437</c:v>
                </c:pt>
                <c:pt idx="10">
                  <c:v>4520.89708138169</c:v>
                </c:pt>
                <c:pt idx="11">
                  <c:v>4310.49086573384</c:v>
                </c:pt>
                <c:pt idx="12">
                  <c:v>4666.25887563866</c:v>
                </c:pt>
                <c:pt idx="13">
                  <c:v>4358.77171364246</c:v>
                </c:pt>
                <c:pt idx="14">
                  <c:v>4364.07506650914</c:v>
                </c:pt>
                <c:pt idx="15">
                  <c:v>4060.29388228119</c:v>
                </c:pt>
                <c:pt idx="16">
                  <c:v>3694.69414173208</c:v>
                </c:pt>
                <c:pt idx="17">
                  <c:v>3635.0560167655</c:v>
                </c:pt>
                <c:pt idx="18">
                  <c:v>3649.00780789105</c:v>
                </c:pt>
                <c:pt idx="19">
                  <c:v>3708.39074582042</c:v>
                </c:pt>
                <c:pt idx="20">
                  <c:v>3666.52074435141</c:v>
                </c:pt>
                <c:pt idx="21">
                  <c:v>3755.42445518897</c:v>
                </c:pt>
                <c:pt idx="22">
                  <c:v>3839.1241611336</c:v>
                </c:pt>
                <c:pt idx="23">
                  <c:v>4041.25420069755</c:v>
                </c:pt>
                <c:pt idx="24">
                  <c:v>4083.17522657534</c:v>
                </c:pt>
                <c:pt idx="25">
                  <c:v>3989.87248438867</c:v>
                </c:pt>
                <c:pt idx="26">
                  <c:v>3988.77760196465</c:v>
                </c:pt>
                <c:pt idx="27">
                  <c:v>4073.37289487417</c:v>
                </c:pt>
                <c:pt idx="28">
                  <c:v>4147.21962652148</c:v>
                </c:pt>
                <c:pt idx="29">
                  <c:v>4225.24589748542</c:v>
                </c:pt>
                <c:pt idx="30">
                  <c:v>4298.89240543673</c:v>
                </c:pt>
                <c:pt idx="31">
                  <c:v>4351.52451764666</c:v>
                </c:pt>
                <c:pt idx="32">
                  <c:v>4392.89780753073</c:v>
                </c:pt>
                <c:pt idx="33">
                  <c:v>4417.19418980686</c:v>
                </c:pt>
                <c:pt idx="34">
                  <c:v>4444.82293149396</c:v>
                </c:pt>
                <c:pt idx="35">
                  <c:v>4461.19094157078</c:v>
                </c:pt>
                <c:pt idx="36">
                  <c:v>4487.05868721254</c:v>
                </c:pt>
                <c:pt idx="37">
                  <c:v>4515.40380456079</c:v>
                </c:pt>
                <c:pt idx="38">
                  <c:v>4565.34516711778</c:v>
                </c:pt>
                <c:pt idx="39">
                  <c:v>4619.51685159465</c:v>
                </c:pt>
                <c:pt idx="40">
                  <c:v>4623.58840439796</c:v>
                </c:pt>
                <c:pt idx="41">
                  <c:v>4636.03845356098</c:v>
                </c:pt>
                <c:pt idx="42">
                  <c:v>4644.15216845689</c:v>
                </c:pt>
                <c:pt idx="43">
                  <c:v>4662.2281561229</c:v>
                </c:pt>
                <c:pt idx="44">
                  <c:v>4658.45419176839</c:v>
                </c:pt>
                <c:pt idx="45">
                  <c:v>4651.18800243444</c:v>
                </c:pt>
                <c:pt idx="46">
                  <c:v>4686.84299360436</c:v>
                </c:pt>
                <c:pt idx="47">
                  <c:v>4730.09110402763</c:v>
                </c:pt>
                <c:pt idx="48">
                  <c:v>4729.31231175278</c:v>
                </c:pt>
                <c:pt idx="49">
                  <c:v>4726.33005556417</c:v>
                </c:pt>
                <c:pt idx="50">
                  <c:v>4724.42965925157</c:v>
                </c:pt>
                <c:pt idx="51">
                  <c:v>4727.98112107127</c:v>
                </c:pt>
                <c:pt idx="52">
                  <c:v>4718.99316181908</c:v>
                </c:pt>
                <c:pt idx="53">
                  <c:v>4722.63776187824</c:v>
                </c:pt>
                <c:pt idx="54">
                  <c:v>4721.06336599389</c:v>
                </c:pt>
                <c:pt idx="55">
                  <c:v>4714.57818405215</c:v>
                </c:pt>
                <c:pt idx="56">
                  <c:v>4708.21453327675</c:v>
                </c:pt>
                <c:pt idx="57">
                  <c:v>4706.30218475603</c:v>
                </c:pt>
                <c:pt idx="58">
                  <c:v>4702.88543114051</c:v>
                </c:pt>
                <c:pt idx="59">
                  <c:v>4718.7209156148</c:v>
                </c:pt>
                <c:pt idx="60">
                  <c:v>4711.70559050201</c:v>
                </c:pt>
                <c:pt idx="61">
                  <c:v>4705.62808108997</c:v>
                </c:pt>
                <c:pt idx="62">
                  <c:v>4731.37820145109</c:v>
                </c:pt>
                <c:pt idx="63">
                  <c:v>4754.82777321401</c:v>
                </c:pt>
                <c:pt idx="64">
                  <c:v>4750.4583202097</c:v>
                </c:pt>
                <c:pt idx="65">
                  <c:v>4757.84592519436</c:v>
                </c:pt>
                <c:pt idx="66">
                  <c:v>4765.50324954779</c:v>
                </c:pt>
                <c:pt idx="67">
                  <c:v>4760.78353695507</c:v>
                </c:pt>
                <c:pt idx="68">
                  <c:v>4746.87204261015</c:v>
                </c:pt>
                <c:pt idx="69">
                  <c:v>4754.54055167093</c:v>
                </c:pt>
                <c:pt idx="70">
                  <c:v>4751.03582034511</c:v>
                </c:pt>
                <c:pt idx="71">
                  <c:v>4752.83574135321</c:v>
                </c:pt>
                <c:pt idx="72">
                  <c:v>4763.13382677619</c:v>
                </c:pt>
                <c:pt idx="73">
                  <c:v>4756.96833787371</c:v>
                </c:pt>
                <c:pt idx="74">
                  <c:v>4755.99904339852</c:v>
                </c:pt>
                <c:pt idx="75">
                  <c:v>4751.87060121769</c:v>
                </c:pt>
                <c:pt idx="76">
                  <c:v>4757.79368929931</c:v>
                </c:pt>
                <c:pt idx="77">
                  <c:v>4760.41549929754</c:v>
                </c:pt>
                <c:pt idx="78">
                  <c:v>4769.68082485758</c:v>
                </c:pt>
                <c:pt idx="79">
                  <c:v>4777.40769743536</c:v>
                </c:pt>
                <c:pt idx="80">
                  <c:v>4785.87257092784</c:v>
                </c:pt>
                <c:pt idx="81">
                  <c:v>4790.77985957457</c:v>
                </c:pt>
                <c:pt idx="82">
                  <c:v>4786.84446269747</c:v>
                </c:pt>
                <c:pt idx="83">
                  <c:v>4785.54404455463</c:v>
                </c:pt>
                <c:pt idx="84">
                  <c:v>4783.10161943126</c:v>
                </c:pt>
                <c:pt idx="85">
                  <c:v>4780.93663513669</c:v>
                </c:pt>
                <c:pt idx="86">
                  <c:v>4782.7415924921</c:v>
                </c:pt>
                <c:pt idx="87">
                  <c:v>4786.89193967121</c:v>
                </c:pt>
                <c:pt idx="88">
                  <c:v>4788.20223560777</c:v>
                </c:pt>
                <c:pt idx="89">
                  <c:v>4787.90179493066</c:v>
                </c:pt>
                <c:pt idx="90">
                  <c:v>4790.60118699092</c:v>
                </c:pt>
                <c:pt idx="91">
                  <c:v>4791.06590067268</c:v>
                </c:pt>
                <c:pt idx="92">
                  <c:v>4792.74784722804</c:v>
                </c:pt>
                <c:pt idx="93">
                  <c:v>4797.21503740944</c:v>
                </c:pt>
                <c:pt idx="94">
                  <c:v>4803.35221721423</c:v>
                </c:pt>
                <c:pt idx="95">
                  <c:v>4804.06761860088</c:v>
                </c:pt>
                <c:pt idx="96">
                  <c:v>4809.81369021282</c:v>
                </c:pt>
                <c:pt idx="97">
                  <c:v>4806.18954637806</c:v>
                </c:pt>
                <c:pt idx="98">
                  <c:v>4820.19916609105</c:v>
                </c:pt>
                <c:pt idx="99">
                  <c:v>4814.98072130054</c:v>
                </c:pt>
                <c:pt idx="100">
                  <c:v>4811.41690396481</c:v>
                </c:pt>
                <c:pt idx="101">
                  <c:v>4816.57587682926</c:v>
                </c:pt>
                <c:pt idx="102">
                  <c:v>4827.50764637604</c:v>
                </c:pt>
                <c:pt idx="103">
                  <c:v>4833.65451339123</c:v>
                </c:pt>
                <c:pt idx="104">
                  <c:v>4852.02953887725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2019'!$AU$3:$AU$3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4069.77483472934</c:v>
                </c:pt>
                <c:pt idx="2">
                  <c:v>4676.4172891145</c:v>
                </c:pt>
                <c:pt idx="3">
                  <c:v>4527.87979174647</c:v>
                </c:pt>
                <c:pt idx="4">
                  <c:v>4869.27897690186</c:v>
                </c:pt>
                <c:pt idx="5">
                  <c:v>4252.50869195612</c:v>
                </c:pt>
                <c:pt idx="6">
                  <c:v>4368.09708176221</c:v>
                </c:pt>
                <c:pt idx="7">
                  <c:v>4160.96189433438</c:v>
                </c:pt>
                <c:pt idx="8">
                  <c:v>4541.79601963757</c:v>
                </c:pt>
                <c:pt idx="9">
                  <c:v>4318.54577772616</c:v>
                </c:pt>
                <c:pt idx="10">
                  <c:v>4595.02092894316</c:v>
                </c:pt>
                <c:pt idx="11">
                  <c:v>4395.55800122617</c:v>
                </c:pt>
                <c:pt idx="12">
                  <c:v>4769.85202325477</c:v>
                </c:pt>
                <c:pt idx="13">
                  <c:v>4473.11555834741</c:v>
                </c:pt>
                <c:pt idx="14">
                  <c:v>4486.52570397382</c:v>
                </c:pt>
                <c:pt idx="15">
                  <c:v>4177.93789112616</c:v>
                </c:pt>
                <c:pt idx="16">
                  <c:v>3808.75111065466</c:v>
                </c:pt>
                <c:pt idx="17">
                  <c:v>3754.61593174951</c:v>
                </c:pt>
                <c:pt idx="18">
                  <c:v>3769.34906064518</c:v>
                </c:pt>
                <c:pt idx="19">
                  <c:v>3840.75840665677</c:v>
                </c:pt>
                <c:pt idx="20">
                  <c:v>3794.97115229861</c:v>
                </c:pt>
                <c:pt idx="21">
                  <c:v>3889.23642203641</c:v>
                </c:pt>
                <c:pt idx="22">
                  <c:v>3989.12466013005</c:v>
                </c:pt>
                <c:pt idx="23">
                  <c:v>4208.03619845794</c:v>
                </c:pt>
                <c:pt idx="24">
                  <c:v>4258.64403048934</c:v>
                </c:pt>
                <c:pt idx="25">
                  <c:v>4166.45658113535</c:v>
                </c:pt>
                <c:pt idx="26">
                  <c:v>4180.58585108759</c:v>
                </c:pt>
                <c:pt idx="27">
                  <c:v>4283.27000650885</c:v>
                </c:pt>
                <c:pt idx="28">
                  <c:v>4370.01031908981</c:v>
                </c:pt>
                <c:pt idx="29">
                  <c:v>4453.49798445056</c:v>
                </c:pt>
                <c:pt idx="30">
                  <c:v>4535.05803870257</c:v>
                </c:pt>
                <c:pt idx="31">
                  <c:v>4596.72382593961</c:v>
                </c:pt>
                <c:pt idx="32">
                  <c:v>4650.58846611303</c:v>
                </c:pt>
                <c:pt idx="33">
                  <c:v>4684.39227540606</c:v>
                </c:pt>
                <c:pt idx="34">
                  <c:v>4721.37634038598</c:v>
                </c:pt>
                <c:pt idx="35">
                  <c:v>4752.54765867786</c:v>
                </c:pt>
                <c:pt idx="36">
                  <c:v>4797.72754287547</c:v>
                </c:pt>
                <c:pt idx="37">
                  <c:v>4839.44843187794</c:v>
                </c:pt>
                <c:pt idx="38">
                  <c:v>4901.54274195905</c:v>
                </c:pt>
                <c:pt idx="39">
                  <c:v>4967.04236598094</c:v>
                </c:pt>
                <c:pt idx="40">
                  <c:v>4987.15524501395</c:v>
                </c:pt>
                <c:pt idx="41">
                  <c:v>5014.45472414361</c:v>
                </c:pt>
                <c:pt idx="42">
                  <c:v>5032.08975543702</c:v>
                </c:pt>
                <c:pt idx="43">
                  <c:v>5076.16341752502</c:v>
                </c:pt>
                <c:pt idx="44">
                  <c:v>5094.73427814282</c:v>
                </c:pt>
                <c:pt idx="45">
                  <c:v>5100.71960773055</c:v>
                </c:pt>
                <c:pt idx="46">
                  <c:v>5165.65228781253</c:v>
                </c:pt>
                <c:pt idx="47">
                  <c:v>5227.05033153243</c:v>
                </c:pt>
                <c:pt idx="48">
                  <c:v>5238.54321616307</c:v>
                </c:pt>
                <c:pt idx="49">
                  <c:v>5248.04481837043</c:v>
                </c:pt>
                <c:pt idx="50">
                  <c:v>5255.42716339486</c:v>
                </c:pt>
                <c:pt idx="51">
                  <c:v>5275.2504144045</c:v>
                </c:pt>
                <c:pt idx="52">
                  <c:v>5291.61151309954</c:v>
                </c:pt>
                <c:pt idx="53">
                  <c:v>5308.97729570723</c:v>
                </c:pt>
                <c:pt idx="54">
                  <c:v>5330.67695485241</c:v>
                </c:pt>
                <c:pt idx="55">
                  <c:v>5338.45492791788</c:v>
                </c:pt>
                <c:pt idx="56">
                  <c:v>5351.1552392323</c:v>
                </c:pt>
                <c:pt idx="57">
                  <c:v>5357.44204330652</c:v>
                </c:pt>
                <c:pt idx="58">
                  <c:v>5358.77321965353</c:v>
                </c:pt>
                <c:pt idx="59">
                  <c:v>5372.0783654094</c:v>
                </c:pt>
                <c:pt idx="60">
                  <c:v>5374.64551535222</c:v>
                </c:pt>
                <c:pt idx="61">
                  <c:v>5383.66177730379</c:v>
                </c:pt>
                <c:pt idx="62">
                  <c:v>5420.60494722808</c:v>
                </c:pt>
                <c:pt idx="63">
                  <c:v>5451.6778804105</c:v>
                </c:pt>
                <c:pt idx="64">
                  <c:v>5463.94196869862</c:v>
                </c:pt>
                <c:pt idx="65">
                  <c:v>5481.23820891416</c:v>
                </c:pt>
                <c:pt idx="66">
                  <c:v>5496.56385741442</c:v>
                </c:pt>
                <c:pt idx="67">
                  <c:v>5504.13908316737</c:v>
                </c:pt>
                <c:pt idx="68">
                  <c:v>5509.03626496665</c:v>
                </c:pt>
                <c:pt idx="69">
                  <c:v>5521.68493976054</c:v>
                </c:pt>
                <c:pt idx="70">
                  <c:v>5534.72337950386</c:v>
                </c:pt>
                <c:pt idx="71">
                  <c:v>5546.27882771858</c:v>
                </c:pt>
                <c:pt idx="72">
                  <c:v>5572.95443151243</c:v>
                </c:pt>
                <c:pt idx="73">
                  <c:v>5572.93044766516</c:v>
                </c:pt>
                <c:pt idx="74">
                  <c:v>5587.88469304594</c:v>
                </c:pt>
                <c:pt idx="75">
                  <c:v>5586.9104283025</c:v>
                </c:pt>
                <c:pt idx="76">
                  <c:v>5587.19797508805</c:v>
                </c:pt>
                <c:pt idx="77">
                  <c:v>5589.3502150332</c:v>
                </c:pt>
                <c:pt idx="78">
                  <c:v>5607.98959541675</c:v>
                </c:pt>
                <c:pt idx="79">
                  <c:v>5620.75670152014</c:v>
                </c:pt>
                <c:pt idx="80">
                  <c:v>5635.03985847111</c:v>
                </c:pt>
                <c:pt idx="81">
                  <c:v>5642.91254954895</c:v>
                </c:pt>
                <c:pt idx="82">
                  <c:v>5644.57391215754</c:v>
                </c:pt>
                <c:pt idx="83">
                  <c:v>5648.72272588785</c:v>
                </c:pt>
                <c:pt idx="84">
                  <c:v>5651.29444856725</c:v>
                </c:pt>
                <c:pt idx="85">
                  <c:v>5651.36881267011</c:v>
                </c:pt>
                <c:pt idx="86">
                  <c:v>5651.20178654125</c:v>
                </c:pt>
                <c:pt idx="87">
                  <c:v>5653.49269196359</c:v>
                </c:pt>
                <c:pt idx="88">
                  <c:v>5659.28081506697</c:v>
                </c:pt>
                <c:pt idx="89">
                  <c:v>5675.54862769915</c:v>
                </c:pt>
                <c:pt idx="90">
                  <c:v>5683.74787408072</c:v>
                </c:pt>
                <c:pt idx="91">
                  <c:v>5684.86794590588</c:v>
                </c:pt>
                <c:pt idx="92">
                  <c:v>5691.3494954005</c:v>
                </c:pt>
                <c:pt idx="93">
                  <c:v>5700.90737467611</c:v>
                </c:pt>
                <c:pt idx="94">
                  <c:v>5713.05733353869</c:v>
                </c:pt>
                <c:pt idx="95">
                  <c:v>5723.50708689829</c:v>
                </c:pt>
                <c:pt idx="96">
                  <c:v>5732.82393239879</c:v>
                </c:pt>
                <c:pt idx="97">
                  <c:v>5735.33937510434</c:v>
                </c:pt>
                <c:pt idx="98">
                  <c:v>5736.46312754462</c:v>
                </c:pt>
                <c:pt idx="99">
                  <c:v>5746.23450286912</c:v>
                </c:pt>
                <c:pt idx="100">
                  <c:v>5748.48361841789</c:v>
                </c:pt>
                <c:pt idx="101">
                  <c:v>5751.45903037607</c:v>
                </c:pt>
                <c:pt idx="102">
                  <c:v>5756.38712418836</c:v>
                </c:pt>
                <c:pt idx="103">
                  <c:v>5764.97217228708</c:v>
                </c:pt>
                <c:pt idx="104">
                  <c:v>5781.04784977963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1200532"/>
        <c:axId val="20592008"/>
      </c:lineChart>
      <c:catAx>
        <c:axId val="112005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92008"/>
        <c:crosses val="autoZero"/>
        <c:auto val="1"/>
        <c:lblAlgn val="ctr"/>
        <c:lblOffset val="100"/>
      </c:catAx>
      <c:valAx>
        <c:axId val="20592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0053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2017'!$AC$3:$AC$3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2017'!$AC$4:$AC$108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6368.90653326037</c:v>
                </c:pt>
                <c:pt idx="2">
                  <c:v>6691.62672114557</c:v>
                </c:pt>
                <c:pt idx="3">
                  <c:v>6984.19113101881</c:v>
                </c:pt>
                <c:pt idx="4">
                  <c:v>6967.83082739512</c:v>
                </c:pt>
                <c:pt idx="5">
                  <c:v>6546.83590955045</c:v>
                </c:pt>
                <c:pt idx="6">
                  <c:v>6356.20465033455</c:v>
                </c:pt>
                <c:pt idx="7">
                  <c:v>6421.7509021331</c:v>
                </c:pt>
                <c:pt idx="8">
                  <c:v>6485.75569797426</c:v>
                </c:pt>
                <c:pt idx="9">
                  <c:v>6583.24375646055</c:v>
                </c:pt>
                <c:pt idx="10">
                  <c:v>6550.81230218472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6643.97426048846</c:v>
                </c:pt>
                <c:pt idx="14">
                  <c:v>6608.63740372784</c:v>
                </c:pt>
                <c:pt idx="15">
                  <c:v>6673.60691856413</c:v>
                </c:pt>
                <c:pt idx="16">
                  <c:v>6695.43792645942</c:v>
                </c:pt>
                <c:pt idx="17">
                  <c:v>6713.61999430074</c:v>
                </c:pt>
                <c:pt idx="18">
                  <c:v>6738.16144059175</c:v>
                </c:pt>
                <c:pt idx="19">
                  <c:v>6730.3819615687</c:v>
                </c:pt>
                <c:pt idx="20">
                  <c:v>6758.50272593288</c:v>
                </c:pt>
                <c:pt idx="21">
                  <c:v>6764.48466151459</c:v>
                </c:pt>
                <c:pt idx="22">
                  <c:v>6751.91079131857</c:v>
                </c:pt>
                <c:pt idx="23">
                  <c:v>6757.14868613994</c:v>
                </c:pt>
                <c:pt idx="24">
                  <c:v>6774.75801755619</c:v>
                </c:pt>
                <c:pt idx="25">
                  <c:v>6761.55115846847</c:v>
                </c:pt>
                <c:pt idx="26">
                  <c:v>6784.52066056824</c:v>
                </c:pt>
                <c:pt idx="27">
                  <c:v>6798.37982423891</c:v>
                </c:pt>
                <c:pt idx="28">
                  <c:v>6807.28201361011</c:v>
                </c:pt>
                <c:pt idx="29">
                  <c:v>6823.88011081638</c:v>
                </c:pt>
                <c:pt idx="30">
                  <c:v>6855.48190397209</c:v>
                </c:pt>
                <c:pt idx="31">
                  <c:v>6854.55286936394</c:v>
                </c:pt>
                <c:pt idx="32">
                  <c:v>6898.50739287923</c:v>
                </c:pt>
                <c:pt idx="33">
                  <c:v>6873.36834046189</c:v>
                </c:pt>
                <c:pt idx="34">
                  <c:v>6898.5027044172</c:v>
                </c:pt>
                <c:pt idx="35">
                  <c:v>6910.09945820516</c:v>
                </c:pt>
                <c:pt idx="36">
                  <c:v>6955.23444929634</c:v>
                </c:pt>
                <c:pt idx="37">
                  <c:v>6940.82402933742</c:v>
                </c:pt>
                <c:pt idx="38">
                  <c:v>6958.05030561091</c:v>
                </c:pt>
                <c:pt idx="39">
                  <c:v>6950.6158774347</c:v>
                </c:pt>
                <c:pt idx="40">
                  <c:v>6933.79830003802</c:v>
                </c:pt>
                <c:pt idx="41">
                  <c:v>6964.78970084763</c:v>
                </c:pt>
                <c:pt idx="42">
                  <c:v>6960.0309032726</c:v>
                </c:pt>
                <c:pt idx="43">
                  <c:v>6981.80068134071</c:v>
                </c:pt>
                <c:pt idx="44">
                  <c:v>7001.57899029125</c:v>
                </c:pt>
                <c:pt idx="45">
                  <c:v>7005.71806900242</c:v>
                </c:pt>
                <c:pt idx="46">
                  <c:v>7005.8078502378</c:v>
                </c:pt>
                <c:pt idx="47">
                  <c:v>7030.20927885992</c:v>
                </c:pt>
                <c:pt idx="48">
                  <c:v>7029.42023549122</c:v>
                </c:pt>
                <c:pt idx="49">
                  <c:v>7057.82916684075</c:v>
                </c:pt>
                <c:pt idx="50">
                  <c:v>7055.30432699005</c:v>
                </c:pt>
                <c:pt idx="51">
                  <c:v>7081.54724339686</c:v>
                </c:pt>
                <c:pt idx="52">
                  <c:v>7091.75700598893</c:v>
                </c:pt>
                <c:pt idx="53">
                  <c:v>7097.37733011971</c:v>
                </c:pt>
                <c:pt idx="54">
                  <c:v>7105.5298579836</c:v>
                </c:pt>
                <c:pt idx="55">
                  <c:v>7114.26976875421</c:v>
                </c:pt>
                <c:pt idx="56">
                  <c:v>7121.34285061712</c:v>
                </c:pt>
                <c:pt idx="57">
                  <c:v>7115.6899420418</c:v>
                </c:pt>
                <c:pt idx="58">
                  <c:v>7128.6886905909</c:v>
                </c:pt>
                <c:pt idx="59">
                  <c:v>7172.02312856289</c:v>
                </c:pt>
                <c:pt idx="60">
                  <c:v>7193.81121664984</c:v>
                </c:pt>
                <c:pt idx="61">
                  <c:v>7222.46576005081</c:v>
                </c:pt>
                <c:pt idx="62">
                  <c:v>7229.84053747555</c:v>
                </c:pt>
                <c:pt idx="63">
                  <c:v>7226.64073895218</c:v>
                </c:pt>
                <c:pt idx="64">
                  <c:v>7227.69682031981</c:v>
                </c:pt>
                <c:pt idx="65">
                  <c:v>7260.95902628705</c:v>
                </c:pt>
                <c:pt idx="66">
                  <c:v>7285.23476262679</c:v>
                </c:pt>
                <c:pt idx="67">
                  <c:v>7279.64548210159</c:v>
                </c:pt>
                <c:pt idx="68">
                  <c:v>7313.45060985399</c:v>
                </c:pt>
                <c:pt idx="69">
                  <c:v>7319.57452702237</c:v>
                </c:pt>
                <c:pt idx="70">
                  <c:v>7346.12567946538</c:v>
                </c:pt>
                <c:pt idx="71">
                  <c:v>7380.84421278949</c:v>
                </c:pt>
                <c:pt idx="72">
                  <c:v>7369.20626439879</c:v>
                </c:pt>
                <c:pt idx="73">
                  <c:v>7350.87988540511</c:v>
                </c:pt>
                <c:pt idx="74">
                  <c:v>7384.6985490097</c:v>
                </c:pt>
                <c:pt idx="75">
                  <c:v>7395.92823193328</c:v>
                </c:pt>
                <c:pt idx="76">
                  <c:v>7390.39517187662</c:v>
                </c:pt>
                <c:pt idx="77">
                  <c:v>7393.32283265106</c:v>
                </c:pt>
                <c:pt idx="78">
                  <c:v>7429.12503601062</c:v>
                </c:pt>
                <c:pt idx="79">
                  <c:v>7457.08781064449</c:v>
                </c:pt>
                <c:pt idx="80">
                  <c:v>7460.33787082545</c:v>
                </c:pt>
                <c:pt idx="81">
                  <c:v>7463.84477744591</c:v>
                </c:pt>
                <c:pt idx="82">
                  <c:v>7479.07941469532</c:v>
                </c:pt>
                <c:pt idx="83">
                  <c:v>7487.71545865687</c:v>
                </c:pt>
                <c:pt idx="84">
                  <c:v>7494.60706394945</c:v>
                </c:pt>
                <c:pt idx="85">
                  <c:v>7531.6177484579</c:v>
                </c:pt>
                <c:pt idx="86">
                  <c:v>7510.18752612397</c:v>
                </c:pt>
                <c:pt idx="87">
                  <c:v>7548.4900474517</c:v>
                </c:pt>
                <c:pt idx="88">
                  <c:v>7568.59100045473</c:v>
                </c:pt>
                <c:pt idx="89">
                  <c:v>7549.09066670269</c:v>
                </c:pt>
                <c:pt idx="90">
                  <c:v>7548.53864980425</c:v>
                </c:pt>
                <c:pt idx="91">
                  <c:v>7546.33259702551</c:v>
                </c:pt>
                <c:pt idx="92">
                  <c:v>7559.9656151426</c:v>
                </c:pt>
                <c:pt idx="93">
                  <c:v>7588.75727650791</c:v>
                </c:pt>
                <c:pt idx="94">
                  <c:v>7612.15899996146</c:v>
                </c:pt>
                <c:pt idx="95">
                  <c:v>7620.18764040909</c:v>
                </c:pt>
                <c:pt idx="96">
                  <c:v>7640.56171336285</c:v>
                </c:pt>
                <c:pt idx="97">
                  <c:v>7645.7898886079</c:v>
                </c:pt>
                <c:pt idx="98">
                  <c:v>7639.9478093168</c:v>
                </c:pt>
                <c:pt idx="99">
                  <c:v>7642.6815916855</c:v>
                </c:pt>
                <c:pt idx="100">
                  <c:v>7674.76233261907</c:v>
                </c:pt>
                <c:pt idx="101">
                  <c:v>7694.93300734906</c:v>
                </c:pt>
                <c:pt idx="102">
                  <c:v>7719.98998566821</c:v>
                </c:pt>
                <c:pt idx="103">
                  <c:v>7714.73981484172</c:v>
                </c:pt>
                <c:pt idx="104">
                  <c:v>7736.87324030274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2017'!$AD$3:$AD$3</c:f>
              <c:strCache>
                <c:ptCount val="1"/>
                <c:pt idx="0">
                  <c:v>Pension benefit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2017'!$AD$4:$AD$108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3878.69059874098</c:v>
                </c:pt>
                <c:pt idx="8">
                  <c:v>4225.58055629384</c:v>
                </c:pt>
                <c:pt idx="9">
                  <c:v>4021.42611666609</c:v>
                </c:pt>
                <c:pt idx="10">
                  <c:v>4280.94153319331</c:v>
                </c:pt>
                <c:pt idx="11">
                  <c:v>4090.61113816884</c:v>
                </c:pt>
                <c:pt idx="12">
                  <c:v>4427.56354713653</c:v>
                </c:pt>
                <c:pt idx="13">
                  <c:v>4148.71479012261</c:v>
                </c:pt>
                <c:pt idx="14">
                  <c:v>4084.02103397925</c:v>
                </c:pt>
                <c:pt idx="15">
                  <c:v>4050.00314698517</c:v>
                </c:pt>
                <c:pt idx="16">
                  <c:v>4095.24963027018</c:v>
                </c:pt>
                <c:pt idx="17">
                  <c:v>4106.71873917857</c:v>
                </c:pt>
                <c:pt idx="18">
                  <c:v>4113.1191060607</c:v>
                </c:pt>
                <c:pt idx="19">
                  <c:v>4124.8555700339</c:v>
                </c:pt>
                <c:pt idx="20">
                  <c:v>4148.9828216925</c:v>
                </c:pt>
                <c:pt idx="21">
                  <c:v>4244.83024001062</c:v>
                </c:pt>
                <c:pt idx="22">
                  <c:v>4267.65949666021</c:v>
                </c:pt>
                <c:pt idx="23">
                  <c:v>4300.38821027737</c:v>
                </c:pt>
                <c:pt idx="24">
                  <c:v>4335.17128474903</c:v>
                </c:pt>
                <c:pt idx="25">
                  <c:v>4361.86420210132</c:v>
                </c:pt>
                <c:pt idx="26">
                  <c:v>4376.59362020336</c:v>
                </c:pt>
                <c:pt idx="27">
                  <c:v>4415.02705155702</c:v>
                </c:pt>
                <c:pt idx="28">
                  <c:v>4454.63354332158</c:v>
                </c:pt>
                <c:pt idx="29">
                  <c:v>4476.1333524851</c:v>
                </c:pt>
                <c:pt idx="30">
                  <c:v>4505.75346701462</c:v>
                </c:pt>
                <c:pt idx="31">
                  <c:v>4533.83753257702</c:v>
                </c:pt>
                <c:pt idx="32">
                  <c:v>4557.22139955933</c:v>
                </c:pt>
                <c:pt idx="33">
                  <c:v>4585.84316968955</c:v>
                </c:pt>
                <c:pt idx="34">
                  <c:v>4611.85977404409</c:v>
                </c:pt>
                <c:pt idx="35">
                  <c:v>4641.03872173386</c:v>
                </c:pt>
                <c:pt idx="36">
                  <c:v>4671.80148660769</c:v>
                </c:pt>
                <c:pt idx="37">
                  <c:v>4711.16907652937</c:v>
                </c:pt>
                <c:pt idx="38">
                  <c:v>4738.72438255421</c:v>
                </c:pt>
                <c:pt idx="39">
                  <c:v>4763.25082418836</c:v>
                </c:pt>
                <c:pt idx="40">
                  <c:v>4771.17937250295</c:v>
                </c:pt>
                <c:pt idx="41">
                  <c:v>4795.51694544646</c:v>
                </c:pt>
                <c:pt idx="42">
                  <c:v>4814.87627543243</c:v>
                </c:pt>
                <c:pt idx="43">
                  <c:v>4826.41637307914</c:v>
                </c:pt>
                <c:pt idx="44">
                  <c:v>4862.06794206497</c:v>
                </c:pt>
                <c:pt idx="45">
                  <c:v>4879.3770036472</c:v>
                </c:pt>
                <c:pt idx="46">
                  <c:v>4901.20090798449</c:v>
                </c:pt>
                <c:pt idx="47">
                  <c:v>4912.73179302016</c:v>
                </c:pt>
                <c:pt idx="48">
                  <c:v>4931.53727093188</c:v>
                </c:pt>
                <c:pt idx="49">
                  <c:v>4947.61744248363</c:v>
                </c:pt>
                <c:pt idx="50">
                  <c:v>4956.06759484215</c:v>
                </c:pt>
                <c:pt idx="51">
                  <c:v>4964.64057185077</c:v>
                </c:pt>
                <c:pt idx="52">
                  <c:v>4977.55286454992</c:v>
                </c:pt>
                <c:pt idx="53">
                  <c:v>4991.6358981541</c:v>
                </c:pt>
                <c:pt idx="54">
                  <c:v>5006.27819614684</c:v>
                </c:pt>
                <c:pt idx="55">
                  <c:v>5016.95045220065</c:v>
                </c:pt>
                <c:pt idx="56">
                  <c:v>5034.71091539743</c:v>
                </c:pt>
                <c:pt idx="57">
                  <c:v>5051.71303395364</c:v>
                </c:pt>
                <c:pt idx="58">
                  <c:v>5063.14252872551</c:v>
                </c:pt>
                <c:pt idx="59">
                  <c:v>5078.49760376907</c:v>
                </c:pt>
                <c:pt idx="60">
                  <c:v>5090.0656345886</c:v>
                </c:pt>
                <c:pt idx="61">
                  <c:v>5103.80027388026</c:v>
                </c:pt>
                <c:pt idx="62">
                  <c:v>5136.96862621181</c:v>
                </c:pt>
                <c:pt idx="63">
                  <c:v>5146.31523913147</c:v>
                </c:pt>
                <c:pt idx="64">
                  <c:v>5156.89376242459</c:v>
                </c:pt>
                <c:pt idx="65">
                  <c:v>5182.86527293527</c:v>
                </c:pt>
                <c:pt idx="66">
                  <c:v>5188.16160740017</c:v>
                </c:pt>
                <c:pt idx="67">
                  <c:v>5211.15785541895</c:v>
                </c:pt>
                <c:pt idx="68">
                  <c:v>5218.66196309058</c:v>
                </c:pt>
                <c:pt idx="69">
                  <c:v>5223.39920701893</c:v>
                </c:pt>
                <c:pt idx="70">
                  <c:v>5239.09006725102</c:v>
                </c:pt>
                <c:pt idx="71">
                  <c:v>5245.18823492913</c:v>
                </c:pt>
                <c:pt idx="72">
                  <c:v>5273.61699103558</c:v>
                </c:pt>
                <c:pt idx="73">
                  <c:v>5268.48088444652</c:v>
                </c:pt>
                <c:pt idx="74">
                  <c:v>5279.11242650065</c:v>
                </c:pt>
                <c:pt idx="75">
                  <c:v>5281.18508229111</c:v>
                </c:pt>
                <c:pt idx="76">
                  <c:v>5303.61571684388</c:v>
                </c:pt>
                <c:pt idx="77">
                  <c:v>5312.23007671571</c:v>
                </c:pt>
                <c:pt idx="78">
                  <c:v>5312.24013783084</c:v>
                </c:pt>
                <c:pt idx="79">
                  <c:v>5320.59686581042</c:v>
                </c:pt>
                <c:pt idx="80">
                  <c:v>5326.02542111097</c:v>
                </c:pt>
                <c:pt idx="81">
                  <c:v>5329.56512557045</c:v>
                </c:pt>
                <c:pt idx="82">
                  <c:v>5343.5991659728</c:v>
                </c:pt>
                <c:pt idx="83">
                  <c:v>5349.5137378372</c:v>
                </c:pt>
                <c:pt idx="84">
                  <c:v>5356.34119295849</c:v>
                </c:pt>
                <c:pt idx="85">
                  <c:v>5366.33629498482</c:v>
                </c:pt>
                <c:pt idx="86">
                  <c:v>5370.53160560317</c:v>
                </c:pt>
                <c:pt idx="87">
                  <c:v>5372.57238451361</c:v>
                </c:pt>
                <c:pt idx="88">
                  <c:v>5376.31991296635</c:v>
                </c:pt>
                <c:pt idx="89">
                  <c:v>5377.18424501952</c:v>
                </c:pt>
                <c:pt idx="90">
                  <c:v>5370.96661815286</c:v>
                </c:pt>
                <c:pt idx="91">
                  <c:v>5379.13821920425</c:v>
                </c:pt>
                <c:pt idx="92">
                  <c:v>5381.20976722245</c:v>
                </c:pt>
                <c:pt idx="93">
                  <c:v>5401.18898912608</c:v>
                </c:pt>
                <c:pt idx="94">
                  <c:v>5402.77752662918</c:v>
                </c:pt>
                <c:pt idx="95">
                  <c:v>5412.43340572396</c:v>
                </c:pt>
                <c:pt idx="96">
                  <c:v>5419.75597244825</c:v>
                </c:pt>
                <c:pt idx="97">
                  <c:v>5423.87059069374</c:v>
                </c:pt>
                <c:pt idx="98">
                  <c:v>5422.04876318858</c:v>
                </c:pt>
                <c:pt idx="99">
                  <c:v>5434.07169838181</c:v>
                </c:pt>
                <c:pt idx="100">
                  <c:v>5447.5310473678</c:v>
                </c:pt>
                <c:pt idx="101">
                  <c:v>5445.65140400981</c:v>
                </c:pt>
                <c:pt idx="102">
                  <c:v>5459.43021703873</c:v>
                </c:pt>
                <c:pt idx="103">
                  <c:v>5467.23294939171</c:v>
                </c:pt>
                <c:pt idx="104">
                  <c:v>5476.33996688695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2017'!$AE$3:$AE$3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2017'!$AE$4:$AE$108</c:f>
              <c:numCache>
                <c:formatCode>General</c:formatCode>
                <c:ptCount val="105"/>
                <c:pt idx="0">
                  <c:v/>
                </c:pt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4291.6044869101</c:v>
                </c:pt>
                <c:pt idx="8">
                  <c:v>4679.93580515796</c:v>
                </c:pt>
                <c:pt idx="9">
                  <c:v>4470.58705175777</c:v>
                </c:pt>
                <c:pt idx="10">
                  <c:v>4771.77131393202</c:v>
                </c:pt>
                <c:pt idx="11">
                  <c:v>4573.66779292904</c:v>
                </c:pt>
                <c:pt idx="12">
                  <c:v>4967.0777455686</c:v>
                </c:pt>
                <c:pt idx="13">
                  <c:v>4661.94203303698</c:v>
                </c:pt>
                <c:pt idx="14">
                  <c:v>4602.22362882481</c:v>
                </c:pt>
                <c:pt idx="15">
                  <c:v>4573.54984536196</c:v>
                </c:pt>
                <c:pt idx="16">
                  <c:v>4645.48467563012</c:v>
                </c:pt>
                <c:pt idx="17">
                  <c:v>4676.97505337283</c:v>
                </c:pt>
                <c:pt idx="18">
                  <c:v>4703.42512547059</c:v>
                </c:pt>
                <c:pt idx="19">
                  <c:v>4738.69843863781</c:v>
                </c:pt>
                <c:pt idx="20">
                  <c:v>4765.64812234797</c:v>
                </c:pt>
                <c:pt idx="21">
                  <c:v>4799.54020743419</c:v>
                </c:pt>
                <c:pt idx="22">
                  <c:v>4827.58215883089</c:v>
                </c:pt>
                <c:pt idx="23">
                  <c:v>4854.24278038936</c:v>
                </c:pt>
                <c:pt idx="24">
                  <c:v>4884.22710675035</c:v>
                </c:pt>
                <c:pt idx="25">
                  <c:v>4908.19781183377</c:v>
                </c:pt>
                <c:pt idx="26">
                  <c:v>4932.61613087606</c:v>
                </c:pt>
                <c:pt idx="27">
                  <c:v>4968.59162493184</c:v>
                </c:pt>
                <c:pt idx="28">
                  <c:v>5018.93342648878</c:v>
                </c:pt>
                <c:pt idx="29">
                  <c:v>5041.34101650775</c:v>
                </c:pt>
                <c:pt idx="30">
                  <c:v>5066.58557531264</c:v>
                </c:pt>
                <c:pt idx="31">
                  <c:v>5087.13474540592</c:v>
                </c:pt>
                <c:pt idx="32">
                  <c:v>5113.85567780024</c:v>
                </c:pt>
                <c:pt idx="33">
                  <c:v>5146.42818476177</c:v>
                </c:pt>
                <c:pt idx="34">
                  <c:v>5172.04811017493</c:v>
                </c:pt>
                <c:pt idx="35">
                  <c:v>5200.2527322624</c:v>
                </c:pt>
                <c:pt idx="36">
                  <c:v>5236.20754926936</c:v>
                </c:pt>
                <c:pt idx="37">
                  <c:v>5286.68006660423</c:v>
                </c:pt>
                <c:pt idx="38">
                  <c:v>5333.60892331747</c:v>
                </c:pt>
                <c:pt idx="39">
                  <c:v>5364.33419552295</c:v>
                </c:pt>
                <c:pt idx="40">
                  <c:v>5385.1764545492</c:v>
                </c:pt>
                <c:pt idx="41">
                  <c:v>5431.5553297906</c:v>
                </c:pt>
                <c:pt idx="42">
                  <c:v>5468.30550468835</c:v>
                </c:pt>
                <c:pt idx="43">
                  <c:v>5499.15894077401</c:v>
                </c:pt>
                <c:pt idx="44">
                  <c:v>5552.82005118103</c:v>
                </c:pt>
                <c:pt idx="45">
                  <c:v>5582.62254952746</c:v>
                </c:pt>
                <c:pt idx="46">
                  <c:v>5621.47538717451</c:v>
                </c:pt>
                <c:pt idx="47">
                  <c:v>5643.00243709568</c:v>
                </c:pt>
                <c:pt idx="48">
                  <c:v>5670.54729082602</c:v>
                </c:pt>
                <c:pt idx="49">
                  <c:v>5693.94328505642</c:v>
                </c:pt>
                <c:pt idx="50">
                  <c:v>5723.2993677705</c:v>
                </c:pt>
                <c:pt idx="51">
                  <c:v>5750.74390032538</c:v>
                </c:pt>
                <c:pt idx="52">
                  <c:v>5781.49381382341</c:v>
                </c:pt>
                <c:pt idx="53">
                  <c:v>5801.81366793596</c:v>
                </c:pt>
                <c:pt idx="54">
                  <c:v>5837.73846718202</c:v>
                </c:pt>
                <c:pt idx="55">
                  <c:v>5856.92681395735</c:v>
                </c:pt>
                <c:pt idx="56">
                  <c:v>5882.76686416794</c:v>
                </c:pt>
                <c:pt idx="57">
                  <c:v>5915.85089328924</c:v>
                </c:pt>
                <c:pt idx="58">
                  <c:v>5942.10391105727</c:v>
                </c:pt>
                <c:pt idx="59">
                  <c:v>5979.64006537132</c:v>
                </c:pt>
                <c:pt idx="60">
                  <c:v>5997.07423500083</c:v>
                </c:pt>
                <c:pt idx="61">
                  <c:v>6020.01391404598</c:v>
                </c:pt>
                <c:pt idx="62">
                  <c:v>6070.12795778114</c:v>
                </c:pt>
                <c:pt idx="63">
                  <c:v>6094.84887624519</c:v>
                </c:pt>
                <c:pt idx="64">
                  <c:v>6110.75947119021</c:v>
                </c:pt>
                <c:pt idx="65">
                  <c:v>6153.54431231252</c:v>
                </c:pt>
                <c:pt idx="66">
                  <c:v>6173.50074142583</c:v>
                </c:pt>
                <c:pt idx="67">
                  <c:v>6203.45157660937</c:v>
                </c:pt>
                <c:pt idx="68">
                  <c:v>6233.79513419338</c:v>
                </c:pt>
                <c:pt idx="69">
                  <c:v>6254.03802171715</c:v>
                </c:pt>
                <c:pt idx="70">
                  <c:v>6290.26745687767</c:v>
                </c:pt>
                <c:pt idx="71">
                  <c:v>6301.44663914284</c:v>
                </c:pt>
                <c:pt idx="72">
                  <c:v>6350.54302671831</c:v>
                </c:pt>
                <c:pt idx="73">
                  <c:v>6363.72712832163</c:v>
                </c:pt>
                <c:pt idx="74">
                  <c:v>6390.58973334462</c:v>
                </c:pt>
                <c:pt idx="75">
                  <c:v>6423.55708639162</c:v>
                </c:pt>
                <c:pt idx="76">
                  <c:v>6470.02414456497</c:v>
                </c:pt>
                <c:pt idx="77">
                  <c:v>6504.11100111709</c:v>
                </c:pt>
                <c:pt idx="78">
                  <c:v>6520.430452989</c:v>
                </c:pt>
                <c:pt idx="79">
                  <c:v>6550.37356379721</c:v>
                </c:pt>
                <c:pt idx="80">
                  <c:v>6578.14623739703</c:v>
                </c:pt>
                <c:pt idx="81">
                  <c:v>6615.47227352071</c:v>
                </c:pt>
                <c:pt idx="82">
                  <c:v>6653.90566723523</c:v>
                </c:pt>
                <c:pt idx="83">
                  <c:v>6671.17703056929</c:v>
                </c:pt>
                <c:pt idx="84">
                  <c:v>6698.85830860672</c:v>
                </c:pt>
                <c:pt idx="85">
                  <c:v>6728.85077949666</c:v>
                </c:pt>
                <c:pt idx="86">
                  <c:v>6756.06037381296</c:v>
                </c:pt>
                <c:pt idx="87">
                  <c:v>6775.1623641095</c:v>
                </c:pt>
                <c:pt idx="88">
                  <c:v>6788.99189041272</c:v>
                </c:pt>
                <c:pt idx="89">
                  <c:v>6813.3523999131</c:v>
                </c:pt>
                <c:pt idx="90">
                  <c:v>6842.56089544845</c:v>
                </c:pt>
                <c:pt idx="91">
                  <c:v>6879.57792010627</c:v>
                </c:pt>
                <c:pt idx="92">
                  <c:v>6905.43847281573</c:v>
                </c:pt>
                <c:pt idx="93">
                  <c:v>6943.55373294295</c:v>
                </c:pt>
                <c:pt idx="94">
                  <c:v>6981.48078876695</c:v>
                </c:pt>
                <c:pt idx="95">
                  <c:v>7025.0277349744</c:v>
                </c:pt>
                <c:pt idx="96">
                  <c:v>7042.54450008076</c:v>
                </c:pt>
                <c:pt idx="97">
                  <c:v>7082.35428532791</c:v>
                </c:pt>
                <c:pt idx="98">
                  <c:v>7127.95398184258</c:v>
                </c:pt>
                <c:pt idx="99">
                  <c:v>7177.3795384905</c:v>
                </c:pt>
                <c:pt idx="100">
                  <c:v>7196.11927733316</c:v>
                </c:pt>
                <c:pt idx="101">
                  <c:v>7221.17672046981</c:v>
                </c:pt>
                <c:pt idx="102">
                  <c:v>7248.99229472363</c:v>
                </c:pt>
                <c:pt idx="103">
                  <c:v>7266.51697141693</c:v>
                </c:pt>
                <c:pt idx="104">
                  <c:v>7286.65782492302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2017'!$AF$3:$AF$3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2017'!$AF$4:$AF$108</c:f>
              <c:numCache>
                <c:formatCode>General</c:formatCode>
                <c:ptCount val="105"/>
                <c:pt idx="0">
                  <c:v/>
                </c:pt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3180.82996777635</c:v>
                </c:pt>
                <c:pt idx="8">
                  <c:v>3487.88168182405</c:v>
                </c:pt>
                <c:pt idx="9">
                  <c:v>3305.1649440934</c:v>
                </c:pt>
                <c:pt idx="10">
                  <c:v>3496.97099792804</c:v>
                </c:pt>
                <c:pt idx="11">
                  <c:v>3322.04007135776</c:v>
                </c:pt>
                <c:pt idx="12">
                  <c:v>3594.622173346</c:v>
                </c:pt>
                <c:pt idx="13">
                  <c:v>3380.94405047954</c:v>
                </c:pt>
                <c:pt idx="14">
                  <c:v>3321.42852407358</c:v>
                </c:pt>
                <c:pt idx="15">
                  <c:v>3290.58245033198</c:v>
                </c:pt>
                <c:pt idx="16">
                  <c:v>3336.49320293279</c:v>
                </c:pt>
                <c:pt idx="17">
                  <c:v>3335.14364396893</c:v>
                </c:pt>
                <c:pt idx="18">
                  <c:v>3346.88984981083</c:v>
                </c:pt>
                <c:pt idx="19">
                  <c:v>3350.42175902658</c:v>
                </c:pt>
                <c:pt idx="20">
                  <c:v>3354.04025894411</c:v>
                </c:pt>
                <c:pt idx="21">
                  <c:v>3371.88533417076</c:v>
                </c:pt>
                <c:pt idx="22">
                  <c:v>3382.10534822732</c:v>
                </c:pt>
                <c:pt idx="23">
                  <c:v>3396.73915745534</c:v>
                </c:pt>
                <c:pt idx="24">
                  <c:v>3403.41208891789</c:v>
                </c:pt>
                <c:pt idx="25">
                  <c:v>3419.109991593</c:v>
                </c:pt>
                <c:pt idx="26">
                  <c:v>3412.33280622466</c:v>
                </c:pt>
                <c:pt idx="27">
                  <c:v>3415.88137953218</c:v>
                </c:pt>
                <c:pt idx="28">
                  <c:v>3429.48337835652</c:v>
                </c:pt>
                <c:pt idx="29">
                  <c:v>3443.0879364539</c:v>
                </c:pt>
                <c:pt idx="30">
                  <c:v>3454.9527377659</c:v>
                </c:pt>
                <c:pt idx="31">
                  <c:v>3469.44379051288</c:v>
                </c:pt>
                <c:pt idx="32">
                  <c:v>3482.45498909058</c:v>
                </c:pt>
                <c:pt idx="33">
                  <c:v>3501.3472528718</c:v>
                </c:pt>
                <c:pt idx="34">
                  <c:v>3512.92520003321</c:v>
                </c:pt>
                <c:pt idx="35">
                  <c:v>3526.83333739672</c:v>
                </c:pt>
                <c:pt idx="36">
                  <c:v>3532.90475024601</c:v>
                </c:pt>
                <c:pt idx="37">
                  <c:v>3537.09234690578</c:v>
                </c:pt>
                <c:pt idx="38">
                  <c:v>3536.44677262007</c:v>
                </c:pt>
                <c:pt idx="39">
                  <c:v>3547.39430158815</c:v>
                </c:pt>
                <c:pt idx="40">
                  <c:v>3551.19501920756</c:v>
                </c:pt>
                <c:pt idx="41">
                  <c:v>3561.34778808709</c:v>
                </c:pt>
                <c:pt idx="42">
                  <c:v>3578.51748561276</c:v>
                </c:pt>
                <c:pt idx="43">
                  <c:v>3588.93125744989</c:v>
                </c:pt>
                <c:pt idx="44">
                  <c:v>3599.31966880489</c:v>
                </c:pt>
                <c:pt idx="45">
                  <c:v>3614.23422213466</c:v>
                </c:pt>
                <c:pt idx="46">
                  <c:v>3634.46449943281</c:v>
                </c:pt>
                <c:pt idx="47">
                  <c:v>3644.62758212904</c:v>
                </c:pt>
                <c:pt idx="48">
                  <c:v>3662.58266079813</c:v>
                </c:pt>
                <c:pt idx="49">
                  <c:v>3687.53547248168</c:v>
                </c:pt>
                <c:pt idx="50">
                  <c:v>3705.52589460254</c:v>
                </c:pt>
                <c:pt idx="51">
                  <c:v>3720.18054092858</c:v>
                </c:pt>
                <c:pt idx="52">
                  <c:v>3735.15199002896</c:v>
                </c:pt>
                <c:pt idx="53">
                  <c:v>3742.46821389567</c:v>
                </c:pt>
                <c:pt idx="54">
                  <c:v>3750.7901001695</c:v>
                </c:pt>
                <c:pt idx="55">
                  <c:v>3772.28471645477</c:v>
                </c:pt>
                <c:pt idx="56">
                  <c:v>3795.32017563141</c:v>
                </c:pt>
                <c:pt idx="57">
                  <c:v>3830.15767272508</c:v>
                </c:pt>
                <c:pt idx="58">
                  <c:v>3840.34988683291</c:v>
                </c:pt>
                <c:pt idx="59">
                  <c:v>3863.30591779406</c:v>
                </c:pt>
                <c:pt idx="60">
                  <c:v>3889.45418978247</c:v>
                </c:pt>
                <c:pt idx="61">
                  <c:v>3902.45485348061</c:v>
                </c:pt>
                <c:pt idx="62">
                  <c:v>3922.09538550344</c:v>
                </c:pt>
                <c:pt idx="63">
                  <c:v>3941.07358018122</c:v>
                </c:pt>
                <c:pt idx="64">
                  <c:v>3956.14128649459</c:v>
                </c:pt>
                <c:pt idx="65">
                  <c:v>3973.63307770458</c:v>
                </c:pt>
                <c:pt idx="66">
                  <c:v>3996.26466921659</c:v>
                </c:pt>
                <c:pt idx="67">
                  <c:v>4017.81222726269</c:v>
                </c:pt>
                <c:pt idx="68">
                  <c:v>4041.70321801571</c:v>
                </c:pt>
                <c:pt idx="69">
                  <c:v>4071.65788702673</c:v>
                </c:pt>
                <c:pt idx="70">
                  <c:v>4090.06995213689</c:v>
                </c:pt>
                <c:pt idx="71">
                  <c:v>4120.59288864782</c:v>
                </c:pt>
                <c:pt idx="72">
                  <c:v>4141.11890993426</c:v>
                </c:pt>
                <c:pt idx="73">
                  <c:v>4147.30329273698</c:v>
                </c:pt>
                <c:pt idx="74">
                  <c:v>4153.62451552281</c:v>
                </c:pt>
                <c:pt idx="75">
                  <c:v>4171.42668612338</c:v>
                </c:pt>
                <c:pt idx="76">
                  <c:v>4177.67974247849</c:v>
                </c:pt>
                <c:pt idx="77">
                  <c:v>4193.09624078331</c:v>
                </c:pt>
                <c:pt idx="78">
                  <c:v>4200.51143273733</c:v>
                </c:pt>
                <c:pt idx="79">
                  <c:v>4216.28499457056</c:v>
                </c:pt>
                <c:pt idx="80">
                  <c:v>4227.50091058235</c:v>
                </c:pt>
                <c:pt idx="81">
                  <c:v>4237.33285524105</c:v>
                </c:pt>
                <c:pt idx="82">
                  <c:v>4259.71026052987</c:v>
                </c:pt>
                <c:pt idx="83">
                  <c:v>4281.92639346635</c:v>
                </c:pt>
                <c:pt idx="84">
                  <c:v>4303.60521694148</c:v>
                </c:pt>
                <c:pt idx="85">
                  <c:v>4342.79593480489</c:v>
                </c:pt>
                <c:pt idx="86">
                  <c:v>4359.03798601189</c:v>
                </c:pt>
                <c:pt idx="87">
                  <c:v>4367.44477026755</c:v>
                </c:pt>
                <c:pt idx="88">
                  <c:v>4390.48285970619</c:v>
                </c:pt>
                <c:pt idx="89">
                  <c:v>4408.84666274192</c:v>
                </c:pt>
                <c:pt idx="90">
                  <c:v>4415.04499014863</c:v>
                </c:pt>
                <c:pt idx="91">
                  <c:v>4425.33432852666</c:v>
                </c:pt>
                <c:pt idx="92">
                  <c:v>4442.57912750827</c:v>
                </c:pt>
                <c:pt idx="93">
                  <c:v>4460.86570140271</c:v>
                </c:pt>
                <c:pt idx="94">
                  <c:v>4467.05061356204</c:v>
                </c:pt>
                <c:pt idx="95">
                  <c:v>4478.16756340629</c:v>
                </c:pt>
                <c:pt idx="96">
                  <c:v>4492.84215369698</c:v>
                </c:pt>
                <c:pt idx="97">
                  <c:v>4500.65994177685</c:v>
                </c:pt>
                <c:pt idx="98">
                  <c:v>4513.33802955727</c:v>
                </c:pt>
                <c:pt idx="99">
                  <c:v>4518.13394657245</c:v>
                </c:pt>
                <c:pt idx="100">
                  <c:v>4539.01332061551</c:v>
                </c:pt>
                <c:pt idx="101">
                  <c:v>4550.63023251419</c:v>
                </c:pt>
                <c:pt idx="102">
                  <c:v>4565.61869066066</c:v>
                </c:pt>
                <c:pt idx="103">
                  <c:v>4581.27995607726</c:v>
                </c:pt>
                <c:pt idx="104">
                  <c:v>4610.23218111684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2017'!$AG$3:$AG$3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2017'!$AG$4:$AG$108</c:f>
              <c:numCache>
                <c:formatCode>General</c:formatCode>
                <c:ptCount val="105"/>
                <c:pt idx="0">
                  <c:v/>
                </c:pt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2359.31442790409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2366.35665573343</c:v>
                </c:pt>
                <c:pt idx="10">
                  <c:v>2507.6521366563</c:v>
                </c:pt>
                <c:pt idx="11">
                  <c:v>2402.39799524011</c:v>
                </c:pt>
                <c:pt idx="12">
                  <c:v>2596.00887467733</c:v>
                </c:pt>
                <c:pt idx="13">
                  <c:v>2415.00743966177</c:v>
                </c:pt>
                <c:pt idx="14">
                  <c:v>2378.61514629293</c:v>
                </c:pt>
                <c:pt idx="15">
                  <c:v>2354.3655175972</c:v>
                </c:pt>
                <c:pt idx="16">
                  <c:v>2352.26360656423</c:v>
                </c:pt>
                <c:pt idx="17">
                  <c:v>2356.67574502826</c:v>
                </c:pt>
                <c:pt idx="18">
                  <c:v>2361.09737356057</c:v>
                </c:pt>
                <c:pt idx="19">
                  <c:v>2365.52210665655</c:v>
                </c:pt>
                <c:pt idx="20">
                  <c:v>2404.36344209201</c:v>
                </c:pt>
                <c:pt idx="21">
                  <c:v>2686.42704251001</c:v>
                </c:pt>
                <c:pt idx="22">
                  <c:v>2707.68596100919</c:v>
                </c:pt>
                <c:pt idx="23">
                  <c:v>2727.94864397011</c:v>
                </c:pt>
                <c:pt idx="24">
                  <c:v>2755.06180793477</c:v>
                </c:pt>
                <c:pt idx="25">
                  <c:v>2781.89815057274</c:v>
                </c:pt>
                <c:pt idx="26">
                  <c:v>2805.11611305342</c:v>
                </c:pt>
                <c:pt idx="27">
                  <c:v>2823.8088573802</c:v>
                </c:pt>
                <c:pt idx="28">
                  <c:v>2839.53435169186</c:v>
                </c:pt>
                <c:pt idx="29">
                  <c:v>2858.38837942429</c:v>
                </c:pt>
                <c:pt idx="30">
                  <c:v>2877.2546449629</c:v>
                </c:pt>
                <c:pt idx="31">
                  <c:v>2897.5487460646</c:v>
                </c:pt>
                <c:pt idx="32">
                  <c:v>2921.58184159487</c:v>
                </c:pt>
                <c:pt idx="33">
                  <c:v>2938.20985818307</c:v>
                </c:pt>
                <c:pt idx="34">
                  <c:v>2958.06627878209</c:v>
                </c:pt>
                <c:pt idx="35">
                  <c:v>2974.58702707903</c:v>
                </c:pt>
                <c:pt idx="36">
                  <c:v>3000.75870272384</c:v>
                </c:pt>
                <c:pt idx="37">
                  <c:v>3023.59270380973</c:v>
                </c:pt>
                <c:pt idx="38">
                  <c:v>3050.23637421651</c:v>
                </c:pt>
                <c:pt idx="39">
                  <c:v>3068.60885715417</c:v>
                </c:pt>
                <c:pt idx="40">
                  <c:v>3074.34062690078</c:v>
                </c:pt>
                <c:pt idx="41">
                  <c:v>3080.08459454967</c:v>
                </c:pt>
                <c:pt idx="42">
                  <c:v>3085.83842610553</c:v>
                </c:pt>
                <c:pt idx="43">
                  <c:v>3091.59886522496</c:v>
                </c:pt>
                <c:pt idx="44">
                  <c:v>3097.37073264519</c:v>
                </c:pt>
                <c:pt idx="45">
                  <c:v>3103.15071204803</c:v>
                </c:pt>
                <c:pt idx="46">
                  <c:v>3108.94338115017</c:v>
                </c:pt>
                <c:pt idx="47">
                  <c:v>3114.37263418962</c:v>
                </c:pt>
                <c:pt idx="48">
                  <c:v>3120.17556033405</c:v>
                </c:pt>
                <c:pt idx="49">
                  <c:v>3125.66355953045</c:v>
                </c:pt>
                <c:pt idx="50">
                  <c:v>3131.49895758435</c:v>
                </c:pt>
                <c:pt idx="51">
                  <c:v>3137.3322551921</c:v>
                </c:pt>
                <c:pt idx="52">
                  <c:v>3143.1850546881</c:v>
                </c:pt>
                <c:pt idx="53">
                  <c:v>3149.04732084828</c:v>
                </c:pt>
                <c:pt idx="54">
                  <c:v>3154.92066575595</c:v>
                </c:pt>
                <c:pt idx="55">
                  <c:v>3160.8030692976</c:v>
                </c:pt>
                <c:pt idx="56">
                  <c:v>3166.69565882014</c:v>
                </c:pt>
                <c:pt idx="57">
                  <c:v>3172.60345302338</c:v>
                </c:pt>
                <c:pt idx="58">
                  <c:v>3178.52855062186</c:v>
                </c:pt>
                <c:pt idx="59">
                  <c:v>3184.45255864751</c:v>
                </c:pt>
                <c:pt idx="60">
                  <c:v>3190.38729989441</c:v>
                </c:pt>
                <c:pt idx="61">
                  <c:v>3196.33574522399</c:v>
                </c:pt>
                <c:pt idx="62">
                  <c:v>3196.01928201987</c:v>
                </c:pt>
                <c:pt idx="63">
                  <c:v>3201.94900751345</c:v>
                </c:pt>
                <c:pt idx="64">
                  <c:v>3207.91717766292</c:v>
                </c:pt>
                <c:pt idx="65">
                  <c:v>3213.83212926324</c:v>
                </c:pt>
                <c:pt idx="66">
                  <c:v>3218.68964483387</c:v>
                </c:pt>
                <c:pt idx="67">
                  <c:v>3224.61942468583</c:v>
                </c:pt>
                <c:pt idx="68">
                  <c:v>3229.97814845588</c:v>
                </c:pt>
                <c:pt idx="69">
                  <c:v>3235.86833814141</c:v>
                </c:pt>
                <c:pt idx="70">
                  <c:v>3241.75187372569</c:v>
                </c:pt>
                <c:pt idx="71">
                  <c:v>3247.68612452546</c:v>
                </c:pt>
                <c:pt idx="72">
                  <c:v>3253.65501145292</c:v>
                </c:pt>
                <c:pt idx="73">
                  <c:v>3259.61519507621</c:v>
                </c:pt>
                <c:pt idx="74">
                  <c:v>3265.09252167866</c:v>
                </c:pt>
                <c:pt idx="75">
                  <c:v>3271.06807261869</c:v>
                </c:pt>
                <c:pt idx="76">
                  <c:v>3277.00845391204</c:v>
                </c:pt>
                <c:pt idx="77">
                  <c:v>3282.1966300875</c:v>
                </c:pt>
                <c:pt idx="78">
                  <c:v>3288.16694465462</c:v>
                </c:pt>
                <c:pt idx="79">
                  <c:v>3294.18795514239</c:v>
                </c:pt>
                <c:pt idx="80">
                  <c:v>3298.93434537119</c:v>
                </c:pt>
                <c:pt idx="81">
                  <c:v>3302.84997352756</c:v>
                </c:pt>
                <c:pt idx="82">
                  <c:v>3309.83414752981</c:v>
                </c:pt>
                <c:pt idx="83">
                  <c:v>3315.79088478533</c:v>
                </c:pt>
                <c:pt idx="84">
                  <c:v>3321.75610287663</c:v>
                </c:pt>
                <c:pt idx="85">
                  <c:v>3327.78725531803</c:v>
                </c:pt>
                <c:pt idx="86">
                  <c:v>3333.56069860912</c:v>
                </c:pt>
                <c:pt idx="87">
                  <c:v>3339.38257388174</c:v>
                </c:pt>
                <c:pt idx="88">
                  <c:v>3341.24012315846</c:v>
                </c:pt>
                <c:pt idx="89">
                  <c:v>3347.16592582719</c:v>
                </c:pt>
                <c:pt idx="90">
                  <c:v>3350.65293350713</c:v>
                </c:pt>
                <c:pt idx="91">
                  <c:v>3356.59580465498</c:v>
                </c:pt>
                <c:pt idx="92">
                  <c:v>3362.57273521467</c:v>
                </c:pt>
                <c:pt idx="93">
                  <c:v>3369.55302096686</c:v>
                </c:pt>
                <c:pt idx="94">
                  <c:v>3374.84797523425</c:v>
                </c:pt>
                <c:pt idx="95">
                  <c:v>3380.79273685364</c:v>
                </c:pt>
                <c:pt idx="96">
                  <c:v>3385.93833143382</c:v>
                </c:pt>
                <c:pt idx="97">
                  <c:v>3391.0136045123</c:v>
                </c:pt>
                <c:pt idx="98">
                  <c:v>3392.52104613444</c:v>
                </c:pt>
                <c:pt idx="99">
                  <c:v>3397.24661776836</c:v>
                </c:pt>
                <c:pt idx="100">
                  <c:v>3401.01303948103</c:v>
                </c:pt>
                <c:pt idx="101">
                  <c:v>3406.95140225717</c:v>
                </c:pt>
                <c:pt idx="102">
                  <c:v>3412.52625717553</c:v>
                </c:pt>
                <c:pt idx="103">
                  <c:v>3417.96914090789</c:v>
                </c:pt>
                <c:pt idx="104">
                  <c:v>3425.76947784098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2017'!$AH$3:$AH$3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2017'!$AH$4:$AH$108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2483.82238608934</c:v>
                </c:pt>
                <c:pt idx="9">
                  <c:v>2366.96019427467</c:v>
                </c:pt>
                <c:pt idx="10">
                  <c:v>2508.27694097591</c:v>
                </c:pt>
                <c:pt idx="11">
                  <c:v>2402.98410191924</c:v>
                </c:pt>
                <c:pt idx="12">
                  <c:v>2596.62204937699</c:v>
                </c:pt>
                <c:pt idx="13">
                  <c:v>2415.57063445654</c:v>
                </c:pt>
                <c:pt idx="14">
                  <c:v>2379.15745721533</c:v>
                </c:pt>
                <c:pt idx="15">
                  <c:v>2354.89397205977</c:v>
                </c:pt>
                <c:pt idx="16">
                  <c:v>2352.7752063241</c:v>
                </c:pt>
                <c:pt idx="17">
                  <c:v>2357.17430662612</c:v>
                </c:pt>
                <c:pt idx="18">
                  <c:v>2361.58163214387</c:v>
                </c:pt>
                <c:pt idx="19">
                  <c:v>2365.99719825643</c:v>
                </c:pt>
                <c:pt idx="20">
                  <c:v>2370.42102037144</c:v>
                </c:pt>
                <c:pt idx="21">
                  <c:v>2371.80393296142</c:v>
                </c:pt>
                <c:pt idx="22">
                  <c:v>2376.35978719736</c:v>
                </c:pt>
                <c:pt idx="23">
                  <c:v>2380.86418958332</c:v>
                </c:pt>
                <c:pt idx="24">
                  <c:v>2385.41896943521</c:v>
                </c:pt>
                <c:pt idx="25">
                  <c:v>2390.09619212392</c:v>
                </c:pt>
                <c:pt idx="26">
                  <c:v>2394.69758852669</c:v>
                </c:pt>
                <c:pt idx="27">
                  <c:v>2399.34388912529</c:v>
                </c:pt>
                <c:pt idx="28">
                  <c:v>2403.95671994653</c:v>
                </c:pt>
                <c:pt idx="29">
                  <c:v>2408.57080855569</c:v>
                </c:pt>
                <c:pt idx="30">
                  <c:v>2413.15581509866</c:v>
                </c:pt>
                <c:pt idx="31">
                  <c:v>2417.73656451253</c:v>
                </c:pt>
                <c:pt idx="32">
                  <c:v>2422.35714889135</c:v>
                </c:pt>
                <c:pt idx="33">
                  <c:v>2426.93649634554</c:v>
                </c:pt>
                <c:pt idx="34">
                  <c:v>2431.52628652995</c:v>
                </c:pt>
                <c:pt idx="35">
                  <c:v>2420.67167802741</c:v>
                </c:pt>
                <c:pt idx="36">
                  <c:v>2425.71940791649</c:v>
                </c:pt>
                <c:pt idx="37">
                  <c:v>2430.94052734575</c:v>
                </c:pt>
                <c:pt idx="38">
                  <c:v>2436.20899192136</c:v>
                </c:pt>
                <c:pt idx="39">
                  <c:v>2454.62564286004</c:v>
                </c:pt>
                <c:pt idx="40">
                  <c:v>2459.35092256343</c:v>
                </c:pt>
                <c:pt idx="41">
                  <c:v>2464.05678141546</c:v>
                </c:pt>
                <c:pt idx="42">
                  <c:v>2468.73922859025</c:v>
                </c:pt>
                <c:pt idx="43">
                  <c:v>2473.45428012098</c:v>
                </c:pt>
                <c:pt idx="44">
                  <c:v>2478.12502958761</c:v>
                </c:pt>
                <c:pt idx="45">
                  <c:v>2475.94380447556</c:v>
                </c:pt>
                <c:pt idx="46">
                  <c:v>2480.99111561917</c:v>
                </c:pt>
                <c:pt idx="47">
                  <c:v>2486.18243185732</c:v>
                </c:pt>
                <c:pt idx="48">
                  <c:v>2491.13852340869</c:v>
                </c:pt>
                <c:pt idx="49">
                  <c:v>2496.12984883064</c:v>
                </c:pt>
                <c:pt idx="50">
                  <c:v>2501.11473523684</c:v>
                </c:pt>
                <c:pt idx="51">
                  <c:v>2511.06114983584</c:v>
                </c:pt>
                <c:pt idx="52">
                  <c:v>2515.17438325432</c:v>
                </c:pt>
                <c:pt idx="53">
                  <c:v>2519.92898920244</c:v>
                </c:pt>
                <c:pt idx="54">
                  <c:v>2524.69604737696</c:v>
                </c:pt>
                <c:pt idx="55">
                  <c:v>2529.46182450237</c:v>
                </c:pt>
                <c:pt idx="56">
                  <c:v>2534.23195024464</c:v>
                </c:pt>
                <c:pt idx="57">
                  <c:v>2531.08548260554</c:v>
                </c:pt>
                <c:pt idx="58">
                  <c:v>2536.09800966014</c:v>
                </c:pt>
                <c:pt idx="59">
                  <c:v>2537.50968014937</c:v>
                </c:pt>
                <c:pt idx="60">
                  <c:v>2542.5747900388</c:v>
                </c:pt>
                <c:pt idx="61">
                  <c:v>2547.57974061578</c:v>
                </c:pt>
                <c:pt idx="62">
                  <c:v>2552.69115414175</c:v>
                </c:pt>
                <c:pt idx="63">
                  <c:v>2557.77039752414</c:v>
                </c:pt>
                <c:pt idx="64">
                  <c:v>2562.6823244242</c:v>
                </c:pt>
                <c:pt idx="65">
                  <c:v>2567.68505739136</c:v>
                </c:pt>
                <c:pt idx="66">
                  <c:v>2572.80698144334</c:v>
                </c:pt>
                <c:pt idx="67">
                  <c:v>2576.5341750505</c:v>
                </c:pt>
                <c:pt idx="68">
                  <c:v>2581.51553087976</c:v>
                </c:pt>
                <c:pt idx="69">
                  <c:v>2586.27717194169</c:v>
                </c:pt>
                <c:pt idx="70">
                  <c:v>2591.39651290617</c:v>
                </c:pt>
                <c:pt idx="71">
                  <c:v>2596.46780192496</c:v>
                </c:pt>
                <c:pt idx="72">
                  <c:v>2601.57759636541</c:v>
                </c:pt>
                <c:pt idx="73">
                  <c:v>2605.74834103674</c:v>
                </c:pt>
                <c:pt idx="74">
                  <c:v>2610.64568181401</c:v>
                </c:pt>
                <c:pt idx="75">
                  <c:v>2615.78122971628</c:v>
                </c:pt>
                <c:pt idx="76">
                  <c:v>2620.87193262994</c:v>
                </c:pt>
                <c:pt idx="77">
                  <c:v>2625.50693008637</c:v>
                </c:pt>
                <c:pt idx="78">
                  <c:v>2630.493533139</c:v>
                </c:pt>
                <c:pt idx="79">
                  <c:v>2635.62522795371</c:v>
                </c:pt>
                <c:pt idx="80">
                  <c:v>2640.75660533567</c:v>
                </c:pt>
                <c:pt idx="81">
                  <c:v>2645.92427487817</c:v>
                </c:pt>
                <c:pt idx="82">
                  <c:v>2649.25165748142</c:v>
                </c:pt>
                <c:pt idx="83">
                  <c:v>2654.41863664491</c:v>
                </c:pt>
                <c:pt idx="84">
                  <c:v>2659.64102224963</c:v>
                </c:pt>
                <c:pt idx="85">
                  <c:v>2664.58823425606</c:v>
                </c:pt>
                <c:pt idx="86">
                  <c:v>2670.11785513451</c:v>
                </c:pt>
                <c:pt idx="87">
                  <c:v>2674.92122702556</c:v>
                </c:pt>
                <c:pt idx="88">
                  <c:v>2680.11736817333</c:v>
                </c:pt>
                <c:pt idx="89">
                  <c:v>2685.35617318595</c:v>
                </c:pt>
                <c:pt idx="90">
                  <c:v>2685.90527928204</c:v>
                </c:pt>
                <c:pt idx="91">
                  <c:v>2691.24200141889</c:v>
                </c:pt>
                <c:pt idx="92">
                  <c:v>2695.02268408501</c:v>
                </c:pt>
                <c:pt idx="93">
                  <c:v>2700.17071199215</c:v>
                </c:pt>
                <c:pt idx="94">
                  <c:v>2705.18173417544</c:v>
                </c:pt>
                <c:pt idx="95">
                  <c:v>2707.89218846634</c:v>
                </c:pt>
                <c:pt idx="96">
                  <c:v>2710.85524381274</c:v>
                </c:pt>
                <c:pt idx="97">
                  <c:v>2716.2898971439</c:v>
                </c:pt>
                <c:pt idx="98">
                  <c:v>2721.12925111116</c:v>
                </c:pt>
                <c:pt idx="99">
                  <c:v>2726.47849954794</c:v>
                </c:pt>
                <c:pt idx="100">
                  <c:v>2729.39241923557</c:v>
                </c:pt>
                <c:pt idx="101">
                  <c:v>2735.03689214329</c:v>
                </c:pt>
                <c:pt idx="102">
                  <c:v>2740.53495463992</c:v>
                </c:pt>
                <c:pt idx="103">
                  <c:v>2745.33961749233</c:v>
                </c:pt>
                <c:pt idx="104">
                  <c:v>2750.77050993294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2017'!$AM$3:$AM$3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2017'!$AM$4:$AM$108</c:f>
              <c:numCache>
                <c:formatCode>General</c:formatCode>
                <c:ptCount val="105"/>
                <c:pt idx="0">
                  <c:v/>
                </c:pt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0.555196928</c:v>
                </c:pt>
                <c:pt idx="15">
                  <c:v>0.5422906889</c:v>
                </c:pt>
                <c:pt idx="16">
                  <c:v>0.545691634</c:v>
                </c:pt>
                <c:pt idx="17">
                  <c:v>0.5468121435</c:v>
                </c:pt>
                <c:pt idx="18">
                  <c:v>0.5452043933</c:v>
                </c:pt>
                <c:pt idx="19">
                  <c:v>0.5468121435</c:v>
                </c:pt>
                <c:pt idx="20">
                  <c:v>0.5439451161</c:v>
                </c:pt>
                <c:pt idx="21">
                  <c:v>0.5442960276</c:v>
                </c:pt>
                <c:pt idx="22">
                  <c:v>0.5477928843</c:v>
                </c:pt>
                <c:pt idx="23">
                  <c:v>0.55277678</c:v>
                </c:pt>
                <c:pt idx="24">
                  <c:v>0.5478516286</c:v>
                </c:pt>
                <c:pt idx="25">
                  <c:v>0.5612099605</c:v>
                </c:pt>
                <c:pt idx="26">
                  <c:v>0.5570063186</c:v>
                </c:pt>
                <c:pt idx="27">
                  <c:v>0.5586576887</c:v>
                </c:pt>
                <c:pt idx="28">
                  <c:v>0.5548001295</c:v>
                </c:pt>
                <c:pt idx="29">
                  <c:v>0.5526068195</c:v>
                </c:pt>
                <c:pt idx="30">
                  <c:v>0.5470669923</c:v>
                </c:pt>
                <c:pt idx="31">
                  <c:v>0.5512450382</c:v>
                </c:pt>
                <c:pt idx="32">
                  <c:v>0.5477928842</c:v>
                </c:pt>
                <c:pt idx="33">
                  <c:v>0.5525857421</c:v>
                </c:pt>
                <c:pt idx="34">
                  <c:v>0.5527767799</c:v>
                </c:pt>
                <c:pt idx="35">
                  <c:v>0.5470669922</c:v>
                </c:pt>
                <c:pt idx="36">
                  <c:v>0.5447750307</c:v>
                </c:pt>
                <c:pt idx="37">
                  <c:v>0.5447750307</c:v>
                </c:pt>
                <c:pt idx="38">
                  <c:v>0.5452434274</c:v>
                </c:pt>
                <c:pt idx="39">
                  <c:v>0.5506321623</c:v>
                </c:pt>
                <c:pt idx="40">
                  <c:v>0.548831511</c:v>
                </c:pt>
                <c:pt idx="41">
                  <c:v>0.5470669922</c:v>
                </c:pt>
                <c:pt idx="42">
                  <c:v>0.5528925862</c:v>
                </c:pt>
                <c:pt idx="43">
                  <c:v>0.5477928842</c:v>
                </c:pt>
                <c:pt idx="44">
                  <c:v>0.5475695733</c:v>
                </c:pt>
                <c:pt idx="45">
                  <c:v>0.5487743373</c:v>
                </c:pt>
                <c:pt idx="46">
                  <c:v>0.5471816023</c:v>
                </c:pt>
                <c:pt idx="47">
                  <c:v>0.5471816023</c:v>
                </c:pt>
                <c:pt idx="48">
                  <c:v>0.5471816023</c:v>
                </c:pt>
                <c:pt idx="49">
                  <c:v>0.5473935307</c:v>
                </c:pt>
                <c:pt idx="50">
                  <c:v>0.5470669921</c:v>
                </c:pt>
                <c:pt idx="51">
                  <c:v>0.5470669921</c:v>
                </c:pt>
                <c:pt idx="52">
                  <c:v>0.5447750305</c:v>
                </c:pt>
                <c:pt idx="53">
                  <c:v>0.5447750305</c:v>
                </c:pt>
                <c:pt idx="54">
                  <c:v>0.5447750305</c:v>
                </c:pt>
                <c:pt idx="55">
                  <c:v>0.5470669921</c:v>
                </c:pt>
                <c:pt idx="56">
                  <c:v>0.5470669921</c:v>
                </c:pt>
                <c:pt idx="57">
                  <c:v>0.5470669921</c:v>
                </c:pt>
                <c:pt idx="58">
                  <c:v>0.5447750305</c:v>
                </c:pt>
                <c:pt idx="59">
                  <c:v>0.5403172369</c:v>
                </c:pt>
                <c:pt idx="60">
                  <c:v>0.5415685392</c:v>
                </c:pt>
                <c:pt idx="61">
                  <c:v>0.5447750305</c:v>
                </c:pt>
                <c:pt idx="62">
                  <c:v>0.5409913141</c:v>
                </c:pt>
                <c:pt idx="63">
                  <c:v>0.5447750304</c:v>
                </c:pt>
                <c:pt idx="64">
                  <c:v>0.5447750304</c:v>
                </c:pt>
                <c:pt idx="65">
                  <c:v>0.5483252641</c:v>
                </c:pt>
                <c:pt idx="66">
                  <c:v>0.5377392321</c:v>
                </c:pt>
                <c:pt idx="67">
                  <c:v>0.5469341134</c:v>
                </c:pt>
                <c:pt idx="68">
                  <c:v>0.5385434172</c:v>
                </c:pt>
                <c:pt idx="69">
                  <c:v>0.5376265996</c:v>
                </c:pt>
                <c:pt idx="70">
                  <c:v>0.5376265996</c:v>
                </c:pt>
                <c:pt idx="71">
                  <c:v>0.535571243</c:v>
                </c:pt>
                <c:pt idx="72">
                  <c:v>0.5376265996</c:v>
                </c:pt>
                <c:pt idx="73">
                  <c:v>0.535571243</c:v>
                </c:pt>
                <c:pt idx="74">
                  <c:v>0.5332734775</c:v>
                </c:pt>
                <c:pt idx="75">
                  <c:v>0.5355712429</c:v>
                </c:pt>
                <c:pt idx="76">
                  <c:v>0.5376265996</c:v>
                </c:pt>
                <c:pt idx="77">
                  <c:v>0.5376265996</c:v>
                </c:pt>
                <c:pt idx="78">
                  <c:v>0.5355712429</c:v>
                </c:pt>
                <c:pt idx="79">
                  <c:v>0.5355712429</c:v>
                </c:pt>
                <c:pt idx="80">
                  <c:v>0.5337815383</c:v>
                </c:pt>
                <c:pt idx="81">
                  <c:v>0.5355712429</c:v>
                </c:pt>
                <c:pt idx="82">
                  <c:v>0.5355712429</c:v>
                </c:pt>
                <c:pt idx="83">
                  <c:v>0.5364659725</c:v>
                </c:pt>
                <c:pt idx="84">
                  <c:v>0.5355712429</c:v>
                </c:pt>
                <c:pt idx="85">
                  <c:v>0.5331310499</c:v>
                </c:pt>
                <c:pt idx="86">
                  <c:v>0.5355712429</c:v>
                </c:pt>
                <c:pt idx="87">
                  <c:v>0.5355712429</c:v>
                </c:pt>
                <c:pt idx="88">
                  <c:v>0.5259325198</c:v>
                </c:pt>
                <c:pt idx="89">
                  <c:v>0.5348351444</c:v>
                </c:pt>
                <c:pt idx="90">
                  <c:v>0.5355712428</c:v>
                </c:pt>
                <c:pt idx="91">
                  <c:v>0.5376265995</c:v>
                </c:pt>
                <c:pt idx="92">
                  <c:v>0.5355712428</c:v>
                </c:pt>
                <c:pt idx="93">
                  <c:v>0.5345756439</c:v>
                </c:pt>
                <c:pt idx="94">
                  <c:v>0.5313754525</c:v>
                </c:pt>
                <c:pt idx="95">
                  <c:v>0.5331310499</c:v>
                </c:pt>
                <c:pt idx="96">
                  <c:v>0.5341311237</c:v>
                </c:pt>
                <c:pt idx="97">
                  <c:v>0.5330825371</c:v>
                </c:pt>
                <c:pt idx="98">
                  <c:v>0.5273051521</c:v>
                </c:pt>
                <c:pt idx="99">
                  <c:v>0.5273697528</c:v>
                </c:pt>
                <c:pt idx="100">
                  <c:v>0.5273697528</c:v>
                </c:pt>
                <c:pt idx="101">
                  <c:v>0.5276811952</c:v>
                </c:pt>
                <c:pt idx="102">
                  <c:v>0.5273697528</c:v>
                </c:pt>
                <c:pt idx="103">
                  <c:v>0.5316076811</c:v>
                </c:pt>
                <c:pt idx="104">
                  <c:v>0.5183131374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6025684"/>
        <c:axId val="10298688"/>
      </c:lineChart>
      <c:catAx>
        <c:axId val="860256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98688"/>
        <c:crosses val="autoZero"/>
        <c:auto val="1"/>
        <c:lblAlgn val="ctr"/>
        <c:lblOffset val="100"/>
      </c:catAx>
      <c:valAx>
        <c:axId val="102986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025684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2017'!$J$3:$J$3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2017'!$J$4:$J$108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6248.35552128482</c:v>
                </c:pt>
                <c:pt idx="2">
                  <c:v>6398.7328646895</c:v>
                </c:pt>
                <c:pt idx="3">
                  <c:v>6562.16934766773</c:v>
                </c:pt>
                <c:pt idx="4">
                  <c:v>6461.29513875529</c:v>
                </c:pt>
                <c:pt idx="5">
                  <c:v>6070.82398978778</c:v>
                </c:pt>
                <c:pt idx="6">
                  <c:v>5894.39501418657</c:v>
                </c:pt>
                <c:pt idx="7">
                  <c:v>5954.93724126656</c:v>
                </c:pt>
                <c:pt idx="8">
                  <c:v>6014.28944713108</c:v>
                </c:pt>
                <c:pt idx="9">
                  <c:v>6104.27804352904</c:v>
                </c:pt>
                <c:pt idx="10">
                  <c:v>6074.4923158498</c:v>
                </c:pt>
                <c:pt idx="11">
                  <c:v>6241.62089560946</c:v>
                </c:pt>
                <c:pt idx="12">
                  <c:v>6233.99488915827</c:v>
                </c:pt>
                <c:pt idx="13">
                  <c:v>6161.51089594083</c:v>
                </c:pt>
                <c:pt idx="14">
                  <c:v>6128.74008446238</c:v>
                </c:pt>
                <c:pt idx="15">
                  <c:v>6188.99172871511</c:v>
                </c:pt>
                <c:pt idx="16">
                  <c:v>6197.64938931457</c:v>
                </c:pt>
                <c:pt idx="17">
                  <c:v>6201.21887250635</c:v>
                </c:pt>
                <c:pt idx="18">
                  <c:v>6208.45874877481</c:v>
                </c:pt>
                <c:pt idx="19">
                  <c:v>6191.96449226341</c:v>
                </c:pt>
                <c:pt idx="20">
                  <c:v>6199.06737888523</c:v>
                </c:pt>
                <c:pt idx="21">
                  <c:v>6186.91656179801</c:v>
                </c:pt>
                <c:pt idx="22">
                  <c:v>6158.33864218803</c:v>
                </c:pt>
                <c:pt idx="23">
                  <c:v>6151.56326777061</c:v>
                </c:pt>
                <c:pt idx="24">
                  <c:v>6165.26607607233</c:v>
                </c:pt>
                <c:pt idx="25">
                  <c:v>6198.43424113876</c:v>
                </c:pt>
                <c:pt idx="26">
                  <c:v>6169.63272165031</c:v>
                </c:pt>
                <c:pt idx="27">
                  <c:v>6148.21995413649</c:v>
                </c:pt>
                <c:pt idx="28">
                  <c:v>6141.23414111694</c:v>
                </c:pt>
                <c:pt idx="29">
                  <c:v>6164.55519064422</c:v>
                </c:pt>
                <c:pt idx="30">
                  <c:v>6131.12355945338</c:v>
                </c:pt>
                <c:pt idx="31">
                  <c:v>6101.28709665712</c:v>
                </c:pt>
                <c:pt idx="32">
                  <c:v>6135.27971073809</c:v>
                </c:pt>
                <c:pt idx="33">
                  <c:v>6116.124134931</c:v>
                </c:pt>
                <c:pt idx="34">
                  <c:v>6110.63253928822</c:v>
                </c:pt>
                <c:pt idx="35">
                  <c:v>6119.81440621074</c:v>
                </c:pt>
                <c:pt idx="36">
                  <c:v>6115.29451334735</c:v>
                </c:pt>
                <c:pt idx="37">
                  <c:v>6079.77220584606</c:v>
                </c:pt>
                <c:pt idx="38">
                  <c:v>6080.41303016196</c:v>
                </c:pt>
                <c:pt idx="39">
                  <c:v>6052.99846639937</c:v>
                </c:pt>
                <c:pt idx="40">
                  <c:v>6063.28297875594</c:v>
                </c:pt>
                <c:pt idx="41">
                  <c:v>6068.29815942999</c:v>
                </c:pt>
                <c:pt idx="42">
                  <c:v>6057.35569441079</c:v>
                </c:pt>
                <c:pt idx="43">
                  <c:v>6065.57965720511</c:v>
                </c:pt>
                <c:pt idx="44">
                  <c:v>6024.60075338124</c:v>
                </c:pt>
                <c:pt idx="45">
                  <c:v>6014.88511539884</c:v>
                </c:pt>
                <c:pt idx="46">
                  <c:v>6024.40211696404</c:v>
                </c:pt>
                <c:pt idx="47">
                  <c:v>6013.42979261513</c:v>
                </c:pt>
                <c:pt idx="48">
                  <c:v>6049.63318660455</c:v>
                </c:pt>
                <c:pt idx="49">
                  <c:v>6045.00071397434</c:v>
                </c:pt>
                <c:pt idx="50">
                  <c:v>6033.81307294781</c:v>
                </c:pt>
                <c:pt idx="51">
                  <c:v>6017.87788365808</c:v>
                </c:pt>
                <c:pt idx="52">
                  <c:v>6015.57451152769</c:v>
                </c:pt>
                <c:pt idx="53">
                  <c:v>6010.23438512823</c:v>
                </c:pt>
                <c:pt idx="54">
                  <c:v>6002.83970036368</c:v>
                </c:pt>
                <c:pt idx="55">
                  <c:v>5981.51328260197</c:v>
                </c:pt>
                <c:pt idx="56">
                  <c:v>5988.46631621113</c:v>
                </c:pt>
                <c:pt idx="57">
                  <c:v>5968.63221086771</c:v>
                </c:pt>
                <c:pt idx="58">
                  <c:v>5974.46716655513</c:v>
                </c:pt>
                <c:pt idx="59">
                  <c:v>5955.2284886364</c:v>
                </c:pt>
                <c:pt idx="60">
                  <c:v>5948.10682142773</c:v>
                </c:pt>
                <c:pt idx="61">
                  <c:v>5972.65877350578</c:v>
                </c:pt>
                <c:pt idx="62">
                  <c:v>5955.55770795123</c:v>
                </c:pt>
                <c:pt idx="63">
                  <c:v>5953.68239445637</c:v>
                </c:pt>
                <c:pt idx="64">
                  <c:v>5941.69158066142</c:v>
                </c:pt>
                <c:pt idx="65">
                  <c:v>5922.77479464009</c:v>
                </c:pt>
                <c:pt idx="66">
                  <c:v>5934.22489582562</c:v>
                </c:pt>
                <c:pt idx="67">
                  <c:v>5929.11429755759</c:v>
                </c:pt>
                <c:pt idx="68">
                  <c:v>5918.42265085915</c:v>
                </c:pt>
                <c:pt idx="69">
                  <c:v>5900.73623448706</c:v>
                </c:pt>
                <c:pt idx="70">
                  <c:v>5900.34210004727</c:v>
                </c:pt>
                <c:pt idx="71">
                  <c:v>5890.13530113278</c:v>
                </c:pt>
                <c:pt idx="72">
                  <c:v>5872.04111852006</c:v>
                </c:pt>
                <c:pt idx="73">
                  <c:v>5883.29717333789</c:v>
                </c:pt>
                <c:pt idx="74">
                  <c:v>5871.1298192438</c:v>
                </c:pt>
                <c:pt idx="75">
                  <c:v>5903.40261849922</c:v>
                </c:pt>
                <c:pt idx="76">
                  <c:v>5887.38888745226</c:v>
                </c:pt>
                <c:pt idx="77">
                  <c:v>5902.37520584266</c:v>
                </c:pt>
                <c:pt idx="78">
                  <c:v>5907.56511852836</c:v>
                </c:pt>
                <c:pt idx="79">
                  <c:v>5889.29473244407</c:v>
                </c:pt>
                <c:pt idx="80">
                  <c:v>5865.68716978803</c:v>
                </c:pt>
                <c:pt idx="81">
                  <c:v>5843.23681771918</c:v>
                </c:pt>
                <c:pt idx="82">
                  <c:v>5845.34433468294</c:v>
                </c:pt>
                <c:pt idx="83">
                  <c:v>5839.38370777154</c:v>
                </c:pt>
                <c:pt idx="84">
                  <c:v>5843.3765880365</c:v>
                </c:pt>
                <c:pt idx="85">
                  <c:v>5827.21321752739</c:v>
                </c:pt>
                <c:pt idx="86">
                  <c:v>5823.06658615684</c:v>
                </c:pt>
                <c:pt idx="87">
                  <c:v>5843.63038994443</c:v>
                </c:pt>
                <c:pt idx="88">
                  <c:v>5851.46175597394</c:v>
                </c:pt>
                <c:pt idx="89">
                  <c:v>5848.28441113147</c:v>
                </c:pt>
                <c:pt idx="90">
                  <c:v>5824.36982630299</c:v>
                </c:pt>
                <c:pt idx="91">
                  <c:v>5804.55943237517</c:v>
                </c:pt>
                <c:pt idx="92">
                  <c:v>5805.17475441241</c:v>
                </c:pt>
                <c:pt idx="93">
                  <c:v>5791.14213171634</c:v>
                </c:pt>
                <c:pt idx="94">
                  <c:v>5765.14064947469</c:v>
                </c:pt>
                <c:pt idx="95">
                  <c:v>5757.85953118091</c:v>
                </c:pt>
                <c:pt idx="96">
                  <c:v>5755.74248133409</c:v>
                </c:pt>
                <c:pt idx="97">
                  <c:v>5770.92401626092</c:v>
                </c:pt>
                <c:pt idx="98">
                  <c:v>5748.57437708024</c:v>
                </c:pt>
                <c:pt idx="99">
                  <c:v>5755.04737965232</c:v>
                </c:pt>
                <c:pt idx="100">
                  <c:v>5767.56494109295</c:v>
                </c:pt>
                <c:pt idx="101">
                  <c:v>5771.90608112286</c:v>
                </c:pt>
                <c:pt idx="102">
                  <c:v>5773.38813638582</c:v>
                </c:pt>
                <c:pt idx="103">
                  <c:v>5759.42386329973</c:v>
                </c:pt>
                <c:pt idx="104">
                  <c:v>5738.57358383205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2017'!$K$3:$K$3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3878.69059874098</c:v>
                </c:pt>
                <c:pt idx="8">
                  <c:v>4225.58055629384</c:v>
                </c:pt>
                <c:pt idx="9">
                  <c:v>4021.42611666609</c:v>
                </c:pt>
                <c:pt idx="10">
                  <c:v>4280.94153319331</c:v>
                </c:pt>
                <c:pt idx="11">
                  <c:v>4090.61113816884</c:v>
                </c:pt>
                <c:pt idx="12">
                  <c:v>4427.56354713653</c:v>
                </c:pt>
                <c:pt idx="13">
                  <c:v>4148.71479012252</c:v>
                </c:pt>
                <c:pt idx="14">
                  <c:v>4084.02103397925</c:v>
                </c:pt>
                <c:pt idx="15">
                  <c:v>4050.00314698517</c:v>
                </c:pt>
                <c:pt idx="16">
                  <c:v>4050.12218088908</c:v>
                </c:pt>
                <c:pt idx="17">
                  <c:v>4054.78673018309</c:v>
                </c:pt>
                <c:pt idx="18">
                  <c:v>4056.33334029233</c:v>
                </c:pt>
                <c:pt idx="19">
                  <c:v>4061.16510797025</c:v>
                </c:pt>
                <c:pt idx="20">
                  <c:v>4077.80570435264</c:v>
                </c:pt>
                <c:pt idx="21">
                  <c:v>4164.87470199774</c:v>
                </c:pt>
                <c:pt idx="22">
                  <c:v>4179.72821686847</c:v>
                </c:pt>
                <c:pt idx="23">
                  <c:v>4203.26191734183</c:v>
                </c:pt>
                <c:pt idx="24">
                  <c:v>4229.2187293048</c:v>
                </c:pt>
                <c:pt idx="25">
                  <c:v>4248.02164689906</c:v>
                </c:pt>
                <c:pt idx="26">
                  <c:v>4270.04893040332</c:v>
                </c:pt>
                <c:pt idx="27">
                  <c:v>4290.67914679417</c:v>
                </c:pt>
                <c:pt idx="28">
                  <c:v>4314.75181501258</c:v>
                </c:pt>
                <c:pt idx="29">
                  <c:v>4339.80246807299</c:v>
                </c:pt>
                <c:pt idx="30">
                  <c:v>4354.85059537431</c:v>
                </c:pt>
                <c:pt idx="31">
                  <c:v>4378.38259699783</c:v>
                </c:pt>
                <c:pt idx="32">
                  <c:v>4394.55885723392</c:v>
                </c:pt>
                <c:pt idx="33">
                  <c:v>4420.04092639737</c:v>
                </c:pt>
                <c:pt idx="34">
                  <c:v>4438.5922651903</c:v>
                </c:pt>
                <c:pt idx="35">
                  <c:v>4464.3219308996</c:v>
                </c:pt>
                <c:pt idx="36">
                  <c:v>4486.4993377342</c:v>
                </c:pt>
                <c:pt idx="37">
                  <c:v>4513.33478620317</c:v>
                </c:pt>
                <c:pt idx="38">
                  <c:v>4534.81596046899</c:v>
                </c:pt>
                <c:pt idx="39">
                  <c:v>4550.14045873889</c:v>
                </c:pt>
                <c:pt idx="40">
                  <c:v>4552.57426858143</c:v>
                </c:pt>
                <c:pt idx="41">
                  <c:v>4561.77222109216</c:v>
                </c:pt>
                <c:pt idx="42">
                  <c:v>4565.85263574756</c:v>
                </c:pt>
                <c:pt idx="43">
                  <c:v>4581.15840358119</c:v>
                </c:pt>
                <c:pt idx="44">
                  <c:v>4593.00028629778</c:v>
                </c:pt>
                <c:pt idx="45">
                  <c:v>4603.60512428619</c:v>
                </c:pt>
                <c:pt idx="46">
                  <c:v>4610.14263557781</c:v>
                </c:pt>
                <c:pt idx="47">
                  <c:v>4602.37560648295</c:v>
                </c:pt>
                <c:pt idx="48">
                  <c:v>4606.44937927588</c:v>
                </c:pt>
                <c:pt idx="49">
                  <c:v>4618.34597326048</c:v>
                </c:pt>
                <c:pt idx="50">
                  <c:v>4617.76143297541</c:v>
                </c:pt>
                <c:pt idx="51">
                  <c:v>4625.06064193812</c:v>
                </c:pt>
                <c:pt idx="52">
                  <c:v>4638.71677232622</c:v>
                </c:pt>
                <c:pt idx="53">
                  <c:v>4645.47348822603</c:v>
                </c:pt>
                <c:pt idx="54">
                  <c:v>4649.84314911047</c:v>
                </c:pt>
                <c:pt idx="55">
                  <c:v>4658.06426682093</c:v>
                </c:pt>
                <c:pt idx="56">
                  <c:v>4667.76434914376</c:v>
                </c:pt>
                <c:pt idx="57">
                  <c:v>4672.74740100066</c:v>
                </c:pt>
                <c:pt idx="58">
                  <c:v>4677.17323629968</c:v>
                </c:pt>
                <c:pt idx="59">
                  <c:v>4675.64688831461</c:v>
                </c:pt>
                <c:pt idx="60">
                  <c:v>4655.36675432857</c:v>
                </c:pt>
                <c:pt idx="61">
                  <c:v>4665.87029501966</c:v>
                </c:pt>
                <c:pt idx="62">
                  <c:v>4675.99799167804</c:v>
                </c:pt>
                <c:pt idx="63">
                  <c:v>4674.15021633773</c:v>
                </c:pt>
                <c:pt idx="64">
                  <c:v>4686.91282810122</c:v>
                </c:pt>
                <c:pt idx="65">
                  <c:v>4696.36902130964</c:v>
                </c:pt>
                <c:pt idx="66">
                  <c:v>4693.357457692</c:v>
                </c:pt>
                <c:pt idx="67">
                  <c:v>4703.72939850792</c:v>
                </c:pt>
                <c:pt idx="68">
                  <c:v>4710.93624812763</c:v>
                </c:pt>
                <c:pt idx="69">
                  <c:v>4714.77437400542</c:v>
                </c:pt>
                <c:pt idx="70">
                  <c:v>4718.79066373442</c:v>
                </c:pt>
                <c:pt idx="71">
                  <c:v>4714.71324246844</c:v>
                </c:pt>
                <c:pt idx="72">
                  <c:v>4726.67907438078</c:v>
                </c:pt>
                <c:pt idx="73">
                  <c:v>4738.07935172959</c:v>
                </c:pt>
                <c:pt idx="74">
                  <c:v>4736.0680854363</c:v>
                </c:pt>
                <c:pt idx="75">
                  <c:v>4729.90499669575</c:v>
                </c:pt>
                <c:pt idx="76">
                  <c:v>4739.46207581574</c:v>
                </c:pt>
                <c:pt idx="77">
                  <c:v>4728.27973348709</c:v>
                </c:pt>
                <c:pt idx="78">
                  <c:v>4734.9193695325</c:v>
                </c:pt>
                <c:pt idx="79">
                  <c:v>4734.79663929197</c:v>
                </c:pt>
                <c:pt idx="80">
                  <c:v>4738.90659594978</c:v>
                </c:pt>
                <c:pt idx="81">
                  <c:v>4729.74452837909</c:v>
                </c:pt>
                <c:pt idx="82">
                  <c:v>4730.38588089358</c:v>
                </c:pt>
                <c:pt idx="83">
                  <c:v>4729.35796403429</c:v>
                </c:pt>
                <c:pt idx="84">
                  <c:v>4719.99611935796</c:v>
                </c:pt>
                <c:pt idx="85">
                  <c:v>4703.9036684551</c:v>
                </c:pt>
                <c:pt idx="86">
                  <c:v>4700.03435006398</c:v>
                </c:pt>
                <c:pt idx="87">
                  <c:v>4694.70744320907</c:v>
                </c:pt>
                <c:pt idx="88">
                  <c:v>4694.76408452212</c:v>
                </c:pt>
                <c:pt idx="89">
                  <c:v>4691.17068264261</c:v>
                </c:pt>
                <c:pt idx="90">
                  <c:v>4683.07261889483</c:v>
                </c:pt>
                <c:pt idx="91">
                  <c:v>4674.69378468526</c:v>
                </c:pt>
                <c:pt idx="92">
                  <c:v>4676.51016922915</c:v>
                </c:pt>
                <c:pt idx="93">
                  <c:v>4671.25023850653</c:v>
                </c:pt>
                <c:pt idx="94">
                  <c:v>4673.45704247639</c:v>
                </c:pt>
                <c:pt idx="95">
                  <c:v>4668.49208845672</c:v>
                </c:pt>
                <c:pt idx="96">
                  <c:v>4676.03347977934</c:v>
                </c:pt>
                <c:pt idx="97">
                  <c:v>4672.0240750372</c:v>
                </c:pt>
                <c:pt idx="98">
                  <c:v>4659.11039518636</c:v>
                </c:pt>
                <c:pt idx="99">
                  <c:v>4653.7083939598</c:v>
                </c:pt>
                <c:pt idx="100">
                  <c:v>4648.43646599384</c:v>
                </c:pt>
                <c:pt idx="101">
                  <c:v>4644.62752094319</c:v>
                </c:pt>
                <c:pt idx="102">
                  <c:v>4631.39004688887</c:v>
                </c:pt>
                <c:pt idx="103">
                  <c:v>4621.3341030289</c:v>
                </c:pt>
                <c:pt idx="104">
                  <c:v>4607.1705799904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2017'!$L$3:$L$3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2017'!$L$4:$L$108</c:f>
              <c:numCache>
                <c:formatCode>General</c:formatCode>
                <c:ptCount val="105"/>
                <c:pt idx="0">
                  <c:v/>
                </c:pt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4291.6044869101</c:v>
                </c:pt>
                <c:pt idx="8">
                  <c:v>4679.93580515796</c:v>
                </c:pt>
                <c:pt idx="9">
                  <c:v>4470.58705175777</c:v>
                </c:pt>
                <c:pt idx="10">
                  <c:v>4771.77131393202</c:v>
                </c:pt>
                <c:pt idx="11">
                  <c:v>4573.66779292904</c:v>
                </c:pt>
                <c:pt idx="12">
                  <c:v>4967.0777455686</c:v>
                </c:pt>
                <c:pt idx="13">
                  <c:v>4661.94203303698</c:v>
                </c:pt>
                <c:pt idx="14">
                  <c:v>4602.22362882481</c:v>
                </c:pt>
                <c:pt idx="15">
                  <c:v>4573.54984536196</c:v>
                </c:pt>
                <c:pt idx="16">
                  <c:v>4587.68814060685</c:v>
                </c:pt>
                <c:pt idx="17">
                  <c:v>4610.60788576589</c:v>
                </c:pt>
                <c:pt idx="18">
                  <c:v>4631.54901853508</c:v>
                </c:pt>
                <c:pt idx="19">
                  <c:v>4658.25230973497</c:v>
                </c:pt>
                <c:pt idx="20">
                  <c:v>4676.33993757384</c:v>
                </c:pt>
                <c:pt idx="21">
                  <c:v>4699.16836648782</c:v>
                </c:pt>
                <c:pt idx="22">
                  <c:v>4718.03119758102</c:v>
                </c:pt>
                <c:pt idx="23">
                  <c:v>4734.87278701677</c:v>
                </c:pt>
                <c:pt idx="24">
                  <c:v>4755.16469155442</c:v>
                </c:pt>
                <c:pt idx="25">
                  <c:v>4770.80443807933</c:v>
                </c:pt>
                <c:pt idx="26">
                  <c:v>4793.11437955021</c:v>
                </c:pt>
                <c:pt idx="27">
                  <c:v>4803.93612921326</c:v>
                </c:pt>
                <c:pt idx="28">
                  <c:v>4817.11140305857</c:v>
                </c:pt>
                <c:pt idx="29">
                  <c:v>4845.34316080278</c:v>
                </c:pt>
                <c:pt idx="30">
                  <c:v>4865.98642359498</c:v>
                </c:pt>
                <c:pt idx="31">
                  <c:v>4886.05004323235</c:v>
                </c:pt>
                <c:pt idx="32">
                  <c:v>4915.76336422307</c:v>
                </c:pt>
                <c:pt idx="33">
                  <c:v>4940.58121955356</c:v>
                </c:pt>
                <c:pt idx="34">
                  <c:v>4957.39166461319</c:v>
                </c:pt>
                <c:pt idx="35">
                  <c:v>4977.80273402345</c:v>
                </c:pt>
                <c:pt idx="36">
                  <c:v>4990.74727630046</c:v>
                </c:pt>
                <c:pt idx="37">
                  <c:v>5019.43412084551</c:v>
                </c:pt>
                <c:pt idx="38">
                  <c:v>5048.67246460125</c:v>
                </c:pt>
                <c:pt idx="39">
                  <c:v>5060.41313965471</c:v>
                </c:pt>
                <c:pt idx="40">
                  <c:v>5089.40755664205</c:v>
                </c:pt>
                <c:pt idx="41">
                  <c:v>5115.42959625241</c:v>
                </c:pt>
                <c:pt idx="42">
                  <c:v>5134.13279386052</c:v>
                </c:pt>
                <c:pt idx="43">
                  <c:v>5161.9871527382</c:v>
                </c:pt>
                <c:pt idx="44">
                  <c:v>5197.33449807003</c:v>
                </c:pt>
                <c:pt idx="45">
                  <c:v>5217.21349991524</c:v>
                </c:pt>
                <c:pt idx="46">
                  <c:v>5243.00667013994</c:v>
                </c:pt>
                <c:pt idx="47">
                  <c:v>5253.76107354238</c:v>
                </c:pt>
                <c:pt idx="48">
                  <c:v>5255.69794220626</c:v>
                </c:pt>
                <c:pt idx="49">
                  <c:v>5274.26421135732</c:v>
                </c:pt>
                <c:pt idx="50">
                  <c:v>5285.93701866342</c:v>
                </c:pt>
                <c:pt idx="51">
                  <c:v>5303.09721760994</c:v>
                </c:pt>
                <c:pt idx="52">
                  <c:v>5318.36806779058</c:v>
                </c:pt>
                <c:pt idx="53">
                  <c:v>5340.03257561222</c:v>
                </c:pt>
                <c:pt idx="54">
                  <c:v>5356.82609546326</c:v>
                </c:pt>
                <c:pt idx="55">
                  <c:v>5375.42719893792</c:v>
                </c:pt>
                <c:pt idx="56">
                  <c:v>5409.61018413217</c:v>
                </c:pt>
                <c:pt idx="57">
                  <c:v>5434.84877067734</c:v>
                </c:pt>
                <c:pt idx="58">
                  <c:v>5445.95388986951</c:v>
                </c:pt>
                <c:pt idx="59">
                  <c:v>5443.64094174414</c:v>
                </c:pt>
                <c:pt idx="60">
                  <c:v>5444.5359580572</c:v>
                </c:pt>
                <c:pt idx="61">
                  <c:v>5485.4177545549</c:v>
                </c:pt>
                <c:pt idx="62">
                  <c:v>5507.86760298654</c:v>
                </c:pt>
                <c:pt idx="63">
                  <c:v>5518.83539582302</c:v>
                </c:pt>
                <c:pt idx="64">
                  <c:v>5535.23681494146</c:v>
                </c:pt>
                <c:pt idx="65">
                  <c:v>5557.23677051905</c:v>
                </c:pt>
                <c:pt idx="66">
                  <c:v>5565.96812714757</c:v>
                </c:pt>
                <c:pt idx="67">
                  <c:v>5585.73052819872</c:v>
                </c:pt>
                <c:pt idx="68">
                  <c:v>5595.1758667928</c:v>
                </c:pt>
                <c:pt idx="69">
                  <c:v>5618.6393404171</c:v>
                </c:pt>
                <c:pt idx="70">
                  <c:v>5642.68556484726</c:v>
                </c:pt>
                <c:pt idx="71">
                  <c:v>5661.33099256069</c:v>
                </c:pt>
                <c:pt idx="72">
                  <c:v>5678.72770786089</c:v>
                </c:pt>
                <c:pt idx="73">
                  <c:v>5700.19085343406</c:v>
                </c:pt>
                <c:pt idx="74">
                  <c:v>5712.79446917267</c:v>
                </c:pt>
                <c:pt idx="75">
                  <c:v>5725.83961366291</c:v>
                </c:pt>
                <c:pt idx="76">
                  <c:v>5764.8295786911</c:v>
                </c:pt>
                <c:pt idx="77">
                  <c:v>5772.2435784974</c:v>
                </c:pt>
                <c:pt idx="78">
                  <c:v>5796.6623991233</c:v>
                </c:pt>
                <c:pt idx="79">
                  <c:v>5804.17694795285</c:v>
                </c:pt>
                <c:pt idx="80">
                  <c:v>5810.85087526195</c:v>
                </c:pt>
                <c:pt idx="81">
                  <c:v>5810.14332620374</c:v>
                </c:pt>
                <c:pt idx="82">
                  <c:v>5839.23921556001</c:v>
                </c:pt>
                <c:pt idx="83">
                  <c:v>5858.87255919705</c:v>
                </c:pt>
                <c:pt idx="84">
                  <c:v>5877.10207126148</c:v>
                </c:pt>
                <c:pt idx="85">
                  <c:v>5892.23173004054</c:v>
                </c:pt>
                <c:pt idx="86">
                  <c:v>5900.02437394312</c:v>
                </c:pt>
                <c:pt idx="87">
                  <c:v>5915.29228310711</c:v>
                </c:pt>
                <c:pt idx="88">
                  <c:v>5923.31708980208</c:v>
                </c:pt>
                <c:pt idx="89">
                  <c:v>5943.25341186891</c:v>
                </c:pt>
                <c:pt idx="90">
                  <c:v>5951.68698900087</c:v>
                </c:pt>
                <c:pt idx="91">
                  <c:v>5970.93742187893</c:v>
                </c:pt>
                <c:pt idx="92">
                  <c:v>5991.71277055016</c:v>
                </c:pt>
                <c:pt idx="93">
                  <c:v>6012.05525703656</c:v>
                </c:pt>
                <c:pt idx="94">
                  <c:v>6037.32442601566</c:v>
                </c:pt>
                <c:pt idx="95">
                  <c:v>6045.38864445121</c:v>
                </c:pt>
                <c:pt idx="96">
                  <c:v>6075.84961161984</c:v>
                </c:pt>
                <c:pt idx="97">
                  <c:v>6103.58275149628</c:v>
                </c:pt>
                <c:pt idx="98">
                  <c:v>6121.26687391015</c:v>
                </c:pt>
                <c:pt idx="99">
                  <c:v>6137.64740574976</c:v>
                </c:pt>
                <c:pt idx="100">
                  <c:v>6161.61070083802</c:v>
                </c:pt>
                <c:pt idx="101">
                  <c:v>6183.86590529199</c:v>
                </c:pt>
                <c:pt idx="102">
                  <c:v>6191.12710856541</c:v>
                </c:pt>
                <c:pt idx="103">
                  <c:v>6204.47089183898</c:v>
                </c:pt>
                <c:pt idx="104">
                  <c:v>6216.51206741437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2017'!$M$3:$M$3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2017'!$M$4:$M$108</c:f>
              <c:numCache>
                <c:formatCode>General</c:formatCode>
                <c:ptCount val="105"/>
                <c:pt idx="0">
                  <c:v/>
                </c:pt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3180.82996777635</c:v>
                </c:pt>
                <c:pt idx="8">
                  <c:v>3487.88168182405</c:v>
                </c:pt>
                <c:pt idx="9">
                  <c:v>3305.1649440934</c:v>
                </c:pt>
                <c:pt idx="10">
                  <c:v>3496.97099792804</c:v>
                </c:pt>
                <c:pt idx="11">
                  <c:v>3322.04007135776</c:v>
                </c:pt>
                <c:pt idx="12">
                  <c:v>3594.622173346</c:v>
                </c:pt>
                <c:pt idx="13">
                  <c:v>3380.94405047954</c:v>
                </c:pt>
                <c:pt idx="14">
                  <c:v>3321.42852407358</c:v>
                </c:pt>
                <c:pt idx="15">
                  <c:v>3290.58245033198</c:v>
                </c:pt>
                <c:pt idx="16">
                  <c:v>3288.33459985166</c:v>
                </c:pt>
                <c:pt idx="17">
                  <c:v>3282.813238376</c:v>
                </c:pt>
                <c:pt idx="18">
                  <c:v>3289.79689030763</c:v>
                </c:pt>
                <c:pt idx="19">
                  <c:v>3288.39535042615</c:v>
                </c:pt>
                <c:pt idx="20">
                  <c:v>3286.64807919805</c:v>
                </c:pt>
                <c:pt idx="21">
                  <c:v>3299.08790948588</c:v>
                </c:pt>
                <c:pt idx="22">
                  <c:v>3304.53846194259</c:v>
                </c:pt>
                <c:pt idx="23">
                  <c:v>3312.35676989361</c:v>
                </c:pt>
                <c:pt idx="24">
                  <c:v>3314.599136576</c:v>
                </c:pt>
                <c:pt idx="25">
                  <c:v>3323.65121118293</c:v>
                </c:pt>
                <c:pt idx="26">
                  <c:v>3331.37349870132</c:v>
                </c:pt>
                <c:pt idx="27">
                  <c:v>3335.95096778122</c:v>
                </c:pt>
                <c:pt idx="28">
                  <c:v>3364.21793540134</c:v>
                </c:pt>
                <c:pt idx="29">
                  <c:v>3374.98103109372</c:v>
                </c:pt>
                <c:pt idx="30">
                  <c:v>3372.2211673026</c:v>
                </c:pt>
                <c:pt idx="31">
                  <c:v>3380.496820978</c:v>
                </c:pt>
                <c:pt idx="32">
                  <c:v>3370.20739196986</c:v>
                </c:pt>
                <c:pt idx="33">
                  <c:v>3384.2071477686</c:v>
                </c:pt>
                <c:pt idx="34">
                  <c:v>3387.83620443997</c:v>
                </c:pt>
                <c:pt idx="35">
                  <c:v>3394.45608594694</c:v>
                </c:pt>
                <c:pt idx="36">
                  <c:v>3408.70595923434</c:v>
                </c:pt>
                <c:pt idx="37">
                  <c:v>3417.81506825439</c:v>
                </c:pt>
                <c:pt idx="38">
                  <c:v>3421.21051882353</c:v>
                </c:pt>
                <c:pt idx="39">
                  <c:v>3441.73353358612</c:v>
                </c:pt>
                <c:pt idx="40">
                  <c:v>3433.90466058461</c:v>
                </c:pt>
                <c:pt idx="41">
                  <c:v>3435.55967469916</c:v>
                </c:pt>
                <c:pt idx="42">
                  <c:v>3438.53263733533</c:v>
                </c:pt>
                <c:pt idx="43">
                  <c:v>3452.83889656381</c:v>
                </c:pt>
                <c:pt idx="44">
                  <c:v>3456.74464567971</c:v>
                </c:pt>
                <c:pt idx="45">
                  <c:v>3480.09992759279</c:v>
                </c:pt>
                <c:pt idx="46">
                  <c:v>3483.77839439973</c:v>
                </c:pt>
                <c:pt idx="47">
                  <c:v>3481.67072150211</c:v>
                </c:pt>
                <c:pt idx="48">
                  <c:v>3495.62025234201</c:v>
                </c:pt>
                <c:pt idx="49">
                  <c:v>3495.34639857136</c:v>
                </c:pt>
                <c:pt idx="50">
                  <c:v>3501.01715772865</c:v>
                </c:pt>
                <c:pt idx="51">
                  <c:v>3513.19459365942</c:v>
                </c:pt>
                <c:pt idx="52">
                  <c:v>3530.0913363091</c:v>
                </c:pt>
                <c:pt idx="53">
                  <c:v>3528.90757718414</c:v>
                </c:pt>
                <c:pt idx="54">
                  <c:v>3541.42494927507</c:v>
                </c:pt>
                <c:pt idx="55">
                  <c:v>3551.84407632176</c:v>
                </c:pt>
                <c:pt idx="56">
                  <c:v>3556.20866332207</c:v>
                </c:pt>
                <c:pt idx="57">
                  <c:v>3569.79360144999</c:v>
                </c:pt>
                <c:pt idx="58">
                  <c:v>3578.91539376428</c:v>
                </c:pt>
                <c:pt idx="59">
                  <c:v>3601.36504555904</c:v>
                </c:pt>
                <c:pt idx="60">
                  <c:v>3599.72429507762</c:v>
                </c:pt>
                <c:pt idx="61">
                  <c:v>3600.73959864091</c:v>
                </c:pt>
                <c:pt idx="62">
                  <c:v>3606.43008822375</c:v>
                </c:pt>
                <c:pt idx="63">
                  <c:v>3620.11102363375</c:v>
                </c:pt>
                <c:pt idx="64">
                  <c:v>3631.10073997973</c:v>
                </c:pt>
                <c:pt idx="65">
                  <c:v>3627.07722300183</c:v>
                </c:pt>
                <c:pt idx="66">
                  <c:v>3633.11887800572</c:v>
                </c:pt>
                <c:pt idx="67">
                  <c:v>3653.52450124819</c:v>
                </c:pt>
                <c:pt idx="68">
                  <c:v>3662.14683757789</c:v>
                </c:pt>
                <c:pt idx="69">
                  <c:v>3673.45964861954</c:v>
                </c:pt>
                <c:pt idx="70">
                  <c:v>3688.28188670978</c:v>
                </c:pt>
                <c:pt idx="71">
                  <c:v>3691.67049640517</c:v>
                </c:pt>
                <c:pt idx="72">
                  <c:v>3704.81810386025</c:v>
                </c:pt>
                <c:pt idx="73">
                  <c:v>3712.36493793565</c:v>
                </c:pt>
                <c:pt idx="74">
                  <c:v>3706.30931211631</c:v>
                </c:pt>
                <c:pt idx="75">
                  <c:v>3703.39586088013</c:v>
                </c:pt>
                <c:pt idx="76">
                  <c:v>3707.21825818206</c:v>
                </c:pt>
                <c:pt idx="77">
                  <c:v>3703.55348591178</c:v>
                </c:pt>
                <c:pt idx="78">
                  <c:v>3700.78683861967</c:v>
                </c:pt>
                <c:pt idx="79">
                  <c:v>3707.3632254086</c:v>
                </c:pt>
                <c:pt idx="80">
                  <c:v>3714.80246373731</c:v>
                </c:pt>
                <c:pt idx="81">
                  <c:v>3717.03550980105</c:v>
                </c:pt>
                <c:pt idx="82">
                  <c:v>3725.54045190044</c:v>
                </c:pt>
                <c:pt idx="83">
                  <c:v>3731.8871538309</c:v>
                </c:pt>
                <c:pt idx="84">
                  <c:v>3733.72166187485</c:v>
                </c:pt>
                <c:pt idx="85">
                  <c:v>3721.29301503498</c:v>
                </c:pt>
                <c:pt idx="86">
                  <c:v>3735.59085034788</c:v>
                </c:pt>
                <c:pt idx="87">
                  <c:v>3725.89971873952</c:v>
                </c:pt>
                <c:pt idx="88">
                  <c:v>3745.28509291226</c:v>
                </c:pt>
                <c:pt idx="89">
                  <c:v>3748.26360726931</c:v>
                </c:pt>
                <c:pt idx="90">
                  <c:v>3750.73549339996</c:v>
                </c:pt>
                <c:pt idx="91">
                  <c:v>3751.69548785099</c:v>
                </c:pt>
                <c:pt idx="92">
                  <c:v>3752.62888636717</c:v>
                </c:pt>
                <c:pt idx="93">
                  <c:v>3764.34251268966</c:v>
                </c:pt>
                <c:pt idx="94">
                  <c:v>3775.27059101549</c:v>
                </c:pt>
                <c:pt idx="95">
                  <c:v>3783.35543453969</c:v>
                </c:pt>
                <c:pt idx="96">
                  <c:v>3794.69656358968</c:v>
                </c:pt>
                <c:pt idx="97">
                  <c:v>3795.099233279</c:v>
                </c:pt>
                <c:pt idx="98">
                  <c:v>3804.86884547502</c:v>
                </c:pt>
                <c:pt idx="99">
                  <c:v>3806.99371520986</c:v>
                </c:pt>
                <c:pt idx="100">
                  <c:v>3814.02513969988</c:v>
                </c:pt>
                <c:pt idx="101">
                  <c:v>3820.64993991239</c:v>
                </c:pt>
                <c:pt idx="102">
                  <c:v>3819.06159450895</c:v>
                </c:pt>
                <c:pt idx="103">
                  <c:v>3837.17775405559</c:v>
                </c:pt>
                <c:pt idx="104">
                  <c:v>3846.51257057227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2017'!$N$3:$N$3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2017'!$N$4:$N$108</c:f>
              <c:numCache>
                <c:formatCode>General</c:formatCode>
                <c:ptCount val="105"/>
                <c:pt idx="0">
                  <c:v/>
                </c:pt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2359.31442790409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2366.35665573343</c:v>
                </c:pt>
                <c:pt idx="10">
                  <c:v>2507.6521366563</c:v>
                </c:pt>
                <c:pt idx="11">
                  <c:v>2402.39799524011</c:v>
                </c:pt>
                <c:pt idx="12">
                  <c:v>2596.00887467733</c:v>
                </c:pt>
                <c:pt idx="13">
                  <c:v>2415.00743966177</c:v>
                </c:pt>
                <c:pt idx="14">
                  <c:v>2378.61514629293</c:v>
                </c:pt>
                <c:pt idx="15">
                  <c:v>2354.3655175972</c:v>
                </c:pt>
                <c:pt idx="16">
                  <c:v>2352.26360656423</c:v>
                </c:pt>
                <c:pt idx="17">
                  <c:v>2352.27757517178</c:v>
                </c:pt>
                <c:pt idx="18">
                  <c:v>2352.29275355903</c:v>
                </c:pt>
                <c:pt idx="19">
                  <c:v>2352.30276969653</c:v>
                </c:pt>
                <c:pt idx="20">
                  <c:v>2386.4649549301</c:v>
                </c:pt>
                <c:pt idx="21">
                  <c:v>2661.85718082377</c:v>
                </c:pt>
                <c:pt idx="22">
                  <c:v>2677.93503535412</c:v>
                </c:pt>
                <c:pt idx="23">
                  <c:v>2692.51011914405</c:v>
                </c:pt>
                <c:pt idx="24">
                  <c:v>2714.1961915261</c:v>
                </c:pt>
                <c:pt idx="25">
                  <c:v>2735.51973609061</c:v>
                </c:pt>
                <c:pt idx="26">
                  <c:v>2752.51506555093</c:v>
                </c:pt>
                <c:pt idx="27">
                  <c:v>2765.28679914261</c:v>
                </c:pt>
                <c:pt idx="28">
                  <c:v>2775.32604215389</c:v>
                </c:pt>
                <c:pt idx="29">
                  <c:v>2789.29072064375</c:v>
                </c:pt>
                <c:pt idx="30">
                  <c:v>2802.32432954904</c:v>
                </c:pt>
                <c:pt idx="31">
                  <c:v>2815.53553407607</c:v>
                </c:pt>
                <c:pt idx="32">
                  <c:v>2833.43463900344</c:v>
                </c:pt>
                <c:pt idx="33">
                  <c:v>2844.75330788797</c:v>
                </c:pt>
                <c:pt idx="34">
                  <c:v>2860.23237283051</c:v>
                </c:pt>
                <c:pt idx="35">
                  <c:v>2871.55156333607</c:v>
                </c:pt>
                <c:pt idx="36">
                  <c:v>2890.90149885271</c:v>
                </c:pt>
                <c:pt idx="37">
                  <c:v>2907.9070434284</c:v>
                </c:pt>
                <c:pt idx="38">
                  <c:v>2927.71164366313</c:v>
                </c:pt>
                <c:pt idx="39">
                  <c:v>2939.35677265498</c:v>
                </c:pt>
                <c:pt idx="40">
                  <c:v>2939.3449779352</c:v>
                </c:pt>
                <c:pt idx="41">
                  <c:v>2939.33429149701</c:v>
                </c:pt>
                <c:pt idx="42">
                  <c:v>2939.32400998682</c:v>
                </c:pt>
                <c:pt idx="43">
                  <c:v>2939.30722258516</c:v>
                </c:pt>
                <c:pt idx="44">
                  <c:v>2939.30018851085</c:v>
                </c:pt>
                <c:pt idx="45">
                  <c:v>2939.29330703005</c:v>
                </c:pt>
                <c:pt idx="46">
                  <c:v>2939.28665519988</c:v>
                </c:pt>
                <c:pt idx="47">
                  <c:v>2939.2751255384</c:v>
                </c:pt>
                <c:pt idx="48">
                  <c:v>2939.26072509564</c:v>
                </c:pt>
                <c:pt idx="49">
                  <c:v>2939.2479292932</c:v>
                </c:pt>
                <c:pt idx="50">
                  <c:v>2938.83297557997</c:v>
                </c:pt>
                <c:pt idx="51">
                  <c:v>2938.81589032763</c:v>
                </c:pt>
                <c:pt idx="52">
                  <c:v>2938.80619839166</c:v>
                </c:pt>
                <c:pt idx="53">
                  <c:v>2938.78051228568</c:v>
                </c:pt>
                <c:pt idx="54">
                  <c:v>2938.7657220282</c:v>
                </c:pt>
                <c:pt idx="55">
                  <c:v>2938.75683447957</c:v>
                </c:pt>
                <c:pt idx="56">
                  <c:v>2938.73548039891</c:v>
                </c:pt>
                <c:pt idx="57">
                  <c:v>2936.75345990375</c:v>
                </c:pt>
                <c:pt idx="58">
                  <c:v>2936.7084005848</c:v>
                </c:pt>
                <c:pt idx="59">
                  <c:v>2936.68339811724</c:v>
                </c:pt>
                <c:pt idx="60">
                  <c:v>2936.65710409907</c:v>
                </c:pt>
                <c:pt idx="61">
                  <c:v>2935.77450252729</c:v>
                </c:pt>
                <c:pt idx="62">
                  <c:v>2935.72790357601</c:v>
                </c:pt>
                <c:pt idx="63">
                  <c:v>2935.23968118957</c:v>
                </c:pt>
                <c:pt idx="64">
                  <c:v>2935.17590689808</c:v>
                </c:pt>
                <c:pt idx="65">
                  <c:v>2935.09127392679</c:v>
                </c:pt>
                <c:pt idx="66">
                  <c:v>2935.03600171103</c:v>
                </c:pt>
                <c:pt idx="67">
                  <c:v>2934.64522789397</c:v>
                </c:pt>
                <c:pt idx="68">
                  <c:v>2934.625544227</c:v>
                </c:pt>
                <c:pt idx="69">
                  <c:v>2934.61271790595</c:v>
                </c:pt>
                <c:pt idx="70">
                  <c:v>2934.56531385566</c:v>
                </c:pt>
                <c:pt idx="71">
                  <c:v>2934.11648671304</c:v>
                </c:pt>
                <c:pt idx="72">
                  <c:v>2933.78336399193</c:v>
                </c:pt>
                <c:pt idx="73">
                  <c:v>2933.69078127048</c:v>
                </c:pt>
                <c:pt idx="74">
                  <c:v>2933.62551899979</c:v>
                </c:pt>
                <c:pt idx="75">
                  <c:v>2933.11056961762</c:v>
                </c:pt>
                <c:pt idx="76">
                  <c:v>2933.05761051556</c:v>
                </c:pt>
                <c:pt idx="77">
                  <c:v>2932.96968303042</c:v>
                </c:pt>
                <c:pt idx="78">
                  <c:v>2925.26302126084</c:v>
                </c:pt>
                <c:pt idx="79">
                  <c:v>2923.66519996585</c:v>
                </c:pt>
                <c:pt idx="80">
                  <c:v>2922.60834660348</c:v>
                </c:pt>
                <c:pt idx="81">
                  <c:v>2914.40834060556</c:v>
                </c:pt>
                <c:pt idx="82">
                  <c:v>2913.67694997813</c:v>
                </c:pt>
                <c:pt idx="83">
                  <c:v>2913.27454696168</c:v>
                </c:pt>
                <c:pt idx="84">
                  <c:v>2912.90969170479</c:v>
                </c:pt>
                <c:pt idx="85">
                  <c:v>2905.01174487481</c:v>
                </c:pt>
                <c:pt idx="86">
                  <c:v>2904.50470145268</c:v>
                </c:pt>
                <c:pt idx="87">
                  <c:v>2902.45045525011</c:v>
                </c:pt>
                <c:pt idx="88">
                  <c:v>2901.50533440949</c:v>
                </c:pt>
                <c:pt idx="89">
                  <c:v>2900.11287165689</c:v>
                </c:pt>
                <c:pt idx="90">
                  <c:v>2900.39226511349</c:v>
                </c:pt>
                <c:pt idx="91">
                  <c:v>2900.03321229083</c:v>
                </c:pt>
                <c:pt idx="92">
                  <c:v>2899.36730311864</c:v>
                </c:pt>
                <c:pt idx="93">
                  <c:v>2898.2706609496</c:v>
                </c:pt>
                <c:pt idx="94">
                  <c:v>2897.76358580253</c:v>
                </c:pt>
                <c:pt idx="95">
                  <c:v>2894.15240744822</c:v>
                </c:pt>
                <c:pt idx="96">
                  <c:v>2893.21045507207</c:v>
                </c:pt>
                <c:pt idx="97">
                  <c:v>2890.46738903527</c:v>
                </c:pt>
                <c:pt idx="98">
                  <c:v>2886.62558636937</c:v>
                </c:pt>
                <c:pt idx="99">
                  <c:v>2886.05607134962</c:v>
                </c:pt>
                <c:pt idx="100">
                  <c:v>2883.4734561205</c:v>
                </c:pt>
                <c:pt idx="101">
                  <c:v>2882.50378334516</c:v>
                </c:pt>
                <c:pt idx="102">
                  <c:v>2877.60886592817</c:v>
                </c:pt>
                <c:pt idx="103">
                  <c:v>2875.81459190656</c:v>
                </c:pt>
                <c:pt idx="104">
                  <c:v>2869.06227605962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2017'!$O$3:$O$3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d5d5d5"/>
            </a:solidFill>
            <a:ln w="47520">
              <a:solidFill>
                <a:srgbClr val="d5d5d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2017'!$O$4:$O$108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2483.82238608934</c:v>
                </c:pt>
                <c:pt idx="9">
                  <c:v>2366.96019427467</c:v>
                </c:pt>
                <c:pt idx="10">
                  <c:v>2508.27694097591</c:v>
                </c:pt>
                <c:pt idx="11">
                  <c:v>2402.98410191924</c:v>
                </c:pt>
                <c:pt idx="12">
                  <c:v>2596.62204937699</c:v>
                </c:pt>
                <c:pt idx="13">
                  <c:v>2415.57063445654</c:v>
                </c:pt>
                <c:pt idx="14">
                  <c:v>2379.15745721533</c:v>
                </c:pt>
                <c:pt idx="15">
                  <c:v>2354.89397205977</c:v>
                </c:pt>
                <c:pt idx="16">
                  <c:v>2352.7752063241</c:v>
                </c:pt>
                <c:pt idx="17">
                  <c:v>2352.7752063241</c:v>
                </c:pt>
                <c:pt idx="18">
                  <c:v>2352.7752063241</c:v>
                </c:pt>
                <c:pt idx="19">
                  <c:v>2352.7752063241</c:v>
                </c:pt>
                <c:pt idx="20">
                  <c:v>2352.7752063241</c:v>
                </c:pt>
                <c:pt idx="21">
                  <c:v>2349.74888325285</c:v>
                </c:pt>
                <c:pt idx="22">
                  <c:v>2349.87889464606</c:v>
                </c:pt>
                <c:pt idx="23">
                  <c:v>2349.93460633161</c:v>
                </c:pt>
                <c:pt idx="24">
                  <c:v>2350.05746177167</c:v>
                </c:pt>
                <c:pt idx="25">
                  <c:v>2350.24970391669</c:v>
                </c:pt>
                <c:pt idx="26">
                  <c:v>2350.39308242617</c:v>
                </c:pt>
                <c:pt idx="27">
                  <c:v>2350.55735405302</c:v>
                </c:pt>
                <c:pt idx="28">
                  <c:v>2350.67481459568</c:v>
                </c:pt>
                <c:pt idx="29">
                  <c:v>2350.78524215742</c:v>
                </c:pt>
                <c:pt idx="30">
                  <c:v>2350.85788616989</c:v>
                </c:pt>
                <c:pt idx="31">
                  <c:v>2350.94879284352</c:v>
                </c:pt>
                <c:pt idx="32">
                  <c:v>2351.0320902096</c:v>
                </c:pt>
                <c:pt idx="33">
                  <c:v>2351.06507516338</c:v>
                </c:pt>
                <c:pt idx="34">
                  <c:v>2351.10983954913</c:v>
                </c:pt>
                <c:pt idx="35">
                  <c:v>2335.98530944215</c:v>
                </c:pt>
                <c:pt idx="36">
                  <c:v>2336.79322285119</c:v>
                </c:pt>
                <c:pt idx="37">
                  <c:v>2337.20051786731</c:v>
                </c:pt>
                <c:pt idx="38">
                  <c:v>2337.92877321456</c:v>
                </c:pt>
                <c:pt idx="39">
                  <c:v>2338.57112374161</c:v>
                </c:pt>
                <c:pt idx="40">
                  <c:v>2339.97528383568</c:v>
                </c:pt>
                <c:pt idx="41">
                  <c:v>2341.09770204026</c:v>
                </c:pt>
                <c:pt idx="42">
                  <c:v>2341.97843903128</c:v>
                </c:pt>
                <c:pt idx="43">
                  <c:v>2342.86672197658</c:v>
                </c:pt>
                <c:pt idx="44">
                  <c:v>2343.38080665374</c:v>
                </c:pt>
                <c:pt idx="45">
                  <c:v>2337.5487159075</c:v>
                </c:pt>
                <c:pt idx="46">
                  <c:v>2339.16024250894</c:v>
                </c:pt>
                <c:pt idx="47">
                  <c:v>2340.05503900702</c:v>
                </c:pt>
                <c:pt idx="48">
                  <c:v>2340.62920718222</c:v>
                </c:pt>
                <c:pt idx="49">
                  <c:v>2341.21646181282</c:v>
                </c:pt>
                <c:pt idx="50">
                  <c:v>2341.75382107966</c:v>
                </c:pt>
                <c:pt idx="51">
                  <c:v>2342.22034327551</c:v>
                </c:pt>
                <c:pt idx="52">
                  <c:v>2342.1338205961</c:v>
                </c:pt>
                <c:pt idx="53">
                  <c:v>2342.6229276247</c:v>
                </c:pt>
                <c:pt idx="54">
                  <c:v>2343.11309284034</c:v>
                </c:pt>
                <c:pt idx="55">
                  <c:v>2343.43586661807</c:v>
                </c:pt>
                <c:pt idx="56">
                  <c:v>2343.7842955882</c:v>
                </c:pt>
                <c:pt idx="57">
                  <c:v>2344.17982819412</c:v>
                </c:pt>
                <c:pt idx="58">
                  <c:v>2344.44901509685</c:v>
                </c:pt>
                <c:pt idx="59">
                  <c:v>2344.17621274435</c:v>
                </c:pt>
                <c:pt idx="60">
                  <c:v>2343.90507092834</c:v>
                </c:pt>
                <c:pt idx="61">
                  <c:v>2343.59649084624</c:v>
                </c:pt>
                <c:pt idx="62">
                  <c:v>2343.24626137326</c:v>
                </c:pt>
                <c:pt idx="63">
                  <c:v>2346.43282903041</c:v>
                </c:pt>
                <c:pt idx="64">
                  <c:v>2347.10696285644</c:v>
                </c:pt>
                <c:pt idx="65">
                  <c:v>2347.22823205611</c:v>
                </c:pt>
                <c:pt idx="66">
                  <c:v>2347.39785862181</c:v>
                </c:pt>
                <c:pt idx="67">
                  <c:v>2344.91880745058</c:v>
                </c:pt>
                <c:pt idx="68">
                  <c:v>2345.03616309126</c:v>
                </c:pt>
                <c:pt idx="69">
                  <c:v>2345.25925066333</c:v>
                </c:pt>
                <c:pt idx="70">
                  <c:v>2344.6556190031</c:v>
                </c:pt>
                <c:pt idx="71">
                  <c:v>2344.67667336654</c:v>
                </c:pt>
                <c:pt idx="72">
                  <c:v>2344.82287635881</c:v>
                </c:pt>
                <c:pt idx="73">
                  <c:v>2344.65423728393</c:v>
                </c:pt>
                <c:pt idx="74">
                  <c:v>2344.84321608131</c:v>
                </c:pt>
                <c:pt idx="75">
                  <c:v>2345.32018207238</c:v>
                </c:pt>
                <c:pt idx="76">
                  <c:v>2345.45676350185</c:v>
                </c:pt>
                <c:pt idx="77">
                  <c:v>2345.56185160693</c:v>
                </c:pt>
                <c:pt idx="78">
                  <c:v>2344.74440631354</c:v>
                </c:pt>
                <c:pt idx="79">
                  <c:v>2344.47646969564</c:v>
                </c:pt>
                <c:pt idx="80">
                  <c:v>2344.56713796063</c:v>
                </c:pt>
                <c:pt idx="81">
                  <c:v>2345.11792411426</c:v>
                </c:pt>
                <c:pt idx="82">
                  <c:v>2345.26170706757</c:v>
                </c:pt>
                <c:pt idx="83">
                  <c:v>2344.60451991202</c:v>
                </c:pt>
                <c:pt idx="84">
                  <c:v>2340.40761000649</c:v>
                </c:pt>
                <c:pt idx="85">
                  <c:v>2340.49866189944</c:v>
                </c:pt>
                <c:pt idx="86">
                  <c:v>2336.79771813242</c:v>
                </c:pt>
                <c:pt idx="87">
                  <c:v>2336.21543704186</c:v>
                </c:pt>
                <c:pt idx="88">
                  <c:v>2335.50716736925</c:v>
                </c:pt>
                <c:pt idx="89">
                  <c:v>2335.61319669763</c:v>
                </c:pt>
                <c:pt idx="90">
                  <c:v>2335.80217623275</c:v>
                </c:pt>
                <c:pt idx="91">
                  <c:v>2336.08332554462</c:v>
                </c:pt>
                <c:pt idx="92">
                  <c:v>2336.46726490107</c:v>
                </c:pt>
                <c:pt idx="93">
                  <c:v>2336.94817891325</c:v>
                </c:pt>
                <c:pt idx="94">
                  <c:v>2336.92736359028</c:v>
                </c:pt>
                <c:pt idx="95">
                  <c:v>2336.72368999617</c:v>
                </c:pt>
                <c:pt idx="96">
                  <c:v>2334.74874553051</c:v>
                </c:pt>
                <c:pt idx="97">
                  <c:v>2333.58861086311</c:v>
                </c:pt>
                <c:pt idx="98">
                  <c:v>2333.51044447551</c:v>
                </c:pt>
                <c:pt idx="99">
                  <c:v>2333.67470781739</c:v>
                </c:pt>
                <c:pt idx="100">
                  <c:v>2333.94362752615</c:v>
                </c:pt>
                <c:pt idx="101">
                  <c:v>2333.9072292443</c:v>
                </c:pt>
                <c:pt idx="102">
                  <c:v>2334.17762973577</c:v>
                </c:pt>
                <c:pt idx="103">
                  <c:v>2334.39525509902</c:v>
                </c:pt>
                <c:pt idx="104">
                  <c:v>2335.03551669561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6018719"/>
        <c:axId val="44160989"/>
      </c:lineChart>
      <c:catAx>
        <c:axId val="260187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160989"/>
        <c:crosses val="autoZero"/>
        <c:auto val="1"/>
        <c:lblAlgn val="ctr"/>
        <c:lblOffset val="100"/>
      </c:catAx>
      <c:valAx>
        <c:axId val="44160989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01871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2017'!$AO$3:$AO$3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2017'!$AO$4:$AO$108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6583.2437564606</c:v>
                </c:pt>
                <c:pt idx="10">
                  <c:v>6550.8123021847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6643.9742604885</c:v>
                </c:pt>
                <c:pt idx="14">
                  <c:v>6608.6374037279</c:v>
                </c:pt>
                <c:pt idx="15">
                  <c:v>6673.6069185641</c:v>
                </c:pt>
                <c:pt idx="16">
                  <c:v>6707.8637849049</c:v>
                </c:pt>
                <c:pt idx="17">
                  <c:v>6738.5623216729</c:v>
                </c:pt>
                <c:pt idx="18">
                  <c:v>6778.9700489263</c:v>
                </c:pt>
                <c:pt idx="19">
                  <c:v>6794.6446881955</c:v>
                </c:pt>
                <c:pt idx="20">
                  <c:v>6838.9138829776</c:v>
                </c:pt>
                <c:pt idx="21">
                  <c:v>6860.6154959382</c:v>
                </c:pt>
                <c:pt idx="22">
                  <c:v>6858.119796728</c:v>
                </c:pt>
                <c:pt idx="23">
                  <c:v>6883.2095586434</c:v>
                </c:pt>
                <c:pt idx="24">
                  <c:v>6921.3304288522</c:v>
                </c:pt>
                <c:pt idx="25">
                  <c:v>6923.2523166503</c:v>
                </c:pt>
                <c:pt idx="26">
                  <c:v>6957.2344498419</c:v>
                </c:pt>
                <c:pt idx="27">
                  <c:v>7003.8567202752</c:v>
                </c:pt>
                <c:pt idx="28">
                  <c:v>7051.5142657264</c:v>
                </c:pt>
                <c:pt idx="29">
                  <c:v>7070.2250329414</c:v>
                </c:pt>
                <c:pt idx="30">
                  <c:v>7096.7990367297</c:v>
                </c:pt>
                <c:pt idx="31">
                  <c:v>7115.689523429</c:v>
                </c:pt>
                <c:pt idx="32">
                  <c:v>7125.9029639382</c:v>
                </c:pt>
                <c:pt idx="33">
                  <c:v>7160.9836677245</c:v>
                </c:pt>
                <c:pt idx="34">
                  <c:v>7175.9364355123</c:v>
                </c:pt>
                <c:pt idx="35">
                  <c:v>7233.3657179285</c:v>
                </c:pt>
                <c:pt idx="36">
                  <c:v>7303.672052667</c:v>
                </c:pt>
                <c:pt idx="37">
                  <c:v>7310.954695598</c:v>
                </c:pt>
                <c:pt idx="38">
                  <c:v>7352.9429823493</c:v>
                </c:pt>
                <c:pt idx="39">
                  <c:v>7353.1024850734</c:v>
                </c:pt>
                <c:pt idx="40">
                  <c:v>7389.9578537916</c:v>
                </c:pt>
                <c:pt idx="41">
                  <c:v>7455.320625396</c:v>
                </c:pt>
                <c:pt idx="42">
                  <c:v>7492.8583004962</c:v>
                </c:pt>
                <c:pt idx="43">
                  <c:v>7520.00104848</c:v>
                </c:pt>
                <c:pt idx="44">
                  <c:v>7542.2985062572</c:v>
                </c:pt>
                <c:pt idx="45">
                  <c:v>7556.0505246134</c:v>
                </c:pt>
                <c:pt idx="46">
                  <c:v>7610.9512615948</c:v>
                </c:pt>
                <c:pt idx="47">
                  <c:v>7638.6404207549</c:v>
                </c:pt>
                <c:pt idx="48">
                  <c:v>7672.368414949</c:v>
                </c:pt>
                <c:pt idx="49">
                  <c:v>7690.5012424482</c:v>
                </c:pt>
                <c:pt idx="50">
                  <c:v>7735.2585111649</c:v>
                </c:pt>
                <c:pt idx="51">
                  <c:v>7750.6249166488</c:v>
                </c:pt>
                <c:pt idx="52">
                  <c:v>7808.0787986511</c:v>
                </c:pt>
                <c:pt idx="53">
                  <c:v>7807.0859928327</c:v>
                </c:pt>
                <c:pt idx="54">
                  <c:v>7840.192631767</c:v>
                </c:pt>
                <c:pt idx="55">
                  <c:v>7885.5696457495</c:v>
                </c:pt>
                <c:pt idx="56">
                  <c:v>7923.0122317364</c:v>
                </c:pt>
                <c:pt idx="57">
                  <c:v>7951.4958077401</c:v>
                </c:pt>
                <c:pt idx="58">
                  <c:v>7959.5688904876</c:v>
                </c:pt>
                <c:pt idx="59">
                  <c:v>7999.2146748522</c:v>
                </c:pt>
                <c:pt idx="60">
                  <c:v>8049.5921996107</c:v>
                </c:pt>
                <c:pt idx="61">
                  <c:v>8105.6939640752</c:v>
                </c:pt>
                <c:pt idx="62">
                  <c:v>8122.4993413282</c:v>
                </c:pt>
                <c:pt idx="63">
                  <c:v>8130.5811499365</c:v>
                </c:pt>
                <c:pt idx="64">
                  <c:v>8155.6649127402</c:v>
                </c:pt>
                <c:pt idx="65">
                  <c:v>8216.4841325605</c:v>
                </c:pt>
                <c:pt idx="66">
                  <c:v>8260.7726398875</c:v>
                </c:pt>
                <c:pt idx="67">
                  <c:v>8315.2011687824</c:v>
                </c:pt>
                <c:pt idx="68">
                  <c:v>8321.8281733402</c:v>
                </c:pt>
                <c:pt idx="69">
                  <c:v>8342.0539716047</c:v>
                </c:pt>
                <c:pt idx="70">
                  <c:v>8411.6206423161</c:v>
                </c:pt>
                <c:pt idx="71">
                  <c:v>8430.6600460451</c:v>
                </c:pt>
                <c:pt idx="72">
                  <c:v>8481.5162305601</c:v>
                </c:pt>
                <c:pt idx="73">
                  <c:v>8498.6769172192</c:v>
                </c:pt>
                <c:pt idx="74">
                  <c:v>8548.4402657339</c:v>
                </c:pt>
                <c:pt idx="75">
                  <c:v>8578.1653660837</c:v>
                </c:pt>
                <c:pt idx="76">
                  <c:v>8590.218760239</c:v>
                </c:pt>
                <c:pt idx="77">
                  <c:v>8651.4455948892</c:v>
                </c:pt>
                <c:pt idx="78">
                  <c:v>8686.2820320458</c:v>
                </c:pt>
                <c:pt idx="79">
                  <c:v>8711.6334021729</c:v>
                </c:pt>
                <c:pt idx="80">
                  <c:v>8775.050608009</c:v>
                </c:pt>
                <c:pt idx="81">
                  <c:v>8793.9374097294</c:v>
                </c:pt>
                <c:pt idx="82">
                  <c:v>8836.4334353932</c:v>
                </c:pt>
                <c:pt idx="83">
                  <c:v>8879.2392824633</c:v>
                </c:pt>
                <c:pt idx="84">
                  <c:v>8931.9981298514</c:v>
                </c:pt>
                <c:pt idx="85">
                  <c:v>8919.8896332579</c:v>
                </c:pt>
                <c:pt idx="86">
                  <c:v>8956.5948758949</c:v>
                </c:pt>
                <c:pt idx="87">
                  <c:v>8991.7531893098</c:v>
                </c:pt>
                <c:pt idx="88">
                  <c:v>9016.7106187287</c:v>
                </c:pt>
                <c:pt idx="89">
                  <c:v>9036.4123214206</c:v>
                </c:pt>
                <c:pt idx="90">
                  <c:v>9099.78432136</c:v>
                </c:pt>
                <c:pt idx="91">
                  <c:v>9149.7934913041</c:v>
                </c:pt>
                <c:pt idx="92">
                  <c:v>9175.5180823167</c:v>
                </c:pt>
                <c:pt idx="93">
                  <c:v>9192.4399185202</c:v>
                </c:pt>
                <c:pt idx="94">
                  <c:v>9215.2321820007</c:v>
                </c:pt>
                <c:pt idx="95">
                  <c:v>9299.0451477995</c:v>
                </c:pt>
                <c:pt idx="96">
                  <c:v>9311.7278671242</c:v>
                </c:pt>
                <c:pt idx="97">
                  <c:v>9357.055345002</c:v>
                </c:pt>
                <c:pt idx="98">
                  <c:v>9352.8213593404</c:v>
                </c:pt>
                <c:pt idx="99">
                  <c:v>9417.1070433919</c:v>
                </c:pt>
                <c:pt idx="100">
                  <c:v>9473.7328511023</c:v>
                </c:pt>
                <c:pt idx="101">
                  <c:v>9508.5213276929</c:v>
                </c:pt>
                <c:pt idx="102">
                  <c:v>9557.9315758384</c:v>
                </c:pt>
                <c:pt idx="103">
                  <c:v>9626.9657308669</c:v>
                </c:pt>
                <c:pt idx="104">
                  <c:v>9631.4041445814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2017'!$AP$3:$AP$3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2017'!$AP$4:$AP$108</c:f>
              <c:numCache>
                <c:formatCode>General</c:formatCode>
                <c:ptCount val="105"/>
                <c:pt idx="0">
                  <c:v/>
                </c:pt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4628.0277807851</c:v>
                </c:pt>
                <c:pt idx="8">
                  <c:v>5046.800720397</c:v>
                </c:pt>
                <c:pt idx="9">
                  <c:v>4821.3669309177</c:v>
                </c:pt>
                <c:pt idx="10">
                  <c:v>5145.9408624085</c:v>
                </c:pt>
                <c:pt idx="11">
                  <c:v>4931.9339333158</c:v>
                </c:pt>
                <c:pt idx="12">
                  <c:v>5356.0136575407</c:v>
                </c:pt>
                <c:pt idx="13">
                  <c:v>5026.9850032712</c:v>
                </c:pt>
                <c:pt idx="14">
                  <c:v>4962.5904826473</c:v>
                </c:pt>
                <c:pt idx="15">
                  <c:v>4931.6714625408</c:v>
                </c:pt>
                <c:pt idx="16">
                  <c:v>5009.2856815127</c:v>
                </c:pt>
                <c:pt idx="17">
                  <c:v>5052.6676781673</c:v>
                </c:pt>
                <c:pt idx="18">
                  <c:v>5090.7441149583</c:v>
                </c:pt>
                <c:pt idx="19">
                  <c:v>5138.517221443</c:v>
                </c:pt>
                <c:pt idx="20">
                  <c:v>5177.3822057217</c:v>
                </c:pt>
                <c:pt idx="21">
                  <c:v>5224.7353098113</c:v>
                </c:pt>
                <c:pt idx="22">
                  <c:v>5264.9220687366</c:v>
                </c:pt>
                <c:pt idx="23">
                  <c:v>5303.1665450306</c:v>
                </c:pt>
                <c:pt idx="24">
                  <c:v>5345.2805664421</c:v>
                </c:pt>
                <c:pt idx="25">
                  <c:v>5381.5539557418</c:v>
                </c:pt>
                <c:pt idx="26">
                  <c:v>5419.0723250905</c:v>
                </c:pt>
                <c:pt idx="27">
                  <c:v>5466.1627130465</c:v>
                </c:pt>
                <c:pt idx="28">
                  <c:v>5523.6698131982</c:v>
                </c:pt>
                <c:pt idx="29">
                  <c:v>5574.4653156778</c:v>
                </c:pt>
                <c:pt idx="30">
                  <c:v>5611.638718189</c:v>
                </c:pt>
                <c:pt idx="31">
                  <c:v>5667.6291137052</c:v>
                </c:pt>
                <c:pt idx="32">
                  <c:v>5706.7244131175</c:v>
                </c:pt>
                <c:pt idx="33">
                  <c:v>5751.1580426622</c:v>
                </c:pt>
                <c:pt idx="34">
                  <c:v>5785.3481103251</c:v>
                </c:pt>
                <c:pt idx="35">
                  <c:v>5816.7007812926</c:v>
                </c:pt>
                <c:pt idx="36">
                  <c:v>5860.845529477</c:v>
                </c:pt>
                <c:pt idx="37">
                  <c:v>5899.7401148911</c:v>
                </c:pt>
                <c:pt idx="38">
                  <c:v>5956.4129152975</c:v>
                </c:pt>
                <c:pt idx="39">
                  <c:v>6001.3644554698</c:v>
                </c:pt>
                <c:pt idx="40">
                  <c:v>6052.6752625145</c:v>
                </c:pt>
                <c:pt idx="41">
                  <c:v>6102.5421192248</c:v>
                </c:pt>
                <c:pt idx="42">
                  <c:v>6160.3913329101</c:v>
                </c:pt>
                <c:pt idx="43">
                  <c:v>6221.2777844934</c:v>
                </c:pt>
                <c:pt idx="44">
                  <c:v>6275.3476491569</c:v>
                </c:pt>
                <c:pt idx="45">
                  <c:v>6331.8212899737</c:v>
                </c:pt>
                <c:pt idx="46">
                  <c:v>6388.881115098</c:v>
                </c:pt>
                <c:pt idx="47">
                  <c:v>6448.8144771407</c:v>
                </c:pt>
                <c:pt idx="48">
                  <c:v>6498.2591898912</c:v>
                </c:pt>
                <c:pt idx="49">
                  <c:v>6540.227232175</c:v>
                </c:pt>
                <c:pt idx="50">
                  <c:v>6580.3262097628</c:v>
                </c:pt>
                <c:pt idx="51">
                  <c:v>6599.1285281605</c:v>
                </c:pt>
                <c:pt idx="52">
                  <c:v>6644.7872501718</c:v>
                </c:pt>
                <c:pt idx="53">
                  <c:v>6691.8114984868</c:v>
                </c:pt>
                <c:pt idx="54">
                  <c:v>6754.0400408909</c:v>
                </c:pt>
                <c:pt idx="55">
                  <c:v>6796.1782784432</c:v>
                </c:pt>
                <c:pt idx="56">
                  <c:v>6840.5298423529</c:v>
                </c:pt>
                <c:pt idx="57">
                  <c:v>6875.7474754361</c:v>
                </c:pt>
                <c:pt idx="58">
                  <c:v>6912.8484414094</c:v>
                </c:pt>
                <c:pt idx="59">
                  <c:v>6963.585496789</c:v>
                </c:pt>
                <c:pt idx="60">
                  <c:v>7007.0454642271</c:v>
                </c:pt>
                <c:pt idx="61">
                  <c:v>7076.5662012625</c:v>
                </c:pt>
                <c:pt idx="62">
                  <c:v>7137.9013523538</c:v>
                </c:pt>
                <c:pt idx="63">
                  <c:v>7165.3581379362</c:v>
                </c:pt>
                <c:pt idx="64">
                  <c:v>7204.4555322322</c:v>
                </c:pt>
                <c:pt idx="65">
                  <c:v>7257.7380095648</c:v>
                </c:pt>
                <c:pt idx="66">
                  <c:v>7291.0037556349</c:v>
                </c:pt>
                <c:pt idx="67">
                  <c:v>7345.7603654332</c:v>
                </c:pt>
                <c:pt idx="68">
                  <c:v>7392.0191470541</c:v>
                </c:pt>
                <c:pt idx="69">
                  <c:v>7437.2521840784</c:v>
                </c:pt>
                <c:pt idx="70">
                  <c:v>7486.9049271622</c:v>
                </c:pt>
                <c:pt idx="71">
                  <c:v>7524.16282036</c:v>
                </c:pt>
                <c:pt idx="72">
                  <c:v>7598.5108230927</c:v>
                </c:pt>
                <c:pt idx="73">
                  <c:v>7650.6548255054</c:v>
                </c:pt>
                <c:pt idx="74">
                  <c:v>7712.5403170111</c:v>
                </c:pt>
                <c:pt idx="75">
                  <c:v>7756.7792767919</c:v>
                </c:pt>
                <c:pt idx="76">
                  <c:v>7832.5513767961</c:v>
                </c:pt>
                <c:pt idx="77">
                  <c:v>7884.6543258337</c:v>
                </c:pt>
                <c:pt idx="78">
                  <c:v>7948.5876183585</c:v>
                </c:pt>
                <c:pt idx="79">
                  <c:v>8006.0097671174</c:v>
                </c:pt>
                <c:pt idx="80">
                  <c:v>8050.9081526969</c:v>
                </c:pt>
                <c:pt idx="81">
                  <c:v>8095.8998763832</c:v>
                </c:pt>
                <c:pt idx="82">
                  <c:v>8131.6035934681</c:v>
                </c:pt>
                <c:pt idx="83">
                  <c:v>8168.3704040022</c:v>
                </c:pt>
                <c:pt idx="84">
                  <c:v>8210.1037568738</c:v>
                </c:pt>
                <c:pt idx="85">
                  <c:v>8257.2465094037</c:v>
                </c:pt>
                <c:pt idx="86">
                  <c:v>8320.834352894</c:v>
                </c:pt>
                <c:pt idx="87">
                  <c:v>8370.1208870062</c:v>
                </c:pt>
                <c:pt idx="88">
                  <c:v>8426.4687041022</c:v>
                </c:pt>
                <c:pt idx="89">
                  <c:v>8488.8201493121</c:v>
                </c:pt>
                <c:pt idx="90">
                  <c:v>8535.0672894588</c:v>
                </c:pt>
                <c:pt idx="91">
                  <c:v>8587.637561022</c:v>
                </c:pt>
                <c:pt idx="92">
                  <c:v>8651.848956483</c:v>
                </c:pt>
                <c:pt idx="93">
                  <c:v>8703.2867425549</c:v>
                </c:pt>
                <c:pt idx="94">
                  <c:v>8764.192393011</c:v>
                </c:pt>
                <c:pt idx="95">
                  <c:v>8822.5146401449</c:v>
                </c:pt>
                <c:pt idx="96">
                  <c:v>8890.9136181358</c:v>
                </c:pt>
                <c:pt idx="97">
                  <c:v>8968.5880122913</c:v>
                </c:pt>
                <c:pt idx="98">
                  <c:v>9003.0586960559</c:v>
                </c:pt>
                <c:pt idx="99">
                  <c:v>9070.3696001839</c:v>
                </c:pt>
                <c:pt idx="100">
                  <c:v>9129.7538862833</c:v>
                </c:pt>
                <c:pt idx="101">
                  <c:v>9177.3045571146</c:v>
                </c:pt>
                <c:pt idx="102">
                  <c:v>9245.8565751951</c:v>
                </c:pt>
                <c:pt idx="103">
                  <c:v>9280.7560909025</c:v>
                </c:pt>
                <c:pt idx="104">
                  <c:v>9345.3776643234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2017'!$AQ$3:$AQ$3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2017'!$AQ$4:$AQ$108</c:f>
              <c:numCache>
                <c:formatCode>General</c:formatCode>
                <c:ptCount val="105"/>
                <c:pt idx="0">
                  <c:v/>
                </c:pt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3430.1785035698</c:v>
                </c:pt>
                <c:pt idx="8">
                  <c:v>3761.3002650781</c:v>
                </c:pt>
                <c:pt idx="9">
                  <c:v>3564.5012116283</c:v>
                </c:pt>
                <c:pt idx="10">
                  <c:v>3771.1794570614</c:v>
                </c:pt>
                <c:pt idx="11">
                  <c:v>3582.2632726177</c:v>
                </c:pt>
                <c:pt idx="12">
                  <c:v>3876.0910217917</c:v>
                </c:pt>
                <c:pt idx="13">
                  <c:v>3645.6813315604</c:v>
                </c:pt>
                <c:pt idx="14">
                  <c:v>3581.5055746367</c:v>
                </c:pt>
                <c:pt idx="15">
                  <c:v>3548.2441679075</c:v>
                </c:pt>
                <c:pt idx="16">
                  <c:v>3597.8005863332</c:v>
                </c:pt>
                <c:pt idx="17">
                  <c:v>3603.023000692</c:v>
                </c:pt>
                <c:pt idx="18">
                  <c:v>3622.4109961484</c:v>
                </c:pt>
                <c:pt idx="19">
                  <c:v>3633.0052329042</c:v>
                </c:pt>
                <c:pt idx="20">
                  <c:v>3643.6597846119</c:v>
                </c:pt>
                <c:pt idx="21">
                  <c:v>3669.8364947212</c:v>
                </c:pt>
                <c:pt idx="22">
                  <c:v>3687.8546565401</c:v>
                </c:pt>
                <c:pt idx="23">
                  <c:v>3709.092036238</c:v>
                </c:pt>
                <c:pt idx="24">
                  <c:v>3723.5932921205</c:v>
                </c:pt>
                <c:pt idx="25">
                  <c:v>3747.8097933928</c:v>
                </c:pt>
                <c:pt idx="26">
                  <c:v>3747.225485629</c:v>
                </c:pt>
                <c:pt idx="27">
                  <c:v>3757.6680676081</c:v>
                </c:pt>
                <c:pt idx="28">
                  <c:v>3787.8977239614</c:v>
                </c:pt>
                <c:pt idx="29">
                  <c:v>3795.6956267824</c:v>
                </c:pt>
                <c:pt idx="30">
                  <c:v>3820.999997901</c:v>
                </c:pt>
                <c:pt idx="31">
                  <c:v>3839.9415331375</c:v>
                </c:pt>
                <c:pt idx="32">
                  <c:v>3856.4424000984</c:v>
                </c:pt>
                <c:pt idx="33">
                  <c:v>3886.5909277304</c:v>
                </c:pt>
                <c:pt idx="34">
                  <c:v>3913.6673486794</c:v>
                </c:pt>
                <c:pt idx="35">
                  <c:v>3955.6750380847</c:v>
                </c:pt>
                <c:pt idx="36">
                  <c:v>3953.4189495205</c:v>
                </c:pt>
                <c:pt idx="37">
                  <c:v>3994.4509094751</c:v>
                </c:pt>
                <c:pt idx="38">
                  <c:v>4013.5931430086</c:v>
                </c:pt>
                <c:pt idx="39">
                  <c:v>4043.2314368532</c:v>
                </c:pt>
                <c:pt idx="40">
                  <c:v>4061.1248668412</c:v>
                </c:pt>
                <c:pt idx="41">
                  <c:v>4084.6572976446</c:v>
                </c:pt>
                <c:pt idx="42">
                  <c:v>4098.8146637606</c:v>
                </c:pt>
                <c:pt idx="43">
                  <c:v>4112.18937442</c:v>
                </c:pt>
                <c:pt idx="44">
                  <c:v>4133.3925964343</c:v>
                </c:pt>
                <c:pt idx="45">
                  <c:v>4161.3470583097</c:v>
                </c:pt>
                <c:pt idx="46">
                  <c:v>4193.2573766097</c:v>
                </c:pt>
                <c:pt idx="47">
                  <c:v>4204.9347020347</c:v>
                </c:pt>
                <c:pt idx="48">
                  <c:v>4238.3264875955</c:v>
                </c:pt>
                <c:pt idx="49">
                  <c:v>4241.6631258884</c:v>
                </c:pt>
                <c:pt idx="50">
                  <c:v>4264.4793214181</c:v>
                </c:pt>
                <c:pt idx="51">
                  <c:v>4279.9656146686</c:v>
                </c:pt>
                <c:pt idx="52">
                  <c:v>4318.0579389493</c:v>
                </c:pt>
                <c:pt idx="53">
                  <c:v>4366.9108795132</c:v>
                </c:pt>
                <c:pt idx="54">
                  <c:v>4397.834755935</c:v>
                </c:pt>
                <c:pt idx="55">
                  <c:v>4430.5171028618</c:v>
                </c:pt>
                <c:pt idx="56">
                  <c:v>4466.1703486431</c:v>
                </c:pt>
                <c:pt idx="57">
                  <c:v>4494.121870414</c:v>
                </c:pt>
                <c:pt idx="58">
                  <c:v>4509.4833453946</c:v>
                </c:pt>
                <c:pt idx="59">
                  <c:v>4546.6856217616</c:v>
                </c:pt>
                <c:pt idx="60">
                  <c:v>4571.0552322938</c:v>
                </c:pt>
                <c:pt idx="61">
                  <c:v>4585.6926020269</c:v>
                </c:pt>
                <c:pt idx="62">
                  <c:v>4617.205561215</c:v>
                </c:pt>
                <c:pt idx="63">
                  <c:v>4642.2923991335</c:v>
                </c:pt>
                <c:pt idx="64">
                  <c:v>4670.4413131438</c:v>
                </c:pt>
                <c:pt idx="65">
                  <c:v>4704.49425293</c:v>
                </c:pt>
                <c:pt idx="66">
                  <c:v>4745.6965521324</c:v>
                </c:pt>
                <c:pt idx="67">
                  <c:v>4772.3821623969</c:v>
                </c:pt>
                <c:pt idx="68">
                  <c:v>4792.4086545267</c:v>
                </c:pt>
                <c:pt idx="69">
                  <c:v>4829.2509516436</c:v>
                </c:pt>
                <c:pt idx="70">
                  <c:v>4857.2072076838</c:v>
                </c:pt>
                <c:pt idx="71">
                  <c:v>4907.7657503646</c:v>
                </c:pt>
                <c:pt idx="72">
                  <c:v>4928.1808279994</c:v>
                </c:pt>
                <c:pt idx="73">
                  <c:v>4964.4962341908</c:v>
                </c:pt>
                <c:pt idx="74">
                  <c:v>4992.0537952749</c:v>
                </c:pt>
                <c:pt idx="75">
                  <c:v>5015.652132178</c:v>
                </c:pt>
                <c:pt idx="76">
                  <c:v>5029.0079382315</c:v>
                </c:pt>
                <c:pt idx="77">
                  <c:v>5052.1458422344</c:v>
                </c:pt>
                <c:pt idx="78">
                  <c:v>5076.0248088851</c:v>
                </c:pt>
                <c:pt idx="79">
                  <c:v>5121.671885311</c:v>
                </c:pt>
                <c:pt idx="80">
                  <c:v>5157.1365624096</c:v>
                </c:pt>
                <c:pt idx="81">
                  <c:v>5191.9680930344</c:v>
                </c:pt>
                <c:pt idx="82">
                  <c:v>5185.6585241472</c:v>
                </c:pt>
                <c:pt idx="83">
                  <c:v>5197.696903927</c:v>
                </c:pt>
                <c:pt idx="84">
                  <c:v>5225.4626323135</c:v>
                </c:pt>
                <c:pt idx="85">
                  <c:v>5257.5635561684</c:v>
                </c:pt>
                <c:pt idx="86">
                  <c:v>5282.6928144977</c:v>
                </c:pt>
                <c:pt idx="87">
                  <c:v>5303.8144951987</c:v>
                </c:pt>
                <c:pt idx="88">
                  <c:v>5309.4834808913</c:v>
                </c:pt>
                <c:pt idx="89">
                  <c:v>5339.0063633621</c:v>
                </c:pt>
                <c:pt idx="90">
                  <c:v>5358.1379811457</c:v>
                </c:pt>
                <c:pt idx="91">
                  <c:v>5385.4869730671</c:v>
                </c:pt>
                <c:pt idx="92">
                  <c:v>5420.3937272532</c:v>
                </c:pt>
                <c:pt idx="93">
                  <c:v>5457.1311256275</c:v>
                </c:pt>
                <c:pt idx="94">
                  <c:v>5484.5817940703</c:v>
                </c:pt>
                <c:pt idx="95">
                  <c:v>5498.1110415847</c:v>
                </c:pt>
                <c:pt idx="96">
                  <c:v>5531.4084980075</c:v>
                </c:pt>
                <c:pt idx="97">
                  <c:v>5559.2511640587</c:v>
                </c:pt>
                <c:pt idx="98">
                  <c:v>5599.2426187991</c:v>
                </c:pt>
                <c:pt idx="99">
                  <c:v>5611.225502234</c:v>
                </c:pt>
                <c:pt idx="100">
                  <c:v>5644.0982098639</c:v>
                </c:pt>
                <c:pt idx="101">
                  <c:v>5670.8040234313</c:v>
                </c:pt>
                <c:pt idx="102">
                  <c:v>5698.083393522</c:v>
                </c:pt>
                <c:pt idx="103">
                  <c:v>5719.5327533143</c:v>
                </c:pt>
                <c:pt idx="104">
                  <c:v>5730.4667542902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2017'!$AR$3:$AR$3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2017'!$AR$4:$AR$108</c:f>
              <c:numCache>
                <c:formatCode>General</c:formatCode>
                <c:ptCount val="105"/>
                <c:pt idx="0">
                  <c:v/>
                </c:pt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2552.0303250161</c:v>
                </c:pt>
                <c:pt idx="10">
                  <c:v>2704.2850023113</c:v>
                </c:pt>
                <c:pt idx="11">
                  <c:v>2590.5834727158</c:v>
                </c:pt>
                <c:pt idx="12">
                  <c:v>2799.2835425766</c:v>
                </c:pt>
                <c:pt idx="13">
                  <c:v>2604.1092094102</c:v>
                </c:pt>
                <c:pt idx="14">
                  <c:v>2564.8672986993</c:v>
                </c:pt>
                <c:pt idx="15">
                  <c:v>2538.7188569288</c:v>
                </c:pt>
                <c:pt idx="16">
                  <c:v>2536.4523604417</c:v>
                </c:pt>
                <c:pt idx="17">
                  <c:v>2545.9261354382</c:v>
                </c:pt>
                <c:pt idx="18">
                  <c:v>2555.4366096189</c:v>
                </c:pt>
                <c:pt idx="19">
                  <c:v>2564.9769817191</c:v>
                </c:pt>
                <c:pt idx="20">
                  <c:v>2611.9317456254</c:v>
                </c:pt>
                <c:pt idx="21">
                  <c:v>2924.206400872</c:v>
                </c:pt>
                <c:pt idx="22">
                  <c:v>2952.8393587187</c:v>
                </c:pt>
                <c:pt idx="23">
                  <c:v>2979.9819845191</c:v>
                </c:pt>
                <c:pt idx="24">
                  <c:v>3015.1855402632</c:v>
                </c:pt>
                <c:pt idx="25">
                  <c:v>3050.2059784834</c:v>
                </c:pt>
                <c:pt idx="26">
                  <c:v>3081.3712906604</c:v>
                </c:pt>
                <c:pt idx="27">
                  <c:v>3108.1111645341</c:v>
                </c:pt>
                <c:pt idx="28">
                  <c:v>3131.5170631677</c:v>
                </c:pt>
                <c:pt idx="29">
                  <c:v>3159.1548183277</c:v>
                </c:pt>
                <c:pt idx="30">
                  <c:v>3187.2517064113</c:v>
                </c:pt>
                <c:pt idx="31">
                  <c:v>3213.7001448725</c:v>
                </c:pt>
                <c:pt idx="32">
                  <c:v>3246.1045039801</c:v>
                </c:pt>
                <c:pt idx="33">
                  <c:v>3270.27301282</c:v>
                </c:pt>
                <c:pt idx="34">
                  <c:v>3299.6612567441</c:v>
                </c:pt>
                <c:pt idx="35">
                  <c:v>3323.4752320838</c:v>
                </c:pt>
                <c:pt idx="36">
                  <c:v>3360.4931799579</c:v>
                </c:pt>
                <c:pt idx="37">
                  <c:v>3390.5842815677</c:v>
                </c:pt>
                <c:pt idx="38">
                  <c:v>3426.8735678822</c:v>
                </c:pt>
                <c:pt idx="39">
                  <c:v>3453.3780462491</c:v>
                </c:pt>
                <c:pt idx="40">
                  <c:v>3466.2470721012</c:v>
                </c:pt>
                <c:pt idx="41">
                  <c:v>3479.1673246259</c:v>
                </c:pt>
                <c:pt idx="42">
                  <c:v>3492.138362507</c:v>
                </c:pt>
                <c:pt idx="43">
                  <c:v>3505.1529376345</c:v>
                </c:pt>
                <c:pt idx="44">
                  <c:v>3518.2178902791</c:v>
                </c:pt>
                <c:pt idx="45">
                  <c:v>3531.3294754831</c:v>
                </c:pt>
                <c:pt idx="46">
                  <c:v>3544.491639119</c:v>
                </c:pt>
                <c:pt idx="47">
                  <c:v>3557.6965098945</c:v>
                </c:pt>
                <c:pt idx="48">
                  <c:v>3570.9606318655</c:v>
                </c:pt>
                <c:pt idx="49">
                  <c:v>3584.2645216974</c:v>
                </c:pt>
                <c:pt idx="50">
                  <c:v>3597.6270590607</c:v>
                </c:pt>
                <c:pt idx="51">
                  <c:v>3611.0357158181</c:v>
                </c:pt>
                <c:pt idx="52">
                  <c:v>3623.758662851</c:v>
                </c:pt>
                <c:pt idx="53">
                  <c:v>3637.2590869527</c:v>
                </c:pt>
                <c:pt idx="54">
                  <c:v>3651.5520017038</c:v>
                </c:pt>
                <c:pt idx="55">
                  <c:v>3665.1506492829</c:v>
                </c:pt>
                <c:pt idx="56">
                  <c:v>3678.8003879596</c:v>
                </c:pt>
                <c:pt idx="57">
                  <c:v>3692.5072124088</c:v>
                </c:pt>
                <c:pt idx="58">
                  <c:v>3704.8969249672</c:v>
                </c:pt>
                <c:pt idx="59">
                  <c:v>3718.6938497438</c:v>
                </c:pt>
                <c:pt idx="60">
                  <c:v>3732.545629671</c:v>
                </c:pt>
                <c:pt idx="61">
                  <c:v>3745.9461808614</c:v>
                </c:pt>
                <c:pt idx="62">
                  <c:v>3759.8913032294</c:v>
                </c:pt>
                <c:pt idx="63">
                  <c:v>3765.3611197444</c:v>
                </c:pt>
                <c:pt idx="64">
                  <c:v>3778.4682962773</c:v>
                </c:pt>
                <c:pt idx="65">
                  <c:v>3792.4667656688</c:v>
                </c:pt>
                <c:pt idx="66">
                  <c:v>3806.5289266707</c:v>
                </c:pt>
                <c:pt idx="67">
                  <c:v>3819.5296070222</c:v>
                </c:pt>
                <c:pt idx="68">
                  <c:v>3833.7025169062</c:v>
                </c:pt>
                <c:pt idx="69">
                  <c:v>3846.8977738753</c:v>
                </c:pt>
                <c:pt idx="70">
                  <c:v>3861.1409153549</c:v>
                </c:pt>
                <c:pt idx="71">
                  <c:v>3873.7957705716</c:v>
                </c:pt>
                <c:pt idx="72">
                  <c:v>3884.7959495247</c:v>
                </c:pt>
                <c:pt idx="73">
                  <c:v>3899.0267744369</c:v>
                </c:pt>
                <c:pt idx="74">
                  <c:v>3909.5265340513</c:v>
                </c:pt>
                <c:pt idx="75">
                  <c:v>3923.3288303721</c:v>
                </c:pt>
                <c:pt idx="76">
                  <c:v>3937.7063512971</c:v>
                </c:pt>
                <c:pt idx="77">
                  <c:v>3952.0764643582</c:v>
                </c:pt>
                <c:pt idx="78">
                  <c:v>3967.4154052847</c:v>
                </c:pt>
                <c:pt idx="79">
                  <c:v>3981.9158926057</c:v>
                </c:pt>
                <c:pt idx="80">
                  <c:v>3996.4152960841</c:v>
                </c:pt>
                <c:pt idx="81">
                  <c:v>4010.771143404</c:v>
                </c:pt>
                <c:pt idx="82">
                  <c:v>4026.6956478825</c:v>
                </c:pt>
                <c:pt idx="83">
                  <c:v>4041.5025395022</c:v>
                </c:pt>
                <c:pt idx="84">
                  <c:v>4056.113484706</c:v>
                </c:pt>
                <c:pt idx="85">
                  <c:v>4067.5980994518</c:v>
                </c:pt>
                <c:pt idx="86">
                  <c:v>4082.349318068</c:v>
                </c:pt>
                <c:pt idx="87">
                  <c:v>4096.4708193177</c:v>
                </c:pt>
                <c:pt idx="88">
                  <c:v>4105.4861059144</c:v>
                </c:pt>
                <c:pt idx="89">
                  <c:v>4120.376029627</c:v>
                </c:pt>
                <c:pt idx="90">
                  <c:v>4135.3112330652</c:v>
                </c:pt>
                <c:pt idx="91">
                  <c:v>4149.3026935165</c:v>
                </c:pt>
                <c:pt idx="92">
                  <c:v>4160.7655422279</c:v>
                </c:pt>
                <c:pt idx="93">
                  <c:v>4175.337671899</c:v>
                </c:pt>
                <c:pt idx="94">
                  <c:v>4186.7847419114</c:v>
                </c:pt>
                <c:pt idx="95">
                  <c:v>4202.57448736</c:v>
                </c:pt>
                <c:pt idx="96">
                  <c:v>4217.7229867087</c:v>
                </c:pt>
                <c:pt idx="97">
                  <c:v>4232.4670486988</c:v>
                </c:pt>
                <c:pt idx="98">
                  <c:v>4248.8118710068</c:v>
                </c:pt>
                <c:pt idx="99">
                  <c:v>4266.7273636698</c:v>
                </c:pt>
                <c:pt idx="100">
                  <c:v>4279.9399475065</c:v>
                </c:pt>
                <c:pt idx="101">
                  <c:v>4295.1605371682</c:v>
                </c:pt>
                <c:pt idx="102">
                  <c:v>4310.4573310408</c:v>
                </c:pt>
                <c:pt idx="103">
                  <c:v>4310.0264641211</c:v>
                </c:pt>
                <c:pt idx="104">
                  <c:v>4324.5130755039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2017'!$AS$3:$AS$3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2017'!$AS$4:$AS$108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2678.5317426017</c:v>
                </c:pt>
                <c:pt idx="9">
                  <c:v>2552.6812195699</c:v>
                </c:pt>
                <c:pt idx="10">
                  <c:v>2704.9587994964</c:v>
                </c:pt>
                <c:pt idx="11">
                  <c:v>2591.2154905077</c:v>
                </c:pt>
                <c:pt idx="12">
                  <c:v>2799.9447305495</c:v>
                </c:pt>
                <c:pt idx="13">
                  <c:v>2604.7165039169</c:v>
                </c:pt>
                <c:pt idx="14">
                  <c:v>2565.4520740686</c:v>
                </c:pt>
                <c:pt idx="15">
                  <c:v>2539.2886908391</c:v>
                </c:pt>
                <c:pt idx="16">
                  <c:v>2537.0040198794</c:v>
                </c:pt>
                <c:pt idx="17">
                  <c:v>2546.4647335058</c:v>
                </c:pt>
                <c:pt idx="18">
                  <c:v>2555.9607269748</c:v>
                </c:pt>
                <c:pt idx="19">
                  <c:v>2565.4921318479</c:v>
                </c:pt>
                <c:pt idx="20">
                  <c:v>2575.0590801776</c:v>
                </c:pt>
                <c:pt idx="21">
                  <c:v>2581.3371109277</c:v>
                </c:pt>
                <c:pt idx="22">
                  <c:v>2591.1013240385</c:v>
                </c:pt>
                <c:pt idx="23">
                  <c:v>2600.8306308213</c:v>
                </c:pt>
                <c:pt idx="24">
                  <c:v>2610.6658389854</c:v>
                </c:pt>
                <c:pt idx="25">
                  <c:v>2620.6357351611</c:v>
                </c:pt>
                <c:pt idx="26">
                  <c:v>2630.533675509</c:v>
                </c:pt>
                <c:pt idx="27">
                  <c:v>2640.4989060203</c:v>
                </c:pt>
                <c:pt idx="28">
                  <c:v>2650.4557352446</c:v>
                </c:pt>
                <c:pt idx="29">
                  <c:v>2660.4743168531</c:v>
                </c:pt>
                <c:pt idx="30">
                  <c:v>2670.4863374017</c:v>
                </c:pt>
                <c:pt idx="31">
                  <c:v>2680.4913485564</c:v>
                </c:pt>
                <c:pt idx="32">
                  <c:v>2690.6178763924</c:v>
                </c:pt>
                <c:pt idx="33">
                  <c:v>2700.7160934893</c:v>
                </c:pt>
                <c:pt idx="34">
                  <c:v>2710.8297612289</c:v>
                </c:pt>
                <c:pt idx="35">
                  <c:v>2703.074859257</c:v>
                </c:pt>
                <c:pt idx="36">
                  <c:v>2714.1231040809</c:v>
                </c:pt>
                <c:pt idx="37">
                  <c:v>2725.077645532</c:v>
                </c:pt>
                <c:pt idx="38">
                  <c:v>2736.1047968909</c:v>
                </c:pt>
                <c:pt idx="39">
                  <c:v>2747.0805311423</c:v>
                </c:pt>
                <c:pt idx="40">
                  <c:v>2759.0259777154</c:v>
                </c:pt>
                <c:pt idx="41">
                  <c:v>2770.5783318165</c:v>
                </c:pt>
                <c:pt idx="42">
                  <c:v>2770.1125037634</c:v>
                </c:pt>
                <c:pt idx="43">
                  <c:v>2793.1598683323</c:v>
                </c:pt>
                <c:pt idx="44">
                  <c:v>2804.1101754794</c:v>
                </c:pt>
                <c:pt idx="45">
                  <c:v>2807.4041194911</c:v>
                </c:pt>
                <c:pt idx="46">
                  <c:v>2818.8917297155</c:v>
                </c:pt>
                <c:pt idx="47">
                  <c:v>2830.668182346</c:v>
                </c:pt>
                <c:pt idx="48">
                  <c:v>2841.9309192146</c:v>
                </c:pt>
                <c:pt idx="49">
                  <c:v>2853.3892980388</c:v>
                </c:pt>
                <c:pt idx="50">
                  <c:v>2864.8366309278</c:v>
                </c:pt>
                <c:pt idx="51">
                  <c:v>2875.3585120438</c:v>
                </c:pt>
                <c:pt idx="52">
                  <c:v>2886.0173630423</c:v>
                </c:pt>
                <c:pt idx="53">
                  <c:v>2902.7333805342</c:v>
                </c:pt>
                <c:pt idx="54">
                  <c:v>2913.9821090599</c:v>
                </c:pt>
                <c:pt idx="55">
                  <c:v>2925.0917844083</c:v>
                </c:pt>
                <c:pt idx="56">
                  <c:v>2936.2621556762</c:v>
                </c:pt>
                <c:pt idx="57">
                  <c:v>2947.5927564734</c:v>
                </c:pt>
                <c:pt idx="58">
                  <c:v>2958.7791193456</c:v>
                </c:pt>
                <c:pt idx="59">
                  <c:v>2964.8680731648</c:v>
                </c:pt>
                <c:pt idx="60">
                  <c:v>2976.3213445738</c:v>
                </c:pt>
                <c:pt idx="61">
                  <c:v>2987.7608287828</c:v>
                </c:pt>
                <c:pt idx="62">
                  <c:v>2999.2360643559</c:v>
                </c:pt>
                <c:pt idx="63">
                  <c:v>3010.6288121006</c:v>
                </c:pt>
                <c:pt idx="64">
                  <c:v>3021.9758463886</c:v>
                </c:pt>
                <c:pt idx="65">
                  <c:v>3034.1701128154</c:v>
                </c:pt>
                <c:pt idx="66">
                  <c:v>3045.8633601313</c:v>
                </c:pt>
                <c:pt idx="67">
                  <c:v>3057.4437908902</c:v>
                </c:pt>
                <c:pt idx="68">
                  <c:v>3069.0089854796</c:v>
                </c:pt>
                <c:pt idx="69">
                  <c:v>3080.7833006975</c:v>
                </c:pt>
                <c:pt idx="70">
                  <c:v>3090.9010132338</c:v>
                </c:pt>
                <c:pt idx="71">
                  <c:v>3102.6528736705</c:v>
                </c:pt>
                <c:pt idx="72">
                  <c:v>3114.4558464877</c:v>
                </c:pt>
                <c:pt idx="73">
                  <c:v>3126.1502920089</c:v>
                </c:pt>
                <c:pt idx="74">
                  <c:v>3138.0522487825</c:v>
                </c:pt>
                <c:pt idx="75">
                  <c:v>3149.7734834322</c:v>
                </c:pt>
                <c:pt idx="76">
                  <c:v>3164.4467779944</c:v>
                </c:pt>
                <c:pt idx="77">
                  <c:v>3176.3920830017</c:v>
                </c:pt>
                <c:pt idx="78">
                  <c:v>3188.4654400023</c:v>
                </c:pt>
                <c:pt idx="79">
                  <c:v>3199.9049738909</c:v>
                </c:pt>
                <c:pt idx="80">
                  <c:v>3211.473809835</c:v>
                </c:pt>
                <c:pt idx="81">
                  <c:v>3223.5952532892</c:v>
                </c:pt>
                <c:pt idx="82">
                  <c:v>3235.5862634494</c:v>
                </c:pt>
                <c:pt idx="83">
                  <c:v>3247.7437261082</c:v>
                </c:pt>
                <c:pt idx="84">
                  <c:v>3260.0067099499</c:v>
                </c:pt>
                <c:pt idx="85">
                  <c:v>3272.3320200232</c:v>
                </c:pt>
                <c:pt idx="86">
                  <c:v>3284.6322947543</c:v>
                </c:pt>
                <c:pt idx="87">
                  <c:v>3297.0237849785</c:v>
                </c:pt>
                <c:pt idx="88">
                  <c:v>3308.8729703583</c:v>
                </c:pt>
                <c:pt idx="89">
                  <c:v>3319.7790322726</c:v>
                </c:pt>
                <c:pt idx="90">
                  <c:v>3331.5194619247</c:v>
                </c:pt>
                <c:pt idx="91">
                  <c:v>3344.0092643965</c:v>
                </c:pt>
                <c:pt idx="92">
                  <c:v>3356.726139123</c:v>
                </c:pt>
                <c:pt idx="93">
                  <c:v>3368.9307070006</c:v>
                </c:pt>
                <c:pt idx="94">
                  <c:v>3379.1850898625</c:v>
                </c:pt>
                <c:pt idx="95">
                  <c:v>3391.9715738748</c:v>
                </c:pt>
                <c:pt idx="96">
                  <c:v>3400.713887795</c:v>
                </c:pt>
                <c:pt idx="97">
                  <c:v>3414.2788527001</c:v>
                </c:pt>
                <c:pt idx="98">
                  <c:v>3427.3691137034</c:v>
                </c:pt>
                <c:pt idx="99">
                  <c:v>3440.2922341975</c:v>
                </c:pt>
                <c:pt idx="100">
                  <c:v>3451.9180623215</c:v>
                </c:pt>
                <c:pt idx="101">
                  <c:v>3465.858564318</c:v>
                </c:pt>
                <c:pt idx="102">
                  <c:v>3478.925779617</c:v>
                </c:pt>
                <c:pt idx="103">
                  <c:v>3491.6688620349</c:v>
                </c:pt>
                <c:pt idx="104">
                  <c:v>3504.4473902829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2017'!$AT$3:$AT$3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2017'!$AT$4:$AT$108</c:f>
              <c:numCache>
                <c:formatCode>General</c:formatCode>
                <c:ptCount val="105"/>
                <c:pt idx="0">
                  <c:v/>
                </c:pt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4139.7137257637</c:v>
                </c:pt>
                <c:pt idx="8">
                  <c:v>4495.3956692874</c:v>
                </c:pt>
                <c:pt idx="9">
                  <c:v>4270.7495032174</c:v>
                </c:pt>
                <c:pt idx="10">
                  <c:v>4534.8124000619</c:v>
                </c:pt>
                <c:pt idx="11">
                  <c:v>4329.2567924028</c:v>
                </c:pt>
                <c:pt idx="12">
                  <c:v>4672.8201843568</c:v>
                </c:pt>
                <c:pt idx="13">
                  <c:v>4365.1411227099</c:v>
                </c:pt>
                <c:pt idx="14">
                  <c:v>4285.6933798899</c:v>
                </c:pt>
                <c:pt idx="15">
                  <c:v>4240.3636560062</c:v>
                </c:pt>
                <c:pt idx="16">
                  <c:v>4272.8096528392</c:v>
                </c:pt>
                <c:pt idx="17">
                  <c:v>4285.1122655201</c:v>
                </c:pt>
                <c:pt idx="18">
                  <c:v>4294.9171427436</c:v>
                </c:pt>
                <c:pt idx="19">
                  <c:v>4312.5808968535</c:v>
                </c:pt>
                <c:pt idx="20">
                  <c:v>4345.9597237696</c:v>
                </c:pt>
                <c:pt idx="21">
                  <c:v>4459.5966970873</c:v>
                </c:pt>
                <c:pt idx="22">
                  <c:v>4489.003980442</c:v>
                </c:pt>
                <c:pt idx="23">
                  <c:v>4520.7084265331</c:v>
                </c:pt>
                <c:pt idx="24">
                  <c:v>4553.5757454892</c:v>
                </c:pt>
                <c:pt idx="25">
                  <c:v>4577.7107940649</c:v>
                </c:pt>
                <c:pt idx="26">
                  <c:v>4606.4192666205</c:v>
                </c:pt>
                <c:pt idx="27">
                  <c:v>4637.0792632561</c:v>
                </c:pt>
                <c:pt idx="28">
                  <c:v>4676.4686323764</c:v>
                </c:pt>
                <c:pt idx="29">
                  <c:v>4710.401949966</c:v>
                </c:pt>
                <c:pt idx="30">
                  <c:v>4737.1007510996</c:v>
                </c:pt>
                <c:pt idx="31">
                  <c:v>4778.8423312501</c:v>
                </c:pt>
                <c:pt idx="32">
                  <c:v>4804.7996468443</c:v>
                </c:pt>
                <c:pt idx="33">
                  <c:v>4833.721861443</c:v>
                </c:pt>
                <c:pt idx="34">
                  <c:v>4858.1964925639</c:v>
                </c:pt>
                <c:pt idx="35">
                  <c:v>4879.7003421192</c:v>
                </c:pt>
                <c:pt idx="36">
                  <c:v>4910.6751317566</c:v>
                </c:pt>
                <c:pt idx="37">
                  <c:v>4935.3694349294</c:v>
                </c:pt>
                <c:pt idx="38">
                  <c:v>4971.7165755142</c:v>
                </c:pt>
                <c:pt idx="39">
                  <c:v>4997.6986129922</c:v>
                </c:pt>
                <c:pt idx="40">
                  <c:v>5008.8793809324</c:v>
                </c:pt>
                <c:pt idx="41">
                  <c:v>5021.9622954702</c:v>
                </c:pt>
                <c:pt idx="42">
                  <c:v>5040.1794413117</c:v>
                </c:pt>
                <c:pt idx="43">
                  <c:v>5062.0968372647</c:v>
                </c:pt>
                <c:pt idx="44">
                  <c:v>5086.2618751637</c:v>
                </c:pt>
                <c:pt idx="45">
                  <c:v>5104.5914923338</c:v>
                </c:pt>
                <c:pt idx="46">
                  <c:v>5125.5867370022</c:v>
                </c:pt>
                <c:pt idx="47">
                  <c:v>5138.2490800892</c:v>
                </c:pt>
                <c:pt idx="48">
                  <c:v>5153.5775609393</c:v>
                </c:pt>
                <c:pt idx="49">
                  <c:v>5162.9591211486</c:v>
                </c:pt>
                <c:pt idx="50">
                  <c:v>5169.4760627927</c:v>
                </c:pt>
                <c:pt idx="51">
                  <c:v>5156.2875769276</c:v>
                </c:pt>
                <c:pt idx="52">
                  <c:v>5166.4839162874</c:v>
                </c:pt>
                <c:pt idx="53">
                  <c:v>5172.6047896986</c:v>
                </c:pt>
                <c:pt idx="54">
                  <c:v>5184.2126227788</c:v>
                </c:pt>
                <c:pt idx="55">
                  <c:v>5199.8879897786</c:v>
                </c:pt>
                <c:pt idx="56">
                  <c:v>5215.7181876895</c:v>
                </c:pt>
                <c:pt idx="57">
                  <c:v>5215.2199534498</c:v>
                </c:pt>
                <c:pt idx="58">
                  <c:v>5224.3065540572</c:v>
                </c:pt>
                <c:pt idx="59">
                  <c:v>5243.1661418659</c:v>
                </c:pt>
                <c:pt idx="60">
                  <c:v>5249.8214828388</c:v>
                </c:pt>
                <c:pt idx="61">
                  <c:v>5279.6946435348</c:v>
                </c:pt>
                <c:pt idx="62">
                  <c:v>5303.9274972447</c:v>
                </c:pt>
                <c:pt idx="63">
                  <c:v>5309.7857836036</c:v>
                </c:pt>
                <c:pt idx="64">
                  <c:v>5326.6794024189</c:v>
                </c:pt>
                <c:pt idx="65">
                  <c:v>5342.2278074349</c:v>
                </c:pt>
                <c:pt idx="66">
                  <c:v>5337.5342035955</c:v>
                </c:pt>
                <c:pt idx="67">
                  <c:v>5355.0145322664</c:v>
                </c:pt>
                <c:pt idx="68">
                  <c:v>5368.2246375184</c:v>
                </c:pt>
                <c:pt idx="69">
                  <c:v>5370.5528121978</c:v>
                </c:pt>
                <c:pt idx="70">
                  <c:v>5382.1292639171</c:v>
                </c:pt>
                <c:pt idx="71">
                  <c:v>5390.586132338</c:v>
                </c:pt>
                <c:pt idx="72">
                  <c:v>5420.0167103974</c:v>
                </c:pt>
                <c:pt idx="73">
                  <c:v>5440.5237691531</c:v>
                </c:pt>
                <c:pt idx="74">
                  <c:v>5453.7267948261</c:v>
                </c:pt>
                <c:pt idx="75">
                  <c:v>5459.1516080519</c:v>
                </c:pt>
                <c:pt idx="76">
                  <c:v>5495.3900066575</c:v>
                </c:pt>
                <c:pt idx="77">
                  <c:v>5504.6045695679</c:v>
                </c:pt>
                <c:pt idx="78">
                  <c:v>5524.6652695379</c:v>
                </c:pt>
                <c:pt idx="79">
                  <c:v>5549.1621481553</c:v>
                </c:pt>
                <c:pt idx="80">
                  <c:v>5565.4258528577</c:v>
                </c:pt>
                <c:pt idx="81">
                  <c:v>5580.5550357727</c:v>
                </c:pt>
                <c:pt idx="82">
                  <c:v>5593.3303335166</c:v>
                </c:pt>
                <c:pt idx="83">
                  <c:v>5602.520563833</c:v>
                </c:pt>
                <c:pt idx="84">
                  <c:v>5605.7066880582</c:v>
                </c:pt>
                <c:pt idx="85">
                  <c:v>5617.3156407495</c:v>
                </c:pt>
                <c:pt idx="86">
                  <c:v>5631.0617725439</c:v>
                </c:pt>
                <c:pt idx="87">
                  <c:v>5639.5987788687</c:v>
                </c:pt>
                <c:pt idx="88">
                  <c:v>5658.7486365193</c:v>
                </c:pt>
                <c:pt idx="89">
                  <c:v>5672.7605991455</c:v>
                </c:pt>
                <c:pt idx="90">
                  <c:v>5683.9984611244</c:v>
                </c:pt>
                <c:pt idx="91">
                  <c:v>5705.4042063592</c:v>
                </c:pt>
                <c:pt idx="92">
                  <c:v>5716.8406489621</c:v>
                </c:pt>
                <c:pt idx="93">
                  <c:v>5726.4280392567</c:v>
                </c:pt>
                <c:pt idx="94">
                  <c:v>5747.8089359215</c:v>
                </c:pt>
                <c:pt idx="95">
                  <c:v>5762.2970592774</c:v>
                </c:pt>
                <c:pt idx="96">
                  <c:v>5790.2740380771</c:v>
                </c:pt>
                <c:pt idx="97">
                  <c:v>5816.2905096825</c:v>
                </c:pt>
                <c:pt idx="98">
                  <c:v>5825.888519965</c:v>
                </c:pt>
                <c:pt idx="99">
                  <c:v>5840.654469365</c:v>
                </c:pt>
                <c:pt idx="100">
                  <c:v>5870.8447492097</c:v>
                </c:pt>
                <c:pt idx="101">
                  <c:v>5885.9773299523</c:v>
                </c:pt>
                <c:pt idx="102">
                  <c:v>5923.1945346077</c:v>
                </c:pt>
                <c:pt idx="103">
                  <c:v>5939.8536483163</c:v>
                </c:pt>
                <c:pt idx="104">
                  <c:v>5967.7081099771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2017'!$AU$3:$AU$3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4182.7451478334</c:v>
                </c:pt>
                <c:pt idx="8">
                  <c:v>4556.8281026623</c:v>
                </c:pt>
                <c:pt idx="9">
                  <c:v>4336.9630586657</c:v>
                </c:pt>
                <c:pt idx="10">
                  <c:v>4616.6235797852</c:v>
                </c:pt>
                <c:pt idx="11">
                  <c:v>4411.0383162338</c:v>
                </c:pt>
                <c:pt idx="12">
                  <c:v>4774.2540066439</c:v>
                </c:pt>
                <c:pt idx="13">
                  <c:v>4473.5706460961</c:v>
                </c:pt>
                <c:pt idx="14">
                  <c:v>4403.8111897079</c:v>
                </c:pt>
                <c:pt idx="15">
                  <c:v>4367.1296079657</c:v>
                </c:pt>
                <c:pt idx="16">
                  <c:v>4415.9581661898</c:v>
                </c:pt>
                <c:pt idx="17">
                  <c:v>4436.5829772968</c:v>
                </c:pt>
                <c:pt idx="18">
                  <c:v>4451.7822306641</c:v>
                </c:pt>
                <c:pt idx="19">
                  <c:v>4472.8233430441</c:v>
                </c:pt>
                <c:pt idx="20">
                  <c:v>4507.3594287106</c:v>
                </c:pt>
                <c:pt idx="21">
                  <c:v>4621.5211824811</c:v>
                </c:pt>
                <c:pt idx="22">
                  <c:v>4654.7936216096</c:v>
                </c:pt>
                <c:pt idx="23">
                  <c:v>4697.8389324252</c:v>
                </c:pt>
                <c:pt idx="24">
                  <c:v>4743.6955994372</c:v>
                </c:pt>
                <c:pt idx="25">
                  <c:v>4781.8226038837</c:v>
                </c:pt>
                <c:pt idx="26">
                  <c:v>4807.165297118</c:v>
                </c:pt>
                <c:pt idx="27">
                  <c:v>4850.562637869</c:v>
                </c:pt>
                <c:pt idx="28">
                  <c:v>4897.4213165299</c:v>
                </c:pt>
                <c:pt idx="29">
                  <c:v>4945.0335775246</c:v>
                </c:pt>
                <c:pt idx="30">
                  <c:v>4983.9377047755</c:v>
                </c:pt>
                <c:pt idx="31">
                  <c:v>5039.6568241266</c:v>
                </c:pt>
                <c:pt idx="32">
                  <c:v>5075.7964902637</c:v>
                </c:pt>
                <c:pt idx="33">
                  <c:v>5120.9680303411</c:v>
                </c:pt>
                <c:pt idx="34">
                  <c:v>5159.728816229</c:v>
                </c:pt>
                <c:pt idx="35">
                  <c:v>5207.3047375809</c:v>
                </c:pt>
                <c:pt idx="36">
                  <c:v>5244.0493887363</c:v>
                </c:pt>
                <c:pt idx="37">
                  <c:v>5290.2049254395</c:v>
                </c:pt>
                <c:pt idx="38">
                  <c:v>5337.2700444658</c:v>
                </c:pt>
                <c:pt idx="39">
                  <c:v>5378.3116220033</c:v>
                </c:pt>
                <c:pt idx="40">
                  <c:v>5404.3193324746</c:v>
                </c:pt>
                <c:pt idx="41">
                  <c:v>5434.278968339</c:v>
                </c:pt>
                <c:pt idx="42">
                  <c:v>5467.7374731544</c:v>
                </c:pt>
                <c:pt idx="43">
                  <c:v>5501.6506407916</c:v>
                </c:pt>
                <c:pt idx="44">
                  <c:v>5536.9648787668</c:v>
                </c:pt>
                <c:pt idx="45">
                  <c:v>5570.0167452229</c:v>
                </c:pt>
                <c:pt idx="46">
                  <c:v>5603.0543973209</c:v>
                </c:pt>
                <c:pt idx="47">
                  <c:v>5628.3200908204</c:v>
                </c:pt>
                <c:pt idx="48">
                  <c:v>5661.9093265823</c:v>
                </c:pt>
                <c:pt idx="49">
                  <c:v>5673.3808553281</c:v>
                </c:pt>
                <c:pt idx="50">
                  <c:v>5694.1372230439</c:v>
                </c:pt>
                <c:pt idx="51">
                  <c:v>5705.3007713279</c:v>
                </c:pt>
                <c:pt idx="52">
                  <c:v>5735.9281911452</c:v>
                </c:pt>
                <c:pt idx="53">
                  <c:v>5769.1652445915</c:v>
                </c:pt>
                <c:pt idx="54">
                  <c:v>5790.2912245209</c:v>
                </c:pt>
                <c:pt idx="55">
                  <c:v>5827.6207696375</c:v>
                </c:pt>
                <c:pt idx="56">
                  <c:v>5872.3440190569</c:v>
                </c:pt>
                <c:pt idx="57">
                  <c:v>5891.3397638092</c:v>
                </c:pt>
                <c:pt idx="58">
                  <c:v>5906.7261029278</c:v>
                </c:pt>
                <c:pt idx="59">
                  <c:v>5950.9670470893</c:v>
                </c:pt>
                <c:pt idx="60">
                  <c:v>5973.0363138286</c:v>
                </c:pt>
                <c:pt idx="61">
                  <c:v>6017.0823315502</c:v>
                </c:pt>
                <c:pt idx="62">
                  <c:v>6062.8082223236</c:v>
                </c:pt>
                <c:pt idx="63">
                  <c:v>6083.3777228965</c:v>
                </c:pt>
                <c:pt idx="64">
                  <c:v>6116.1033332969</c:v>
                </c:pt>
                <c:pt idx="65">
                  <c:v>6139.8901379842</c:v>
                </c:pt>
                <c:pt idx="66">
                  <c:v>6161.1449099116</c:v>
                </c:pt>
                <c:pt idx="67">
                  <c:v>6188.8536698477</c:v>
                </c:pt>
                <c:pt idx="68">
                  <c:v>6217.3956883646</c:v>
                </c:pt>
                <c:pt idx="69">
                  <c:v>6226.0927833805</c:v>
                </c:pt>
                <c:pt idx="70">
                  <c:v>6260.4722426816</c:v>
                </c:pt>
                <c:pt idx="71">
                  <c:v>6283.5443543216</c:v>
                </c:pt>
                <c:pt idx="72">
                  <c:v>6325.5211897736</c:v>
                </c:pt>
                <c:pt idx="73">
                  <c:v>6356.5365761015</c:v>
                </c:pt>
                <c:pt idx="74">
                  <c:v>6382.3726151944</c:v>
                </c:pt>
                <c:pt idx="75">
                  <c:v>6401.5493576164</c:v>
                </c:pt>
                <c:pt idx="76">
                  <c:v>6431.5598626837</c:v>
                </c:pt>
                <c:pt idx="77">
                  <c:v>6453.605968094</c:v>
                </c:pt>
                <c:pt idx="78">
                  <c:v>6477.2662688239</c:v>
                </c:pt>
                <c:pt idx="79">
                  <c:v>6504.3423175512</c:v>
                </c:pt>
                <c:pt idx="80">
                  <c:v>6534.9128998712</c:v>
                </c:pt>
                <c:pt idx="81">
                  <c:v>6558.7350069022</c:v>
                </c:pt>
                <c:pt idx="82">
                  <c:v>6563.4305125585</c:v>
                </c:pt>
                <c:pt idx="83">
                  <c:v>6573.5859232647</c:v>
                </c:pt>
                <c:pt idx="84">
                  <c:v>6601.1697583987</c:v>
                </c:pt>
                <c:pt idx="85">
                  <c:v>6618.6099747384</c:v>
                </c:pt>
                <c:pt idx="86">
                  <c:v>6638.6612792225</c:v>
                </c:pt>
                <c:pt idx="87">
                  <c:v>6660.1296446193</c:v>
                </c:pt>
                <c:pt idx="88">
                  <c:v>6678.3241072394</c:v>
                </c:pt>
                <c:pt idx="89">
                  <c:v>6694.1799309189</c:v>
                </c:pt>
                <c:pt idx="90">
                  <c:v>6707.7898009733</c:v>
                </c:pt>
                <c:pt idx="91">
                  <c:v>6728.7797457713</c:v>
                </c:pt>
                <c:pt idx="92">
                  <c:v>6772.6526063203</c:v>
                </c:pt>
                <c:pt idx="93">
                  <c:v>6794.5735633267</c:v>
                </c:pt>
                <c:pt idx="94">
                  <c:v>6827.1377718303</c:v>
                </c:pt>
                <c:pt idx="95">
                  <c:v>6839.394578016</c:v>
                </c:pt>
                <c:pt idx="96">
                  <c:v>6886.3724450488</c:v>
                </c:pt>
                <c:pt idx="97">
                  <c:v>6909.7981150562</c:v>
                </c:pt>
                <c:pt idx="98">
                  <c:v>6923.9113132962</c:v>
                </c:pt>
                <c:pt idx="99">
                  <c:v>6954.5582024767</c:v>
                </c:pt>
                <c:pt idx="100">
                  <c:v>6993.1313782006</c:v>
                </c:pt>
                <c:pt idx="101">
                  <c:v>7018.198150976</c:v>
                </c:pt>
                <c:pt idx="102">
                  <c:v>7061.7590636652</c:v>
                </c:pt>
                <c:pt idx="103">
                  <c:v>7087.5274530514</c:v>
                </c:pt>
                <c:pt idx="104">
                  <c:v>7112.2904338962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2112344"/>
        <c:axId val="67369966"/>
      </c:lineChart>
      <c:catAx>
        <c:axId val="22112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369966"/>
        <c:crosses val="autoZero"/>
        <c:auto val="1"/>
        <c:lblAlgn val="ctr"/>
        <c:lblOffset val="100"/>
      </c:catAx>
      <c:valAx>
        <c:axId val="673699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11234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mor '!$Z$3:$Z$3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'!$Z$4:$Z$108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30401.9263969884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30565.6697420777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26775.8585810557</c:v>
                </c:pt>
                <c:pt idx="22">
                  <c:v>26884.5540227847</c:v>
                </c:pt>
                <c:pt idx="23">
                  <c:v>27096.0999582828</c:v>
                </c:pt>
                <c:pt idx="24">
                  <c:v>27156.7023441184</c:v>
                </c:pt>
                <c:pt idx="25">
                  <c:v>27539.3519176132</c:v>
                </c:pt>
                <c:pt idx="26">
                  <c:v>27694.365034901</c:v>
                </c:pt>
                <c:pt idx="27">
                  <c:v>27997.9180625956</c:v>
                </c:pt>
                <c:pt idx="28">
                  <c:v>28374.0615352684</c:v>
                </c:pt>
                <c:pt idx="29">
                  <c:v>28432.6853662572</c:v>
                </c:pt>
                <c:pt idx="30">
                  <c:v>28632.0349321873</c:v>
                </c:pt>
                <c:pt idx="31">
                  <c:v>28847.3471820202</c:v>
                </c:pt>
                <c:pt idx="32">
                  <c:v>28973.6098800002</c:v>
                </c:pt>
                <c:pt idx="33">
                  <c:v>29218.0381603612</c:v>
                </c:pt>
                <c:pt idx="34">
                  <c:v>29545.0275198035</c:v>
                </c:pt>
                <c:pt idx="35">
                  <c:v>29930.5032621915</c:v>
                </c:pt>
                <c:pt idx="36">
                  <c:v>30308.4806252778</c:v>
                </c:pt>
                <c:pt idx="37">
                  <c:v>30582.5909722245</c:v>
                </c:pt>
                <c:pt idx="38">
                  <c:v>30590.8828823753</c:v>
                </c:pt>
                <c:pt idx="39">
                  <c:v>30676.7417104408</c:v>
                </c:pt>
                <c:pt idx="40">
                  <c:v>30873.106512606</c:v>
                </c:pt>
                <c:pt idx="41">
                  <c:v>31011.8855022197</c:v>
                </c:pt>
                <c:pt idx="42">
                  <c:v>31068.3477419538</c:v>
                </c:pt>
                <c:pt idx="43">
                  <c:v>31171.9485566105</c:v>
                </c:pt>
                <c:pt idx="44">
                  <c:v>31499.7012065277</c:v>
                </c:pt>
                <c:pt idx="45">
                  <c:v>31679.789779015</c:v>
                </c:pt>
                <c:pt idx="46">
                  <c:v>31850.9993393471</c:v>
                </c:pt>
                <c:pt idx="47">
                  <c:v>32078.1299808472</c:v>
                </c:pt>
                <c:pt idx="48">
                  <c:v>32138.337916703</c:v>
                </c:pt>
                <c:pt idx="49">
                  <c:v>32449.6515301226</c:v>
                </c:pt>
                <c:pt idx="50">
                  <c:v>32535.3023029089</c:v>
                </c:pt>
                <c:pt idx="51">
                  <c:v>32630.8047084991</c:v>
                </c:pt>
                <c:pt idx="52">
                  <c:v>32728.7219138674</c:v>
                </c:pt>
                <c:pt idx="53">
                  <c:v>32962.741510921</c:v>
                </c:pt>
                <c:pt idx="54">
                  <c:v>33021.3931310607</c:v>
                </c:pt>
                <c:pt idx="55">
                  <c:v>33231.0709141401</c:v>
                </c:pt>
                <c:pt idx="56">
                  <c:v>33433.803088114</c:v>
                </c:pt>
                <c:pt idx="57">
                  <c:v>33697.5977878196</c:v>
                </c:pt>
                <c:pt idx="58">
                  <c:v>33778.6362964291</c:v>
                </c:pt>
                <c:pt idx="59">
                  <c:v>34000.1764131962</c:v>
                </c:pt>
                <c:pt idx="60">
                  <c:v>34233.2695883917</c:v>
                </c:pt>
                <c:pt idx="61">
                  <c:v>34535.7247331063</c:v>
                </c:pt>
                <c:pt idx="62">
                  <c:v>34542.4902458346</c:v>
                </c:pt>
                <c:pt idx="63">
                  <c:v>34653.2530471209</c:v>
                </c:pt>
                <c:pt idx="64">
                  <c:v>34842.1618864181</c:v>
                </c:pt>
                <c:pt idx="65">
                  <c:v>34907.6400720824</c:v>
                </c:pt>
                <c:pt idx="66">
                  <c:v>35096.9580505174</c:v>
                </c:pt>
                <c:pt idx="67">
                  <c:v>35345.2298589047</c:v>
                </c:pt>
                <c:pt idx="68">
                  <c:v>35280.8273562242</c:v>
                </c:pt>
                <c:pt idx="69">
                  <c:v>35457.3129550144</c:v>
                </c:pt>
                <c:pt idx="70">
                  <c:v>35657.593076652</c:v>
                </c:pt>
                <c:pt idx="71">
                  <c:v>35953.8879221008</c:v>
                </c:pt>
                <c:pt idx="72">
                  <c:v>36078.9903728794</c:v>
                </c:pt>
                <c:pt idx="73">
                  <c:v>36283.2486290306</c:v>
                </c:pt>
                <c:pt idx="74">
                  <c:v>36309.7283370589</c:v>
                </c:pt>
                <c:pt idx="75">
                  <c:v>36499.1456434444</c:v>
                </c:pt>
                <c:pt idx="76">
                  <c:v>36722.3786456898</c:v>
                </c:pt>
                <c:pt idx="77">
                  <c:v>36723.96464197</c:v>
                </c:pt>
                <c:pt idx="78">
                  <c:v>37065.3132274692</c:v>
                </c:pt>
                <c:pt idx="79">
                  <c:v>36952.8726981243</c:v>
                </c:pt>
                <c:pt idx="80">
                  <c:v>37216.9175436573</c:v>
                </c:pt>
                <c:pt idx="81">
                  <c:v>37331.0768736597</c:v>
                </c:pt>
                <c:pt idx="82">
                  <c:v>37581.9190473181</c:v>
                </c:pt>
                <c:pt idx="83">
                  <c:v>37676.1320257474</c:v>
                </c:pt>
                <c:pt idx="84">
                  <c:v>37905.5988032088</c:v>
                </c:pt>
                <c:pt idx="85">
                  <c:v>37959.9200219637</c:v>
                </c:pt>
                <c:pt idx="86">
                  <c:v>38228.7188346515</c:v>
                </c:pt>
                <c:pt idx="87">
                  <c:v>38350.5622349954</c:v>
                </c:pt>
                <c:pt idx="88">
                  <c:v>38508.632849921</c:v>
                </c:pt>
                <c:pt idx="89">
                  <c:v>38618.1840746063</c:v>
                </c:pt>
                <c:pt idx="90">
                  <c:v>38633.093167288</c:v>
                </c:pt>
                <c:pt idx="91">
                  <c:v>38868.804120267</c:v>
                </c:pt>
                <c:pt idx="92">
                  <c:v>39068.209210544</c:v>
                </c:pt>
                <c:pt idx="93">
                  <c:v>39358.1170400493</c:v>
                </c:pt>
                <c:pt idx="94">
                  <c:v>39473.4122856294</c:v>
                </c:pt>
                <c:pt idx="95">
                  <c:v>39708.7667769237</c:v>
                </c:pt>
                <c:pt idx="96">
                  <c:v>40005.334642446</c:v>
                </c:pt>
                <c:pt idx="97">
                  <c:v>40045.2116150612</c:v>
                </c:pt>
                <c:pt idx="98">
                  <c:v>40076.5154635026</c:v>
                </c:pt>
                <c:pt idx="99">
                  <c:v>40046.4311716101</c:v>
                </c:pt>
                <c:pt idx="100">
                  <c:v>40082.7237446623</c:v>
                </c:pt>
                <c:pt idx="101">
                  <c:v>40085.9572973397</c:v>
                </c:pt>
                <c:pt idx="102">
                  <c:v>40330.1028986884</c:v>
                </c:pt>
                <c:pt idx="103">
                  <c:v>40474.5531091807</c:v>
                </c:pt>
                <c:pt idx="104">
                  <c:v>40697.2576643706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'!$AA$3:$AA$3</c:f>
              <c:strCache>
                <c:ptCount val="1"/>
                <c:pt idx="0">
                  <c:v>Pension benefit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'!$AA$4:$AA$108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22119.7093005911</c:v>
                </c:pt>
                <c:pt idx="5">
                  <c:v>19256.8696764634</c:v>
                </c:pt>
                <c:pt idx="6">
                  <c:v>19751.3152438661</c:v>
                </c:pt>
                <c:pt idx="7">
                  <c:v>18722.2596365668</c:v>
                </c:pt>
                <c:pt idx="8">
                  <c:v>20354.000668217</c:v>
                </c:pt>
                <c:pt idx="9">
                  <c:v>19401.8710991846</c:v>
                </c:pt>
                <c:pt idx="10">
                  <c:v>20628.4381992996</c:v>
                </c:pt>
                <c:pt idx="11">
                  <c:v>19684.3389394161</c:v>
                </c:pt>
                <c:pt idx="12">
                  <c:v>21334.8305237905</c:v>
                </c:pt>
                <c:pt idx="13">
                  <c:v>19714.683808115</c:v>
                </c:pt>
                <c:pt idx="14">
                  <c:v>21112.1892507963</c:v>
                </c:pt>
                <c:pt idx="15">
                  <c:v>18817.9133383948</c:v>
                </c:pt>
                <c:pt idx="16">
                  <c:v>18829.838420392</c:v>
                </c:pt>
                <c:pt idx="17">
                  <c:v>17142.7269618637</c:v>
                </c:pt>
                <c:pt idx="18">
                  <c:v>19865.8946765935</c:v>
                </c:pt>
                <c:pt idx="19">
                  <c:v>18127.6521584693</c:v>
                </c:pt>
                <c:pt idx="20">
                  <c:v>19357.5273225112</c:v>
                </c:pt>
                <c:pt idx="21">
                  <c:v>17360.0092783471</c:v>
                </c:pt>
                <c:pt idx="22">
                  <c:v>19439.1144238684</c:v>
                </c:pt>
                <c:pt idx="23">
                  <c:v>17715.2596962906</c:v>
                </c:pt>
                <c:pt idx="24">
                  <c:v>19181.7232025861</c:v>
                </c:pt>
                <c:pt idx="25">
                  <c:v>17841.25673585</c:v>
                </c:pt>
                <c:pt idx="26">
                  <c:v>19821.7696261817</c:v>
                </c:pt>
                <c:pt idx="27">
                  <c:v>18564.4754382095</c:v>
                </c:pt>
                <c:pt idx="28">
                  <c:v>20052.6922088136</c:v>
                </c:pt>
                <c:pt idx="29">
                  <c:v>18986.5050260845</c:v>
                </c:pt>
                <c:pt idx="30">
                  <c:v>20466.5929676974</c:v>
                </c:pt>
                <c:pt idx="31">
                  <c:v>19640.6369519148</c:v>
                </c:pt>
                <c:pt idx="32">
                  <c:v>21003.2324847754</c:v>
                </c:pt>
                <c:pt idx="33">
                  <c:v>20384.5070455082</c:v>
                </c:pt>
                <c:pt idx="34">
                  <c:v>21598.9594999302</c:v>
                </c:pt>
                <c:pt idx="35">
                  <c:v>21085.3981995919</c:v>
                </c:pt>
                <c:pt idx="36">
                  <c:v>22220.8343890626</c:v>
                </c:pt>
                <c:pt idx="37">
                  <c:v>21881.1045329529</c:v>
                </c:pt>
                <c:pt idx="38">
                  <c:v>22932.3410617918</c:v>
                </c:pt>
                <c:pt idx="39">
                  <c:v>22824.3316743427</c:v>
                </c:pt>
                <c:pt idx="40">
                  <c:v>23465.1547845577</c:v>
                </c:pt>
                <c:pt idx="41">
                  <c:v>23442.1834676533</c:v>
                </c:pt>
                <c:pt idx="42">
                  <c:v>23994.30612759</c:v>
                </c:pt>
                <c:pt idx="43">
                  <c:v>24008.8326201385</c:v>
                </c:pt>
                <c:pt idx="44">
                  <c:v>24297.2039123688</c:v>
                </c:pt>
                <c:pt idx="45">
                  <c:v>24282.9757179317</c:v>
                </c:pt>
                <c:pt idx="46">
                  <c:v>24695.372251736</c:v>
                </c:pt>
                <c:pt idx="47">
                  <c:v>24743.3301319488</c:v>
                </c:pt>
                <c:pt idx="48">
                  <c:v>25128.4584057508</c:v>
                </c:pt>
                <c:pt idx="49">
                  <c:v>25198.230083045</c:v>
                </c:pt>
                <c:pt idx="50">
                  <c:v>25555.8887355859</c:v>
                </c:pt>
                <c:pt idx="51">
                  <c:v>25603.2884996276</c:v>
                </c:pt>
                <c:pt idx="52">
                  <c:v>25707.7373092999</c:v>
                </c:pt>
                <c:pt idx="53">
                  <c:v>25751.2368962626</c:v>
                </c:pt>
                <c:pt idx="54">
                  <c:v>26171.7343623325</c:v>
                </c:pt>
                <c:pt idx="55">
                  <c:v>26211.4491683357</c:v>
                </c:pt>
                <c:pt idx="56">
                  <c:v>26237.7548287922</c:v>
                </c:pt>
                <c:pt idx="57">
                  <c:v>26268.5341719174</c:v>
                </c:pt>
                <c:pt idx="58">
                  <c:v>26662.4378512258</c:v>
                </c:pt>
                <c:pt idx="59">
                  <c:v>26706.4565459257</c:v>
                </c:pt>
                <c:pt idx="60">
                  <c:v>26843.9933011704</c:v>
                </c:pt>
                <c:pt idx="61">
                  <c:v>26885.2046596958</c:v>
                </c:pt>
                <c:pt idx="62">
                  <c:v>27232.7498860283</c:v>
                </c:pt>
                <c:pt idx="63">
                  <c:v>27266.1978592988</c:v>
                </c:pt>
                <c:pt idx="64">
                  <c:v>27478.051581701</c:v>
                </c:pt>
                <c:pt idx="65">
                  <c:v>27518.3964195191</c:v>
                </c:pt>
                <c:pt idx="66">
                  <c:v>27841.6912918936</c:v>
                </c:pt>
                <c:pt idx="67">
                  <c:v>27947.6113792366</c:v>
                </c:pt>
                <c:pt idx="68">
                  <c:v>28079.6724059357</c:v>
                </c:pt>
                <c:pt idx="69">
                  <c:v>28138.5000810007</c:v>
                </c:pt>
                <c:pt idx="70">
                  <c:v>28400.3254791315</c:v>
                </c:pt>
                <c:pt idx="71">
                  <c:v>28474.0457180312</c:v>
                </c:pt>
                <c:pt idx="72">
                  <c:v>28602.3953128773</c:v>
                </c:pt>
                <c:pt idx="73">
                  <c:v>28605.947256075</c:v>
                </c:pt>
                <c:pt idx="74">
                  <c:v>28985.5325941349</c:v>
                </c:pt>
                <c:pt idx="75">
                  <c:v>28993.0898256475</c:v>
                </c:pt>
                <c:pt idx="76">
                  <c:v>29122.4641305361</c:v>
                </c:pt>
                <c:pt idx="77">
                  <c:v>29082.5681285782</c:v>
                </c:pt>
                <c:pt idx="78">
                  <c:v>29163.4422884694</c:v>
                </c:pt>
                <c:pt idx="79">
                  <c:v>29213.2775140497</c:v>
                </c:pt>
                <c:pt idx="80">
                  <c:v>29412.8153235217</c:v>
                </c:pt>
                <c:pt idx="81">
                  <c:v>29390.3632782483</c:v>
                </c:pt>
                <c:pt idx="82">
                  <c:v>29691.5632292473</c:v>
                </c:pt>
                <c:pt idx="83">
                  <c:v>29700.6429906579</c:v>
                </c:pt>
                <c:pt idx="84">
                  <c:v>29770.6048911935</c:v>
                </c:pt>
                <c:pt idx="85">
                  <c:v>29738.8620107177</c:v>
                </c:pt>
                <c:pt idx="86">
                  <c:v>29948.9683730679</c:v>
                </c:pt>
                <c:pt idx="87">
                  <c:v>29928.7400054978</c:v>
                </c:pt>
                <c:pt idx="88">
                  <c:v>30082.5907092963</c:v>
                </c:pt>
                <c:pt idx="89">
                  <c:v>30036.5395064305</c:v>
                </c:pt>
                <c:pt idx="90">
                  <c:v>30331.7242699667</c:v>
                </c:pt>
                <c:pt idx="91">
                  <c:v>30350.8458919913</c:v>
                </c:pt>
                <c:pt idx="92">
                  <c:v>30510.2964141212</c:v>
                </c:pt>
                <c:pt idx="93">
                  <c:v>30513.9116563206</c:v>
                </c:pt>
                <c:pt idx="94">
                  <c:v>30852.5196440215</c:v>
                </c:pt>
                <c:pt idx="95">
                  <c:v>30818.0014324637</c:v>
                </c:pt>
                <c:pt idx="96">
                  <c:v>30887.1145788696</c:v>
                </c:pt>
                <c:pt idx="97">
                  <c:v>30820.7137707447</c:v>
                </c:pt>
                <c:pt idx="98">
                  <c:v>31062.9893750358</c:v>
                </c:pt>
                <c:pt idx="99">
                  <c:v>31008.0838011299</c:v>
                </c:pt>
                <c:pt idx="100">
                  <c:v>31111.4483621945</c:v>
                </c:pt>
                <c:pt idx="101">
                  <c:v>31092.5953975961</c:v>
                </c:pt>
                <c:pt idx="102">
                  <c:v>31205.877065448</c:v>
                </c:pt>
                <c:pt idx="103">
                  <c:v>31130.5959167182</c:v>
                </c:pt>
                <c:pt idx="104">
                  <c:v>31444.9955705605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'!$AB$3:$AB$3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'!$AB$4:$AB$108</c:f>
              <c:numCache>
                <c:formatCode>General</c:formatCode>
                <c:ptCount val="105"/>
                <c:pt idx="0">
                  <c:v/>
                </c:pt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24444.4766287751</c:v>
                </c:pt>
                <c:pt idx="5">
                  <c:v>21341.0627055604</c:v>
                </c:pt>
                <c:pt idx="6">
                  <c:v>21880.1420503663</c:v>
                </c:pt>
                <c:pt idx="7">
                  <c:v>20769.0261392627</c:v>
                </c:pt>
                <c:pt idx="8">
                  <c:v>22673.5180807548</c:v>
                </c:pt>
                <c:pt idx="9">
                  <c:v>21657.0850259081</c:v>
                </c:pt>
                <c:pt idx="10">
                  <c:v>23077.5351561513</c:v>
                </c:pt>
                <c:pt idx="11">
                  <c:v>22104.8110243197</c:v>
                </c:pt>
                <c:pt idx="12">
                  <c:v>23994.5349285823</c:v>
                </c:pt>
                <c:pt idx="13">
                  <c:v>22241.0735625469</c:v>
                </c:pt>
                <c:pt idx="14">
                  <c:v>23899.2335531538</c:v>
                </c:pt>
                <c:pt idx="15">
                  <c:v>21295.164460262</c:v>
                </c:pt>
                <c:pt idx="16">
                  <c:v>21390.9891682519</c:v>
                </c:pt>
                <c:pt idx="17">
                  <c:v>19547.5436186682</c:v>
                </c:pt>
                <c:pt idx="18">
                  <c:v>22731.7975745175</c:v>
                </c:pt>
                <c:pt idx="19">
                  <c:v>20764.9815945217</c:v>
                </c:pt>
                <c:pt idx="20">
                  <c:v>22211.5705526129</c:v>
                </c:pt>
                <c:pt idx="21">
                  <c:v>19628.401105822</c:v>
                </c:pt>
                <c:pt idx="22">
                  <c:v>21971.3893730093</c:v>
                </c:pt>
                <c:pt idx="23">
                  <c:v>20053.9663204488</c:v>
                </c:pt>
                <c:pt idx="24">
                  <c:v>21696.3805887825</c:v>
                </c:pt>
                <c:pt idx="25">
                  <c:v>20160.6323996428</c:v>
                </c:pt>
                <c:pt idx="26">
                  <c:v>22424.4778964837</c:v>
                </c:pt>
                <c:pt idx="27">
                  <c:v>21026.732297079</c:v>
                </c:pt>
                <c:pt idx="28">
                  <c:v>22729.3040865683</c:v>
                </c:pt>
                <c:pt idx="29">
                  <c:v>21543.1512854447</c:v>
                </c:pt>
                <c:pt idx="30">
                  <c:v>23248.011619089</c:v>
                </c:pt>
                <c:pt idx="31">
                  <c:v>22368.1952413089</c:v>
                </c:pt>
                <c:pt idx="32">
                  <c:v>23966.5766934016</c:v>
                </c:pt>
                <c:pt idx="33">
                  <c:v>23268.4395389917</c:v>
                </c:pt>
                <c:pt idx="34">
                  <c:v>24688.1655546658</c:v>
                </c:pt>
                <c:pt idx="35">
                  <c:v>24106.8513816332</c:v>
                </c:pt>
                <c:pt idx="36">
                  <c:v>25395.453790451</c:v>
                </c:pt>
                <c:pt idx="37">
                  <c:v>25058.7991710147</c:v>
                </c:pt>
                <c:pt idx="38">
                  <c:v>26326.0273399338</c:v>
                </c:pt>
                <c:pt idx="39">
                  <c:v>26229.8273644053</c:v>
                </c:pt>
                <c:pt idx="40">
                  <c:v>27079.9994198001</c:v>
                </c:pt>
                <c:pt idx="41">
                  <c:v>27111.9789095024</c:v>
                </c:pt>
                <c:pt idx="42">
                  <c:v>27772.1967776711</c:v>
                </c:pt>
                <c:pt idx="43">
                  <c:v>27859.1072122651</c:v>
                </c:pt>
                <c:pt idx="44">
                  <c:v>28218.0795966381</c:v>
                </c:pt>
                <c:pt idx="45">
                  <c:v>28298.1279905875</c:v>
                </c:pt>
                <c:pt idx="46">
                  <c:v>28744.3351462598</c:v>
                </c:pt>
                <c:pt idx="47">
                  <c:v>28793.1646729196</c:v>
                </c:pt>
                <c:pt idx="48">
                  <c:v>29337.2321278113</c:v>
                </c:pt>
                <c:pt idx="49">
                  <c:v>29415.8350816355</c:v>
                </c:pt>
                <c:pt idx="50">
                  <c:v>29877.6427077433</c:v>
                </c:pt>
                <c:pt idx="51">
                  <c:v>29995.7083078716</c:v>
                </c:pt>
                <c:pt idx="52">
                  <c:v>30234.4638597922</c:v>
                </c:pt>
                <c:pt idx="53">
                  <c:v>30421.7238298352</c:v>
                </c:pt>
                <c:pt idx="54">
                  <c:v>31003.1225810724</c:v>
                </c:pt>
                <c:pt idx="55">
                  <c:v>31120.2906998216</c:v>
                </c:pt>
                <c:pt idx="56">
                  <c:v>31268.1045665572</c:v>
                </c:pt>
                <c:pt idx="57">
                  <c:v>31396.3182859548</c:v>
                </c:pt>
                <c:pt idx="58">
                  <c:v>31993.1500519776</c:v>
                </c:pt>
                <c:pt idx="59">
                  <c:v>32056.867832933</c:v>
                </c:pt>
                <c:pt idx="60">
                  <c:v>32257.4888489871</c:v>
                </c:pt>
                <c:pt idx="61">
                  <c:v>32422.0212768726</c:v>
                </c:pt>
                <c:pt idx="62">
                  <c:v>32931.8962057556</c:v>
                </c:pt>
                <c:pt idx="63">
                  <c:v>33190.6384170471</c:v>
                </c:pt>
                <c:pt idx="64">
                  <c:v>33506.6800863443</c:v>
                </c:pt>
                <c:pt idx="65">
                  <c:v>33701.3649413856</c:v>
                </c:pt>
                <c:pt idx="66">
                  <c:v>34278.1393339727</c:v>
                </c:pt>
                <c:pt idx="67">
                  <c:v>34377.9384166504</c:v>
                </c:pt>
                <c:pt idx="68">
                  <c:v>34629.4856607263</c:v>
                </c:pt>
                <c:pt idx="69">
                  <c:v>34756.5209003959</c:v>
                </c:pt>
                <c:pt idx="70">
                  <c:v>35166.4158851014</c:v>
                </c:pt>
                <c:pt idx="71">
                  <c:v>35461.1846430153</c:v>
                </c:pt>
                <c:pt idx="72">
                  <c:v>35837.4044950145</c:v>
                </c:pt>
                <c:pt idx="73">
                  <c:v>35984.6636746003</c:v>
                </c:pt>
                <c:pt idx="74">
                  <c:v>36500.6024448938</c:v>
                </c:pt>
                <c:pt idx="75">
                  <c:v>36538.5617417716</c:v>
                </c:pt>
                <c:pt idx="76">
                  <c:v>36756.9089017176</c:v>
                </c:pt>
                <c:pt idx="77">
                  <c:v>36890.4966903028</c:v>
                </c:pt>
                <c:pt idx="78">
                  <c:v>37157.903545883</c:v>
                </c:pt>
                <c:pt idx="79">
                  <c:v>37318.669360037</c:v>
                </c:pt>
                <c:pt idx="80">
                  <c:v>37665.1898704872</c:v>
                </c:pt>
                <c:pt idx="81">
                  <c:v>37816.6660612086</c:v>
                </c:pt>
                <c:pt idx="82">
                  <c:v>38335.3402017313</c:v>
                </c:pt>
                <c:pt idx="83">
                  <c:v>38369.5590435122</c:v>
                </c:pt>
                <c:pt idx="84">
                  <c:v>38506.2362469067</c:v>
                </c:pt>
                <c:pt idx="85">
                  <c:v>38608.4433183308</c:v>
                </c:pt>
                <c:pt idx="86">
                  <c:v>38851.0942561739</c:v>
                </c:pt>
                <c:pt idx="87">
                  <c:v>38928.183797667</c:v>
                </c:pt>
                <c:pt idx="88">
                  <c:v>39334.5434396834</c:v>
                </c:pt>
                <c:pt idx="89">
                  <c:v>39406.2268716181</c:v>
                </c:pt>
                <c:pt idx="90">
                  <c:v>39881.6129447785</c:v>
                </c:pt>
                <c:pt idx="91">
                  <c:v>39990.7998445604</c:v>
                </c:pt>
                <c:pt idx="92">
                  <c:v>40354.9662641728</c:v>
                </c:pt>
                <c:pt idx="93">
                  <c:v>40457.0628068015</c:v>
                </c:pt>
                <c:pt idx="94">
                  <c:v>41080.9250760312</c:v>
                </c:pt>
                <c:pt idx="95">
                  <c:v>41091.201363073</c:v>
                </c:pt>
                <c:pt idx="96">
                  <c:v>41333.5076236685</c:v>
                </c:pt>
                <c:pt idx="97">
                  <c:v>41517.6253997839</c:v>
                </c:pt>
                <c:pt idx="98">
                  <c:v>42029.6171165155</c:v>
                </c:pt>
                <c:pt idx="99">
                  <c:v>42096.6195203057</c:v>
                </c:pt>
                <c:pt idx="100">
                  <c:v>42420.03515763</c:v>
                </c:pt>
                <c:pt idx="101">
                  <c:v>42638.4694408071</c:v>
                </c:pt>
                <c:pt idx="102">
                  <c:v>42918.5474020771</c:v>
                </c:pt>
                <c:pt idx="103">
                  <c:v>43050.1313616239</c:v>
                </c:pt>
                <c:pt idx="104">
                  <c:v>43623.9692090733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'!$AC$3:$AC$3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'!$AC$4:$AC$108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18080.109225478</c:v>
                </c:pt>
                <c:pt idx="5">
                  <c:v>15577.0115714904</c:v>
                </c:pt>
                <c:pt idx="6">
                  <c:v>16026.328456454</c:v>
                </c:pt>
                <c:pt idx="7">
                  <c:v>15181.0670350772</c:v>
                </c:pt>
                <c:pt idx="8">
                  <c:v>16539.0074901017</c:v>
                </c:pt>
                <c:pt idx="9">
                  <c:v>15716.0645328948</c:v>
                </c:pt>
                <c:pt idx="10">
                  <c:v>16709.2071200885</c:v>
                </c:pt>
                <c:pt idx="11">
                  <c:v>15958.2631345246</c:v>
                </c:pt>
                <c:pt idx="12">
                  <c:v>17315.9957509435</c:v>
                </c:pt>
                <c:pt idx="13">
                  <c:v>16016.7061575626</c:v>
                </c:pt>
                <c:pt idx="14">
                  <c:v>17175.4202176087</c:v>
                </c:pt>
                <c:pt idx="15">
                  <c:v>15319.2053734568</c:v>
                </c:pt>
                <c:pt idx="16">
                  <c:v>15281.853969916</c:v>
                </c:pt>
                <c:pt idx="17">
                  <c:v>13825.5670255993</c:v>
                </c:pt>
                <c:pt idx="18">
                  <c:v>16099.7241271379</c:v>
                </c:pt>
                <c:pt idx="19">
                  <c:v>14638.2190440918</c:v>
                </c:pt>
                <c:pt idx="20">
                  <c:v>15583.1192509965</c:v>
                </c:pt>
                <c:pt idx="21">
                  <c:v>13755.0944120586</c:v>
                </c:pt>
                <c:pt idx="22">
                  <c:v>15426.0727706019</c:v>
                </c:pt>
                <c:pt idx="23">
                  <c:v>14038.0659321843</c:v>
                </c:pt>
                <c:pt idx="24">
                  <c:v>15161.8157300903</c:v>
                </c:pt>
                <c:pt idx="25">
                  <c:v>14077.8913458729</c:v>
                </c:pt>
                <c:pt idx="26">
                  <c:v>15627.0883309512</c:v>
                </c:pt>
                <c:pt idx="27">
                  <c:v>14637.9890171619</c:v>
                </c:pt>
                <c:pt idx="28">
                  <c:v>15814.9630678546</c:v>
                </c:pt>
                <c:pt idx="29">
                  <c:v>15003.5459960171</c:v>
                </c:pt>
                <c:pt idx="30">
                  <c:v>16111.0805847737</c:v>
                </c:pt>
                <c:pt idx="31">
                  <c:v>15460.9685482989</c:v>
                </c:pt>
                <c:pt idx="32">
                  <c:v>16463.0627372128</c:v>
                </c:pt>
                <c:pt idx="33">
                  <c:v>15948.2630679579</c:v>
                </c:pt>
                <c:pt idx="34">
                  <c:v>16896.0706987925</c:v>
                </c:pt>
                <c:pt idx="35">
                  <c:v>16549.4656912786</c:v>
                </c:pt>
                <c:pt idx="36">
                  <c:v>17406.0012930157</c:v>
                </c:pt>
                <c:pt idx="37">
                  <c:v>17097.7717437697</c:v>
                </c:pt>
                <c:pt idx="38">
                  <c:v>17911.4154532016</c:v>
                </c:pt>
                <c:pt idx="39">
                  <c:v>17807.9059761319</c:v>
                </c:pt>
                <c:pt idx="40">
                  <c:v>18299.5238261912</c:v>
                </c:pt>
                <c:pt idx="41">
                  <c:v>18345.9049023611</c:v>
                </c:pt>
                <c:pt idx="42">
                  <c:v>18818.9403587199</c:v>
                </c:pt>
                <c:pt idx="43">
                  <c:v>18782.543038585</c:v>
                </c:pt>
                <c:pt idx="44">
                  <c:v>19012.8450582925</c:v>
                </c:pt>
                <c:pt idx="45">
                  <c:v>18991.0447414383</c:v>
                </c:pt>
                <c:pt idx="46">
                  <c:v>19380.8317994921</c:v>
                </c:pt>
                <c:pt idx="47">
                  <c:v>19383.226240685</c:v>
                </c:pt>
                <c:pt idx="48">
                  <c:v>19696.5020009326</c:v>
                </c:pt>
                <c:pt idx="49">
                  <c:v>19792.3272168774</c:v>
                </c:pt>
                <c:pt idx="50">
                  <c:v>20052.0778095745</c:v>
                </c:pt>
                <c:pt idx="51">
                  <c:v>20094.8099278777</c:v>
                </c:pt>
                <c:pt idx="52">
                  <c:v>20251.8725618584</c:v>
                </c:pt>
                <c:pt idx="53">
                  <c:v>20246.4521138794</c:v>
                </c:pt>
                <c:pt idx="54">
                  <c:v>20643.6960247707</c:v>
                </c:pt>
                <c:pt idx="55">
                  <c:v>20650.7290170302</c:v>
                </c:pt>
                <c:pt idx="56">
                  <c:v>20699.8822583537</c:v>
                </c:pt>
                <c:pt idx="57">
                  <c:v>20802.7272198262</c:v>
                </c:pt>
                <c:pt idx="58">
                  <c:v>21097.2353309556</c:v>
                </c:pt>
                <c:pt idx="59">
                  <c:v>21197.9411919303</c:v>
                </c:pt>
                <c:pt idx="60">
                  <c:v>21354.9911931062</c:v>
                </c:pt>
                <c:pt idx="61">
                  <c:v>21369.5721760314</c:v>
                </c:pt>
                <c:pt idx="62">
                  <c:v>21580.0249155102</c:v>
                </c:pt>
                <c:pt idx="63">
                  <c:v>21569.4220546949</c:v>
                </c:pt>
                <c:pt idx="64">
                  <c:v>21707.4494597945</c:v>
                </c:pt>
                <c:pt idx="65">
                  <c:v>21743.5196992626</c:v>
                </c:pt>
                <c:pt idx="66">
                  <c:v>21985.1616432556</c:v>
                </c:pt>
                <c:pt idx="67">
                  <c:v>22062.3255536514</c:v>
                </c:pt>
                <c:pt idx="68">
                  <c:v>22164.2407422138</c:v>
                </c:pt>
                <c:pt idx="69">
                  <c:v>22284.7725568251</c:v>
                </c:pt>
                <c:pt idx="70">
                  <c:v>22625.1987478574</c:v>
                </c:pt>
                <c:pt idx="71">
                  <c:v>22654.5062265755</c:v>
                </c:pt>
                <c:pt idx="72">
                  <c:v>22793.0134967454</c:v>
                </c:pt>
                <c:pt idx="73">
                  <c:v>22835.5856312717</c:v>
                </c:pt>
                <c:pt idx="74">
                  <c:v>23077.0640683172</c:v>
                </c:pt>
                <c:pt idx="75">
                  <c:v>23098.3999778826</c:v>
                </c:pt>
                <c:pt idx="76">
                  <c:v>23255.2252340218</c:v>
                </c:pt>
                <c:pt idx="77">
                  <c:v>23302.7283031946</c:v>
                </c:pt>
                <c:pt idx="78">
                  <c:v>23432.1837297906</c:v>
                </c:pt>
                <c:pt idx="79">
                  <c:v>23446.7165494284</c:v>
                </c:pt>
                <c:pt idx="80">
                  <c:v>23633.6671440912</c:v>
                </c:pt>
                <c:pt idx="81">
                  <c:v>23661.0169928058</c:v>
                </c:pt>
                <c:pt idx="82">
                  <c:v>23920.9992532563</c:v>
                </c:pt>
                <c:pt idx="83">
                  <c:v>23992.7373730488</c:v>
                </c:pt>
                <c:pt idx="84">
                  <c:v>24076.0765666449</c:v>
                </c:pt>
                <c:pt idx="85">
                  <c:v>24135.5877745632</c:v>
                </c:pt>
                <c:pt idx="86">
                  <c:v>24485.6066836051</c:v>
                </c:pt>
                <c:pt idx="87">
                  <c:v>24483.7374965162</c:v>
                </c:pt>
                <c:pt idx="88">
                  <c:v>24652.8723589885</c:v>
                </c:pt>
                <c:pt idx="89">
                  <c:v>24686.601357474</c:v>
                </c:pt>
                <c:pt idx="90">
                  <c:v>24988.3685065625</c:v>
                </c:pt>
                <c:pt idx="91">
                  <c:v>25044.0196169289</c:v>
                </c:pt>
                <c:pt idx="92">
                  <c:v>25110.6807374937</c:v>
                </c:pt>
                <c:pt idx="93">
                  <c:v>25185.1495636288</c:v>
                </c:pt>
                <c:pt idx="94">
                  <c:v>25478.800926337</c:v>
                </c:pt>
                <c:pt idx="95">
                  <c:v>25472.2880461179</c:v>
                </c:pt>
                <c:pt idx="96">
                  <c:v>25615.4300618207</c:v>
                </c:pt>
                <c:pt idx="97">
                  <c:v>25630.8690466914</c:v>
                </c:pt>
                <c:pt idx="98">
                  <c:v>25777.5614894654</c:v>
                </c:pt>
                <c:pt idx="99">
                  <c:v>25733.3995387997</c:v>
                </c:pt>
                <c:pt idx="100">
                  <c:v>25793.7544646976</c:v>
                </c:pt>
                <c:pt idx="101">
                  <c:v>25745.9875585678</c:v>
                </c:pt>
                <c:pt idx="102">
                  <c:v>25943.4156528561</c:v>
                </c:pt>
                <c:pt idx="103">
                  <c:v>25982.3499919445</c:v>
                </c:pt>
                <c:pt idx="104">
                  <c:v>26240.2463862633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'!$AD$3:$AD$3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'!$AD$4:$AD$108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12545.5549965549</c:v>
                </c:pt>
                <c:pt idx="23">
                  <c:v>11421.6658104846</c:v>
                </c:pt>
                <c:pt idx="24">
                  <c:v>12371.8308529911</c:v>
                </c:pt>
                <c:pt idx="25">
                  <c:v>11448.9381746449</c:v>
                </c:pt>
                <c:pt idx="26">
                  <c:v>12723.0177400523</c:v>
                </c:pt>
                <c:pt idx="27">
                  <c:v>11890.050799728</c:v>
                </c:pt>
                <c:pt idx="28">
                  <c:v>12810.2937972012</c:v>
                </c:pt>
                <c:pt idx="29">
                  <c:v>12108.5156137512</c:v>
                </c:pt>
                <c:pt idx="30">
                  <c:v>13058.5213757007</c:v>
                </c:pt>
                <c:pt idx="31">
                  <c:v>12564.5508345592</c:v>
                </c:pt>
                <c:pt idx="32">
                  <c:v>13426.1966841767</c:v>
                </c:pt>
                <c:pt idx="33">
                  <c:v>13000.8167337035</c:v>
                </c:pt>
                <c:pt idx="34">
                  <c:v>13751.6373892372</c:v>
                </c:pt>
                <c:pt idx="35">
                  <c:v>13413.5803410691</c:v>
                </c:pt>
                <c:pt idx="36">
                  <c:v>14063.5377118829</c:v>
                </c:pt>
                <c:pt idx="37">
                  <c:v>13843.9319673534</c:v>
                </c:pt>
                <c:pt idx="38">
                  <c:v>14486.0232391924</c:v>
                </c:pt>
                <c:pt idx="39">
                  <c:v>14361.222907428</c:v>
                </c:pt>
                <c:pt idx="40">
                  <c:v>14752.2635491478</c:v>
                </c:pt>
                <c:pt idx="41">
                  <c:v>14725.6598872181</c:v>
                </c:pt>
                <c:pt idx="42">
                  <c:v>15047.0373001875</c:v>
                </c:pt>
                <c:pt idx="43">
                  <c:v>15064.4828680693</c:v>
                </c:pt>
                <c:pt idx="44">
                  <c:v>15263.8630554687</c:v>
                </c:pt>
                <c:pt idx="45">
                  <c:v>15288.1575662904</c:v>
                </c:pt>
                <c:pt idx="46">
                  <c:v>15536.768856948</c:v>
                </c:pt>
                <c:pt idx="47">
                  <c:v>15560.8286561678</c:v>
                </c:pt>
                <c:pt idx="48">
                  <c:v>15770.1798244016</c:v>
                </c:pt>
                <c:pt idx="49">
                  <c:v>15772.9706303216</c:v>
                </c:pt>
                <c:pt idx="50">
                  <c:v>15965.5396793397</c:v>
                </c:pt>
                <c:pt idx="51">
                  <c:v>15989.0622368926</c:v>
                </c:pt>
                <c:pt idx="52">
                  <c:v>16080.0911036918</c:v>
                </c:pt>
                <c:pt idx="53">
                  <c:v>16092.3486859518</c:v>
                </c:pt>
                <c:pt idx="54">
                  <c:v>16330.3760076423</c:v>
                </c:pt>
                <c:pt idx="55">
                  <c:v>16353.8408871533</c:v>
                </c:pt>
                <c:pt idx="56">
                  <c:v>16401.4043638091</c:v>
                </c:pt>
                <c:pt idx="57">
                  <c:v>16417.5012768502</c:v>
                </c:pt>
                <c:pt idx="58">
                  <c:v>16666.8790008212</c:v>
                </c:pt>
                <c:pt idx="59">
                  <c:v>16673.1424547338</c:v>
                </c:pt>
                <c:pt idx="60">
                  <c:v>16734.5656701017</c:v>
                </c:pt>
                <c:pt idx="61">
                  <c:v>16746.235914538</c:v>
                </c:pt>
                <c:pt idx="62">
                  <c:v>16953.5811024684</c:v>
                </c:pt>
                <c:pt idx="63">
                  <c:v>16952.0429033701</c:v>
                </c:pt>
                <c:pt idx="64">
                  <c:v>17042.5614820719</c:v>
                </c:pt>
                <c:pt idx="65">
                  <c:v>17068.5620720714</c:v>
                </c:pt>
                <c:pt idx="66">
                  <c:v>17270.9690747861</c:v>
                </c:pt>
                <c:pt idx="67">
                  <c:v>17278.6932058067</c:v>
                </c:pt>
                <c:pt idx="68">
                  <c:v>17356.4781588195</c:v>
                </c:pt>
                <c:pt idx="69">
                  <c:v>17370.6756445965</c:v>
                </c:pt>
                <c:pt idx="70">
                  <c:v>17566.9256313986</c:v>
                </c:pt>
                <c:pt idx="71">
                  <c:v>17564.5093334949</c:v>
                </c:pt>
                <c:pt idx="72">
                  <c:v>17661.7740357556</c:v>
                </c:pt>
                <c:pt idx="73">
                  <c:v>17676.7906222679</c:v>
                </c:pt>
                <c:pt idx="74">
                  <c:v>17881.7449372616</c:v>
                </c:pt>
                <c:pt idx="75">
                  <c:v>17883.4901383639</c:v>
                </c:pt>
                <c:pt idx="76">
                  <c:v>17991.6894332953</c:v>
                </c:pt>
                <c:pt idx="77">
                  <c:v>17980.4600493639</c:v>
                </c:pt>
                <c:pt idx="78">
                  <c:v>18084.8675237968</c:v>
                </c:pt>
                <c:pt idx="79">
                  <c:v>18081.4700634333</c:v>
                </c:pt>
                <c:pt idx="80">
                  <c:v>18185.0592940577</c:v>
                </c:pt>
                <c:pt idx="81">
                  <c:v>18182.9087200542</c:v>
                </c:pt>
                <c:pt idx="82">
                  <c:v>18390.630881042</c:v>
                </c:pt>
                <c:pt idx="83">
                  <c:v>18386.0635299394</c:v>
                </c:pt>
                <c:pt idx="84">
                  <c:v>18438.9745744261</c:v>
                </c:pt>
                <c:pt idx="85">
                  <c:v>18440.4570300448</c:v>
                </c:pt>
                <c:pt idx="86">
                  <c:v>18622.6646231351</c:v>
                </c:pt>
                <c:pt idx="87">
                  <c:v>18626.9554043149</c:v>
                </c:pt>
                <c:pt idx="88">
                  <c:v>18738.5356191013</c:v>
                </c:pt>
                <c:pt idx="89">
                  <c:v>18737.3678929697</c:v>
                </c:pt>
                <c:pt idx="90">
                  <c:v>18923.2795812599</c:v>
                </c:pt>
                <c:pt idx="91">
                  <c:v>18937.1055230954</c:v>
                </c:pt>
                <c:pt idx="92">
                  <c:v>19030.5474406346</c:v>
                </c:pt>
                <c:pt idx="93">
                  <c:v>19020.9221400072</c:v>
                </c:pt>
                <c:pt idx="94">
                  <c:v>19240.9274428461</c:v>
                </c:pt>
                <c:pt idx="95">
                  <c:v>19238.8984336016</c:v>
                </c:pt>
                <c:pt idx="96">
                  <c:v>19280.5074814594</c:v>
                </c:pt>
                <c:pt idx="97">
                  <c:v>19290.0251041607</c:v>
                </c:pt>
                <c:pt idx="98">
                  <c:v>19459.1936334674</c:v>
                </c:pt>
                <c:pt idx="99">
                  <c:v>19462.2080604337</c:v>
                </c:pt>
                <c:pt idx="100">
                  <c:v>19572.1322100345</c:v>
                </c:pt>
                <c:pt idx="101">
                  <c:v>19577.2767821889</c:v>
                </c:pt>
                <c:pt idx="102">
                  <c:v>19671.4588258409</c:v>
                </c:pt>
                <c:pt idx="103">
                  <c:v>19666.4204657311</c:v>
                </c:pt>
                <c:pt idx="104">
                  <c:v>19847.6331549156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mor '!$AI$3:$AI$3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'!$AI$4:$AI$108</c:f>
              <c:numCache>
                <c:formatCode>General</c:formatCode>
                <c:ptCount val="105"/>
                <c:pt idx="0">
                  <c:v/>
                </c:pt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0.60929182242481</c:v>
                </c:pt>
                <c:pt idx="5">
                  <c:v>0.563102593915176</c:v>
                </c:pt>
                <c:pt idx="6">
                  <c:v>0.593327033638217</c:v>
                </c:pt>
                <c:pt idx="7">
                  <c:v>0.560074205096238</c:v>
                </c:pt>
                <c:pt idx="8">
                  <c:v>0.592428532673405</c:v>
                </c:pt>
                <c:pt idx="9">
                  <c:v>0.55368357062271</c:v>
                </c:pt>
                <c:pt idx="10">
                  <c:v>0.601929496549525</c:v>
                </c:pt>
                <c:pt idx="11">
                  <c:v>0.571085689974974</c:v>
                </c:pt>
                <c:pt idx="12">
                  <c:v>0.621354132871921</c:v>
                </c:pt>
                <c:pt idx="13">
                  <c:v>0.574108847816215</c:v>
                </c:pt>
                <c:pt idx="14">
                  <c:v>0.626968656428696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0.664040362715536</c:v>
                </c:pt>
                <c:pt idx="21">
                  <c:v>0.582284165741585</c:v>
                </c:pt>
                <c:pt idx="22">
                  <c:v>0.651783992075332</c:v>
                </c:pt>
                <c:pt idx="23">
                  <c:v>0.584736221585671</c:v>
                </c:pt>
                <c:pt idx="24">
                  <c:v>0.626200150498645</c:v>
                </c:pt>
                <c:pt idx="25">
                  <c:v>0.57617238060224</c:v>
                </c:pt>
                <c:pt idx="26">
                  <c:v>0.635263881135708</c:v>
                </c:pt>
                <c:pt idx="27">
                  <c:v>0.582819690426285</c:v>
                </c:pt>
                <c:pt idx="28">
                  <c:v>0.627055517481101</c:v>
                </c:pt>
                <c:pt idx="29">
                  <c:v>0.58639028886352</c:v>
                </c:pt>
                <c:pt idx="30">
                  <c:v>0.626446053576114</c:v>
                </c:pt>
                <c:pt idx="31">
                  <c:v>0.597637504695641</c:v>
                </c:pt>
                <c:pt idx="32">
                  <c:v>0.63335816898911</c:v>
                </c:pt>
                <c:pt idx="33">
                  <c:v>0.616796672277309</c:v>
                </c:pt>
                <c:pt idx="34">
                  <c:v>0.637516338018268</c:v>
                </c:pt>
                <c:pt idx="35">
                  <c:v>0.615238747838647</c:v>
                </c:pt>
                <c:pt idx="36">
                  <c:v>0.636315920534988</c:v>
                </c:pt>
                <c:pt idx="37">
                  <c:v>0.615735437970419</c:v>
                </c:pt>
                <c:pt idx="38">
                  <c:v>0.639568296161889</c:v>
                </c:pt>
                <c:pt idx="39">
                  <c:v>0.626212490848283</c:v>
                </c:pt>
                <c:pt idx="40">
                  <c:v>0.642858560193029</c:v>
                </c:pt>
                <c:pt idx="41">
                  <c:v>0.643806007956275</c:v>
                </c:pt>
                <c:pt idx="42">
                  <c:v>0.653890433141313</c:v>
                </c:pt>
                <c:pt idx="43">
                  <c:v>0.650564111353844</c:v>
                </c:pt>
                <c:pt idx="44">
                  <c:v>0.649203281365649</c:v>
                </c:pt>
                <c:pt idx="45">
                  <c:v>0.646944542195295</c:v>
                </c:pt>
                <c:pt idx="46">
                  <c:v>0.650961464075491</c:v>
                </c:pt>
                <c:pt idx="47">
                  <c:v>0.651922316297588</c:v>
                </c:pt>
                <c:pt idx="48">
                  <c:v>0.653590008799812</c:v>
                </c:pt>
                <c:pt idx="49">
                  <c:v>0.655076255483122</c:v>
                </c:pt>
                <c:pt idx="50">
                  <c:v>0.65203669686641</c:v>
                </c:pt>
                <c:pt idx="51">
                  <c:v>0.657117108452695</c:v>
                </c:pt>
                <c:pt idx="52">
                  <c:v>0.658408110425758</c:v>
                </c:pt>
                <c:pt idx="53">
                  <c:v>0.649627278644345</c:v>
                </c:pt>
                <c:pt idx="54">
                  <c:v>0.657827008645017</c:v>
                </c:pt>
                <c:pt idx="55">
                  <c:v>0.661664708863089</c:v>
                </c:pt>
                <c:pt idx="56">
                  <c:v>0.654501114291803</c:v>
                </c:pt>
                <c:pt idx="57">
                  <c:v>0.654847301765681</c:v>
                </c:pt>
                <c:pt idx="58">
                  <c:v>0.658673290487561</c:v>
                </c:pt>
                <c:pt idx="59">
                  <c:v>0.657947398568121</c:v>
                </c:pt>
                <c:pt idx="60">
                  <c:v>0.656929117818261</c:v>
                </c:pt>
                <c:pt idx="61">
                  <c:v>0.645565054428141</c:v>
                </c:pt>
                <c:pt idx="62">
                  <c:v>0.648296078207902</c:v>
                </c:pt>
                <c:pt idx="63">
                  <c:v>0.644889458104532</c:v>
                </c:pt>
                <c:pt idx="64">
                  <c:v>0.641781981120833</c:v>
                </c:pt>
                <c:pt idx="65">
                  <c:v>0.640895094975351</c:v>
                </c:pt>
                <c:pt idx="66">
                  <c:v>0.639042813968802</c:v>
                </c:pt>
                <c:pt idx="67">
                  <c:v>0.643585488719631</c:v>
                </c:pt>
                <c:pt idx="68">
                  <c:v>0.633677785928577</c:v>
                </c:pt>
                <c:pt idx="69">
                  <c:v>0.627145750012243</c:v>
                </c:pt>
                <c:pt idx="70">
                  <c:v>0.632807169726954</c:v>
                </c:pt>
                <c:pt idx="71">
                  <c:v>0.629566973889369</c:v>
                </c:pt>
                <c:pt idx="72">
                  <c:v>0.636156218908257</c:v>
                </c:pt>
                <c:pt idx="73">
                  <c:v>0.631748229472449</c:v>
                </c:pt>
                <c:pt idx="74">
                  <c:v>0.632938898971464</c:v>
                </c:pt>
                <c:pt idx="75">
                  <c:v>0.635176215959382</c:v>
                </c:pt>
                <c:pt idx="76">
                  <c:v>0.634065726399191</c:v>
                </c:pt>
                <c:pt idx="77">
                  <c:v>0.634753430266145</c:v>
                </c:pt>
                <c:pt idx="78">
                  <c:v>0.636324343678648</c:v>
                </c:pt>
                <c:pt idx="79">
                  <c:v>0.634223779203245</c:v>
                </c:pt>
                <c:pt idx="80">
                  <c:v>0.635094646721829</c:v>
                </c:pt>
                <c:pt idx="81">
                  <c:v>0.635520520286229</c:v>
                </c:pt>
                <c:pt idx="82">
                  <c:v>0.634973832988377</c:v>
                </c:pt>
                <c:pt idx="83">
                  <c:v>0.635107073953605</c:v>
                </c:pt>
                <c:pt idx="84">
                  <c:v>0.631520624897073</c:v>
                </c:pt>
                <c:pt idx="85">
                  <c:v>0.631278531205245</c:v>
                </c:pt>
                <c:pt idx="86">
                  <c:v>0.632366520457064</c:v>
                </c:pt>
                <c:pt idx="87">
                  <c:v>0.638675946981602</c:v>
                </c:pt>
                <c:pt idx="88">
                  <c:v>0.632626465956679</c:v>
                </c:pt>
                <c:pt idx="89">
                  <c:v>0.631707832932572</c:v>
                </c:pt>
                <c:pt idx="90">
                  <c:v>0.637390959887215</c:v>
                </c:pt>
                <c:pt idx="91">
                  <c:v>0.63757475448803</c:v>
                </c:pt>
                <c:pt idx="92">
                  <c:v>0.639465037781421</c:v>
                </c:pt>
                <c:pt idx="93">
                  <c:v>0.642293506627325</c:v>
                </c:pt>
                <c:pt idx="94">
                  <c:v>0.642406369068907</c:v>
                </c:pt>
                <c:pt idx="95">
                  <c:v>0.63630558830022</c:v>
                </c:pt>
                <c:pt idx="96">
                  <c:v>0.636118924825085</c:v>
                </c:pt>
                <c:pt idx="97">
                  <c:v>0.636524222709431</c:v>
                </c:pt>
                <c:pt idx="98">
                  <c:v>0.639450091175615</c:v>
                </c:pt>
                <c:pt idx="99">
                  <c:v>0.635145787943748</c:v>
                </c:pt>
                <c:pt idx="100">
                  <c:v>0.635808154149931</c:v>
                </c:pt>
                <c:pt idx="101">
                  <c:v>0.634486500904455</c:v>
                </c:pt>
                <c:pt idx="102">
                  <c:v>0.635636475182009</c:v>
                </c:pt>
                <c:pt idx="103">
                  <c:v>0.634274372572345</c:v>
                </c:pt>
                <c:pt idx="104">
                  <c:v>0.632901295156357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9623291"/>
        <c:axId val="19801391"/>
      </c:lineChart>
      <c:catAx>
        <c:axId val="796232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801391"/>
        <c:crosses val="autoZero"/>
        <c:auto val="1"/>
        <c:lblAlgn val="ctr"/>
        <c:lblOffset val="100"/>
      </c:catAx>
      <c:valAx>
        <c:axId val="1980139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623291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mor '!$I$3:$I$3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'!$I$4:$I$108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30401.9263969884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30565.6697420777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26700.5314518309</c:v>
                </c:pt>
                <c:pt idx="22">
                  <c:v>26729.1385794527</c:v>
                </c:pt>
                <c:pt idx="23">
                  <c:v>26781.0687823686</c:v>
                </c:pt>
                <c:pt idx="24">
                  <c:v>26817.4540773051</c:v>
                </c:pt>
                <c:pt idx="25">
                  <c:v>27062.7777078956</c:v>
                </c:pt>
                <c:pt idx="26">
                  <c:v>27109.4271497501</c:v>
                </c:pt>
                <c:pt idx="27">
                  <c:v>27140.9414605316</c:v>
                </c:pt>
                <c:pt idx="28">
                  <c:v>27268.8345443405</c:v>
                </c:pt>
                <c:pt idx="29">
                  <c:v>27466.6630811549</c:v>
                </c:pt>
                <c:pt idx="30">
                  <c:v>27537.4193553377</c:v>
                </c:pt>
                <c:pt idx="31">
                  <c:v>27739.4101846026</c:v>
                </c:pt>
                <c:pt idx="32">
                  <c:v>27883.0899598735</c:v>
                </c:pt>
                <c:pt idx="33">
                  <c:v>28018.7402579043</c:v>
                </c:pt>
                <c:pt idx="34">
                  <c:v>27999.3625787672</c:v>
                </c:pt>
                <c:pt idx="35">
                  <c:v>28279.5902246958</c:v>
                </c:pt>
                <c:pt idx="36">
                  <c:v>28459.2327446598</c:v>
                </c:pt>
                <c:pt idx="37">
                  <c:v>28595.0042863064</c:v>
                </c:pt>
                <c:pt idx="38">
                  <c:v>28577.7150712495</c:v>
                </c:pt>
                <c:pt idx="39">
                  <c:v>28759.4788593311</c:v>
                </c:pt>
                <c:pt idx="40">
                  <c:v>28905.8190850435</c:v>
                </c:pt>
                <c:pt idx="41">
                  <c:v>29049.5431834981</c:v>
                </c:pt>
                <c:pt idx="42">
                  <c:v>29105.4170874109</c:v>
                </c:pt>
                <c:pt idx="43">
                  <c:v>29182.5039084213</c:v>
                </c:pt>
                <c:pt idx="44">
                  <c:v>29316.2453654068</c:v>
                </c:pt>
                <c:pt idx="45">
                  <c:v>29513.9994446174</c:v>
                </c:pt>
                <c:pt idx="46">
                  <c:v>29661.1066149256</c:v>
                </c:pt>
                <c:pt idx="47">
                  <c:v>29821.8356797317</c:v>
                </c:pt>
                <c:pt idx="48">
                  <c:v>29901.125862844</c:v>
                </c:pt>
                <c:pt idx="49">
                  <c:v>29981.3861848221</c:v>
                </c:pt>
                <c:pt idx="50">
                  <c:v>30078.1060017486</c:v>
                </c:pt>
                <c:pt idx="51">
                  <c:v>30193.8703452791</c:v>
                </c:pt>
                <c:pt idx="52">
                  <c:v>30168.3458929054</c:v>
                </c:pt>
                <c:pt idx="53">
                  <c:v>30282.0091224679</c:v>
                </c:pt>
                <c:pt idx="54">
                  <c:v>30556.4275159086</c:v>
                </c:pt>
                <c:pt idx="55">
                  <c:v>30822.231632655</c:v>
                </c:pt>
                <c:pt idx="56">
                  <c:v>30976.738492061</c:v>
                </c:pt>
                <c:pt idx="57">
                  <c:v>30881.6056352521</c:v>
                </c:pt>
                <c:pt idx="58">
                  <c:v>30901.9128488652</c:v>
                </c:pt>
                <c:pt idx="59">
                  <c:v>30945.949690046</c:v>
                </c:pt>
                <c:pt idx="60">
                  <c:v>31117.7421289499</c:v>
                </c:pt>
                <c:pt idx="61">
                  <c:v>31258.7859985288</c:v>
                </c:pt>
                <c:pt idx="62">
                  <c:v>31291.2546128532</c:v>
                </c:pt>
                <c:pt idx="63">
                  <c:v>31328.282674907</c:v>
                </c:pt>
                <c:pt idx="64">
                  <c:v>31510.4673429238</c:v>
                </c:pt>
                <c:pt idx="65">
                  <c:v>31696.7889384249</c:v>
                </c:pt>
                <c:pt idx="66">
                  <c:v>31594.8814754418</c:v>
                </c:pt>
                <c:pt idx="67">
                  <c:v>31716.0137492335</c:v>
                </c:pt>
                <c:pt idx="68">
                  <c:v>31788.5012683245</c:v>
                </c:pt>
                <c:pt idx="69">
                  <c:v>31945.1650527757</c:v>
                </c:pt>
                <c:pt idx="70">
                  <c:v>31981.8832452169</c:v>
                </c:pt>
                <c:pt idx="71">
                  <c:v>31856.8958614431</c:v>
                </c:pt>
                <c:pt idx="72">
                  <c:v>32057.0054371659</c:v>
                </c:pt>
                <c:pt idx="73">
                  <c:v>32125.7408167838</c:v>
                </c:pt>
                <c:pt idx="74">
                  <c:v>32173.6504680628</c:v>
                </c:pt>
                <c:pt idx="75">
                  <c:v>32193.2178596019</c:v>
                </c:pt>
                <c:pt idx="76">
                  <c:v>32068.1859747863</c:v>
                </c:pt>
                <c:pt idx="77">
                  <c:v>32029.8603100357</c:v>
                </c:pt>
                <c:pt idx="78">
                  <c:v>32186.6438329456</c:v>
                </c:pt>
                <c:pt idx="79">
                  <c:v>32200.892011137</c:v>
                </c:pt>
                <c:pt idx="80">
                  <c:v>32277.735933152</c:v>
                </c:pt>
                <c:pt idx="81">
                  <c:v>32343.4208089592</c:v>
                </c:pt>
                <c:pt idx="82">
                  <c:v>32585.1026403995</c:v>
                </c:pt>
                <c:pt idx="83">
                  <c:v>32549.2551318823</c:v>
                </c:pt>
                <c:pt idx="84">
                  <c:v>32843.2164307187</c:v>
                </c:pt>
                <c:pt idx="85">
                  <c:v>32870.6486778594</c:v>
                </c:pt>
                <c:pt idx="86">
                  <c:v>32956.2965353451</c:v>
                </c:pt>
                <c:pt idx="87">
                  <c:v>33070.9793515185</c:v>
                </c:pt>
                <c:pt idx="88">
                  <c:v>33103.8343085538</c:v>
                </c:pt>
                <c:pt idx="89">
                  <c:v>33262.8587495632</c:v>
                </c:pt>
                <c:pt idx="90">
                  <c:v>33192.1582737306</c:v>
                </c:pt>
                <c:pt idx="91">
                  <c:v>33279.9333973365</c:v>
                </c:pt>
                <c:pt idx="92">
                  <c:v>33315.506600314</c:v>
                </c:pt>
                <c:pt idx="93">
                  <c:v>33442.3370911788</c:v>
                </c:pt>
                <c:pt idx="94">
                  <c:v>33537.7267365449</c:v>
                </c:pt>
                <c:pt idx="95">
                  <c:v>33420.6030728406</c:v>
                </c:pt>
                <c:pt idx="96">
                  <c:v>33639.8539063565</c:v>
                </c:pt>
                <c:pt idx="97">
                  <c:v>33814.2974723751</c:v>
                </c:pt>
                <c:pt idx="98">
                  <c:v>33740.6377310122</c:v>
                </c:pt>
                <c:pt idx="99">
                  <c:v>33747.7405523888</c:v>
                </c:pt>
                <c:pt idx="100">
                  <c:v>33653.6096280269</c:v>
                </c:pt>
                <c:pt idx="101">
                  <c:v>33542.7776706892</c:v>
                </c:pt>
                <c:pt idx="102">
                  <c:v>33717.2708020651</c:v>
                </c:pt>
                <c:pt idx="103">
                  <c:v>33846.3218127597</c:v>
                </c:pt>
                <c:pt idx="104">
                  <c:v>33776.8501941439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'!$J$3:$J$3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'!$J$4:$J$108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22112.9672914914</c:v>
                </c:pt>
                <c:pt idx="5">
                  <c:v>19257.7691058386</c:v>
                </c:pt>
                <c:pt idx="6">
                  <c:v>19750.5750908048</c:v>
                </c:pt>
                <c:pt idx="7">
                  <c:v>18721.6900746784</c:v>
                </c:pt>
                <c:pt idx="8">
                  <c:v>20352.8734838955</c:v>
                </c:pt>
                <c:pt idx="9">
                  <c:v>19400.3773916072</c:v>
                </c:pt>
                <c:pt idx="10">
                  <c:v>20626.869812174</c:v>
                </c:pt>
                <c:pt idx="11">
                  <c:v>19682.8624366849</c:v>
                </c:pt>
                <c:pt idx="12">
                  <c:v>21333.2494469308</c:v>
                </c:pt>
                <c:pt idx="13">
                  <c:v>19713.2431180852</c:v>
                </c:pt>
                <c:pt idx="14">
                  <c:v>21110.6635363106</c:v>
                </c:pt>
                <c:pt idx="15">
                  <c:v>18816.728911863</c:v>
                </c:pt>
                <c:pt idx="16">
                  <c:v>18828.6691081474</c:v>
                </c:pt>
                <c:pt idx="17">
                  <c:v>17141.8170332822</c:v>
                </c:pt>
                <c:pt idx="18">
                  <c:v>19864.8484041764</c:v>
                </c:pt>
                <c:pt idx="19">
                  <c:v>18126.7115761551</c:v>
                </c:pt>
                <c:pt idx="20">
                  <c:v>19356.5374322097</c:v>
                </c:pt>
                <c:pt idx="21">
                  <c:v>17358.9498041438</c:v>
                </c:pt>
                <c:pt idx="22">
                  <c:v>19410.7536344458</c:v>
                </c:pt>
                <c:pt idx="23">
                  <c:v>17687.2141437415</c:v>
                </c:pt>
                <c:pt idx="24">
                  <c:v>19178.9886458045</c:v>
                </c:pt>
                <c:pt idx="25">
                  <c:v>17836.8999951714</c:v>
                </c:pt>
                <c:pt idx="26">
                  <c:v>19726.714013207</c:v>
                </c:pt>
                <c:pt idx="27">
                  <c:v>18471.1732166644</c:v>
                </c:pt>
                <c:pt idx="28">
                  <c:v>19840.2481045373</c:v>
                </c:pt>
                <c:pt idx="29">
                  <c:v>18785.7041936005</c:v>
                </c:pt>
                <c:pt idx="30">
                  <c:v>20219.3355848853</c:v>
                </c:pt>
                <c:pt idx="31">
                  <c:v>19428.1174706644</c:v>
                </c:pt>
                <c:pt idx="32">
                  <c:v>20709.8558828288</c:v>
                </c:pt>
                <c:pt idx="33">
                  <c:v>20064.0169061005</c:v>
                </c:pt>
                <c:pt idx="34">
                  <c:v>21021.9957299998</c:v>
                </c:pt>
                <c:pt idx="35">
                  <c:v>20510.4816448575</c:v>
                </c:pt>
                <c:pt idx="36">
                  <c:v>21327.3741399133</c:v>
                </c:pt>
                <c:pt idx="37">
                  <c:v>21017.2245296918</c:v>
                </c:pt>
                <c:pt idx="38">
                  <c:v>21743.2531478603</c:v>
                </c:pt>
                <c:pt idx="39">
                  <c:v>21651.4041384597</c:v>
                </c:pt>
                <c:pt idx="40">
                  <c:v>22187.3279022778</c:v>
                </c:pt>
                <c:pt idx="41">
                  <c:v>22201.3543394617</c:v>
                </c:pt>
                <c:pt idx="42">
                  <c:v>22611.1042947055</c:v>
                </c:pt>
                <c:pt idx="43">
                  <c:v>22617.0518195753</c:v>
                </c:pt>
                <c:pt idx="44">
                  <c:v>22981.095763369</c:v>
                </c:pt>
                <c:pt idx="45">
                  <c:v>23025.1602803869</c:v>
                </c:pt>
                <c:pt idx="46">
                  <c:v>23395.1121388147</c:v>
                </c:pt>
                <c:pt idx="47">
                  <c:v>23471.0021578309</c:v>
                </c:pt>
                <c:pt idx="48">
                  <c:v>23730.3910415342</c:v>
                </c:pt>
                <c:pt idx="49">
                  <c:v>23729.1621681638</c:v>
                </c:pt>
                <c:pt idx="50">
                  <c:v>23938.7200866363</c:v>
                </c:pt>
                <c:pt idx="51">
                  <c:v>23957.8702557364</c:v>
                </c:pt>
                <c:pt idx="52">
                  <c:v>24173.2474507211</c:v>
                </c:pt>
                <c:pt idx="53">
                  <c:v>24210.23127277</c:v>
                </c:pt>
                <c:pt idx="54">
                  <c:v>24389.0344844232</c:v>
                </c:pt>
                <c:pt idx="55">
                  <c:v>24423.9687719994</c:v>
                </c:pt>
                <c:pt idx="56">
                  <c:v>24635.4322537407</c:v>
                </c:pt>
                <c:pt idx="57">
                  <c:v>24690.8013698549</c:v>
                </c:pt>
                <c:pt idx="58">
                  <c:v>24886.0447087684</c:v>
                </c:pt>
                <c:pt idx="59">
                  <c:v>24881.0688149706</c:v>
                </c:pt>
                <c:pt idx="60">
                  <c:v>24965.0843634719</c:v>
                </c:pt>
                <c:pt idx="61">
                  <c:v>25006.6787696481</c:v>
                </c:pt>
                <c:pt idx="62">
                  <c:v>25369.9365830957</c:v>
                </c:pt>
                <c:pt idx="63">
                  <c:v>25422.4538565497</c:v>
                </c:pt>
                <c:pt idx="64">
                  <c:v>25471.7649786844</c:v>
                </c:pt>
                <c:pt idx="65">
                  <c:v>25508.625685061</c:v>
                </c:pt>
                <c:pt idx="66">
                  <c:v>25787.7888098769</c:v>
                </c:pt>
                <c:pt idx="67">
                  <c:v>25757.3309991078</c:v>
                </c:pt>
                <c:pt idx="68">
                  <c:v>25715.2070105898</c:v>
                </c:pt>
                <c:pt idx="69">
                  <c:v>25712.1511682009</c:v>
                </c:pt>
                <c:pt idx="70">
                  <c:v>25850.8496698315</c:v>
                </c:pt>
                <c:pt idx="71">
                  <c:v>25887.6369274682</c:v>
                </c:pt>
                <c:pt idx="72">
                  <c:v>25917.1726882039</c:v>
                </c:pt>
                <c:pt idx="73">
                  <c:v>25908.916877365</c:v>
                </c:pt>
                <c:pt idx="74">
                  <c:v>26104.6544908314</c:v>
                </c:pt>
                <c:pt idx="75">
                  <c:v>26081.9144644683</c:v>
                </c:pt>
                <c:pt idx="76">
                  <c:v>26190.8989381352</c:v>
                </c:pt>
                <c:pt idx="77">
                  <c:v>26181.5318597396</c:v>
                </c:pt>
                <c:pt idx="78">
                  <c:v>26184.6936804763</c:v>
                </c:pt>
                <c:pt idx="79">
                  <c:v>26155.4617678567</c:v>
                </c:pt>
                <c:pt idx="80">
                  <c:v>26305.0515631735</c:v>
                </c:pt>
                <c:pt idx="81">
                  <c:v>26321.3294594413</c:v>
                </c:pt>
                <c:pt idx="82">
                  <c:v>26460.0094828376</c:v>
                </c:pt>
                <c:pt idx="83">
                  <c:v>26391.2406579633</c:v>
                </c:pt>
                <c:pt idx="84">
                  <c:v>26480.8736467912</c:v>
                </c:pt>
                <c:pt idx="85">
                  <c:v>26422.0280807052</c:v>
                </c:pt>
                <c:pt idx="86">
                  <c:v>26626.130218199</c:v>
                </c:pt>
                <c:pt idx="87">
                  <c:v>26639.4630787014</c:v>
                </c:pt>
                <c:pt idx="88">
                  <c:v>26682.1028554728</c:v>
                </c:pt>
                <c:pt idx="89">
                  <c:v>26653.0115354617</c:v>
                </c:pt>
                <c:pt idx="90">
                  <c:v>26717.5339932884</c:v>
                </c:pt>
                <c:pt idx="91">
                  <c:v>26731.1450173357</c:v>
                </c:pt>
                <c:pt idx="92">
                  <c:v>26816.9018342812</c:v>
                </c:pt>
                <c:pt idx="93">
                  <c:v>26776.0243902681</c:v>
                </c:pt>
                <c:pt idx="94">
                  <c:v>26925.7500523393</c:v>
                </c:pt>
                <c:pt idx="95">
                  <c:v>26905.6805317845</c:v>
                </c:pt>
                <c:pt idx="96">
                  <c:v>26935.2098384211</c:v>
                </c:pt>
                <c:pt idx="97">
                  <c:v>26918.4678207156</c:v>
                </c:pt>
                <c:pt idx="98">
                  <c:v>27094.6732257256</c:v>
                </c:pt>
                <c:pt idx="99">
                  <c:v>27130.8522703123</c:v>
                </c:pt>
                <c:pt idx="100">
                  <c:v>27148.8133057903</c:v>
                </c:pt>
                <c:pt idx="101">
                  <c:v>27096.5379934347</c:v>
                </c:pt>
                <c:pt idx="102">
                  <c:v>27151.6629493474</c:v>
                </c:pt>
                <c:pt idx="103">
                  <c:v>27091.0630032592</c:v>
                </c:pt>
                <c:pt idx="104">
                  <c:v>27259.0368756613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'!$K$3:$K$3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'!$K$4:$K$108</c:f>
              <c:numCache>
                <c:formatCode>General</c:formatCode>
                <c:ptCount val="105"/>
                <c:pt idx="0">
                  <c:v/>
                </c:pt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24436.1773308329</c:v>
                </c:pt>
                <c:pt idx="5">
                  <c:v>21342.1419809347</c:v>
                </c:pt>
                <c:pt idx="6">
                  <c:v>21879.1775736399</c:v>
                </c:pt>
                <c:pt idx="7">
                  <c:v>20768.3603765154</c:v>
                </c:pt>
                <c:pt idx="8">
                  <c:v>22672.1441380237</c:v>
                </c:pt>
                <c:pt idx="9">
                  <c:v>21655.223189392</c:v>
                </c:pt>
                <c:pt idx="10">
                  <c:v>23075.565693475</c:v>
                </c:pt>
                <c:pt idx="11">
                  <c:v>22102.9360784369</c:v>
                </c:pt>
                <c:pt idx="12">
                  <c:v>23992.5114111377</c:v>
                </c:pt>
                <c:pt idx="13">
                  <c:v>22239.2088057978</c:v>
                </c:pt>
                <c:pt idx="14">
                  <c:v>23897.2445889808</c:v>
                </c:pt>
                <c:pt idx="15">
                  <c:v>21293.6532640915</c:v>
                </c:pt>
                <c:pt idx="16">
                  <c:v>21389.4803555363</c:v>
                </c:pt>
                <c:pt idx="17">
                  <c:v>19546.417963552</c:v>
                </c:pt>
                <c:pt idx="18">
                  <c:v>22730.4886324977</c:v>
                </c:pt>
                <c:pt idx="19">
                  <c:v>20763.7945647238</c:v>
                </c:pt>
                <c:pt idx="20">
                  <c:v>22210.3130133647</c:v>
                </c:pt>
                <c:pt idx="21">
                  <c:v>19627.0546956912</c:v>
                </c:pt>
                <c:pt idx="22">
                  <c:v>21939.916731094</c:v>
                </c:pt>
                <c:pt idx="23">
                  <c:v>20023.8683135053</c:v>
                </c:pt>
                <c:pt idx="24">
                  <c:v>21693.9942604725</c:v>
                </c:pt>
                <c:pt idx="25">
                  <c:v>20155.3236207412</c:v>
                </c:pt>
                <c:pt idx="26">
                  <c:v>22320.0196582323</c:v>
                </c:pt>
                <c:pt idx="27">
                  <c:v>20926.4176947542</c:v>
                </c:pt>
                <c:pt idx="28">
                  <c:v>22492.0431767902</c:v>
                </c:pt>
                <c:pt idx="29">
                  <c:v>21315.1951661347</c:v>
                </c:pt>
                <c:pt idx="30">
                  <c:v>22902.4388131633</c:v>
                </c:pt>
                <c:pt idx="31">
                  <c:v>22061.9557179729</c:v>
                </c:pt>
                <c:pt idx="32">
                  <c:v>23536.017342656</c:v>
                </c:pt>
                <c:pt idx="33">
                  <c:v>22801.1928813415</c:v>
                </c:pt>
                <c:pt idx="34">
                  <c:v>23939.1701930281</c:v>
                </c:pt>
                <c:pt idx="35">
                  <c:v>23415.9524024841</c:v>
                </c:pt>
                <c:pt idx="36">
                  <c:v>24385.32969843</c:v>
                </c:pt>
                <c:pt idx="37">
                  <c:v>24071.1277607655</c:v>
                </c:pt>
                <c:pt idx="38">
                  <c:v>24930.760639946</c:v>
                </c:pt>
                <c:pt idx="39">
                  <c:v>24821.3261034028</c:v>
                </c:pt>
                <c:pt idx="40">
                  <c:v>25546.1539728959</c:v>
                </c:pt>
                <c:pt idx="41">
                  <c:v>25616.3149358158</c:v>
                </c:pt>
                <c:pt idx="42">
                  <c:v>26096.0798304759</c:v>
                </c:pt>
                <c:pt idx="43">
                  <c:v>26167.2717218773</c:v>
                </c:pt>
                <c:pt idx="44">
                  <c:v>26627.4434815823</c:v>
                </c:pt>
                <c:pt idx="45">
                  <c:v>26703.9033685552</c:v>
                </c:pt>
                <c:pt idx="46">
                  <c:v>27198.4995889472</c:v>
                </c:pt>
                <c:pt idx="47">
                  <c:v>27303.6971011269</c:v>
                </c:pt>
                <c:pt idx="48">
                  <c:v>27661.722243269</c:v>
                </c:pt>
                <c:pt idx="49">
                  <c:v>27741.5771376782</c:v>
                </c:pt>
                <c:pt idx="50">
                  <c:v>28024.7649776564</c:v>
                </c:pt>
                <c:pt idx="51">
                  <c:v>28119.547244193</c:v>
                </c:pt>
                <c:pt idx="52">
                  <c:v>28436.3837012525</c:v>
                </c:pt>
                <c:pt idx="53">
                  <c:v>28530.4598734312</c:v>
                </c:pt>
                <c:pt idx="54">
                  <c:v>28885.2279525997</c:v>
                </c:pt>
                <c:pt idx="55">
                  <c:v>28964.3599457517</c:v>
                </c:pt>
                <c:pt idx="56">
                  <c:v>29306.1838944466</c:v>
                </c:pt>
                <c:pt idx="57">
                  <c:v>29431.2860443397</c:v>
                </c:pt>
                <c:pt idx="58">
                  <c:v>29717.7943850275</c:v>
                </c:pt>
                <c:pt idx="59">
                  <c:v>29749.2337023964</c:v>
                </c:pt>
                <c:pt idx="60">
                  <c:v>29983.0676543399</c:v>
                </c:pt>
                <c:pt idx="61">
                  <c:v>30005.4947895589</c:v>
                </c:pt>
                <c:pt idx="62">
                  <c:v>30503.5805563183</c:v>
                </c:pt>
                <c:pt idx="63">
                  <c:v>30636.652898174</c:v>
                </c:pt>
                <c:pt idx="64">
                  <c:v>30776.423664912</c:v>
                </c:pt>
                <c:pt idx="65">
                  <c:v>30869.1856311377</c:v>
                </c:pt>
                <c:pt idx="66">
                  <c:v>31288.2362397238</c:v>
                </c:pt>
                <c:pt idx="67">
                  <c:v>31287.7038098091</c:v>
                </c:pt>
                <c:pt idx="68">
                  <c:v>31301.8913128578</c:v>
                </c:pt>
                <c:pt idx="69">
                  <c:v>31284.4281170414</c:v>
                </c:pt>
                <c:pt idx="70">
                  <c:v>31569.2176200995</c:v>
                </c:pt>
                <c:pt idx="71">
                  <c:v>31785.1900982671</c:v>
                </c:pt>
                <c:pt idx="72">
                  <c:v>31903.4000623342</c:v>
                </c:pt>
                <c:pt idx="73">
                  <c:v>32043.786982752</c:v>
                </c:pt>
                <c:pt idx="74">
                  <c:v>32359.6115524619</c:v>
                </c:pt>
                <c:pt idx="75">
                  <c:v>32454.0083731235</c:v>
                </c:pt>
                <c:pt idx="76">
                  <c:v>32648.178477484</c:v>
                </c:pt>
                <c:pt idx="77">
                  <c:v>32788.6346098116</c:v>
                </c:pt>
                <c:pt idx="78">
                  <c:v>32997.7734301067</c:v>
                </c:pt>
                <c:pt idx="79">
                  <c:v>33052.9861712473</c:v>
                </c:pt>
                <c:pt idx="80">
                  <c:v>33380.9122553772</c:v>
                </c:pt>
                <c:pt idx="81">
                  <c:v>33537.6057057711</c:v>
                </c:pt>
                <c:pt idx="82">
                  <c:v>33897.1750011982</c:v>
                </c:pt>
                <c:pt idx="83">
                  <c:v>34033.7322608534</c:v>
                </c:pt>
                <c:pt idx="84">
                  <c:v>34247.1411768235</c:v>
                </c:pt>
                <c:pt idx="85">
                  <c:v>34331.823662056</c:v>
                </c:pt>
                <c:pt idx="86">
                  <c:v>34711.2544460689</c:v>
                </c:pt>
                <c:pt idx="87">
                  <c:v>34830.5323204116</c:v>
                </c:pt>
                <c:pt idx="88">
                  <c:v>34931.6857634852</c:v>
                </c:pt>
                <c:pt idx="89">
                  <c:v>35041.0498190436</c:v>
                </c:pt>
                <c:pt idx="90">
                  <c:v>35214.2844083693</c:v>
                </c:pt>
                <c:pt idx="91">
                  <c:v>35363.584309751</c:v>
                </c:pt>
                <c:pt idx="92">
                  <c:v>35563.7649974413</c:v>
                </c:pt>
                <c:pt idx="93">
                  <c:v>35719.0233551531</c:v>
                </c:pt>
                <c:pt idx="94">
                  <c:v>36034.052120695</c:v>
                </c:pt>
                <c:pt idx="95">
                  <c:v>36139.4916497088</c:v>
                </c:pt>
                <c:pt idx="96">
                  <c:v>36344.8559503827</c:v>
                </c:pt>
                <c:pt idx="97">
                  <c:v>36603.5106228279</c:v>
                </c:pt>
                <c:pt idx="98">
                  <c:v>37000.6930772571</c:v>
                </c:pt>
                <c:pt idx="99">
                  <c:v>36964.6746498353</c:v>
                </c:pt>
                <c:pt idx="100">
                  <c:v>37119.8328866747</c:v>
                </c:pt>
                <c:pt idx="101">
                  <c:v>37239.1417367315</c:v>
                </c:pt>
                <c:pt idx="102">
                  <c:v>37385.7021337812</c:v>
                </c:pt>
                <c:pt idx="103">
                  <c:v>37422.7967508669</c:v>
                </c:pt>
                <c:pt idx="104">
                  <c:v>37800.6207746784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'!$L$3:$L$3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'!$L$4:$L$108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18073.9512700827</c:v>
                </c:pt>
                <c:pt idx="5">
                  <c:v>15577.9654044206</c:v>
                </c:pt>
                <c:pt idx="6">
                  <c:v>16025.7977126637</c:v>
                </c:pt>
                <c:pt idx="7">
                  <c:v>15180.3829119311</c:v>
                </c:pt>
                <c:pt idx="8">
                  <c:v>16537.8005088802</c:v>
                </c:pt>
                <c:pt idx="9">
                  <c:v>15714.5580337989</c:v>
                </c:pt>
                <c:pt idx="10">
                  <c:v>16707.6277079451</c:v>
                </c:pt>
                <c:pt idx="11">
                  <c:v>15956.7697947511</c:v>
                </c:pt>
                <c:pt idx="12">
                  <c:v>17314.4051104928</c:v>
                </c:pt>
                <c:pt idx="13">
                  <c:v>16015.2587300408</c:v>
                </c:pt>
                <c:pt idx="14">
                  <c:v>17173.8852922507</c:v>
                </c:pt>
                <c:pt idx="15">
                  <c:v>15317.8947591611</c:v>
                </c:pt>
                <c:pt idx="16">
                  <c:v>15280.57701795</c:v>
                </c:pt>
                <c:pt idx="17">
                  <c:v>13824.4203059242</c:v>
                </c:pt>
                <c:pt idx="18">
                  <c:v>16098.4216300323</c:v>
                </c:pt>
                <c:pt idx="19">
                  <c:v>14637.057239302</c:v>
                </c:pt>
                <c:pt idx="20">
                  <c:v>15581.8982540223</c:v>
                </c:pt>
                <c:pt idx="21">
                  <c:v>13753.7660737654</c:v>
                </c:pt>
                <c:pt idx="22">
                  <c:v>15400.5464210376</c:v>
                </c:pt>
                <c:pt idx="23">
                  <c:v>14008.8958709733</c:v>
                </c:pt>
                <c:pt idx="24">
                  <c:v>15154.3285078881</c:v>
                </c:pt>
                <c:pt idx="25">
                  <c:v>14070.2427749193</c:v>
                </c:pt>
                <c:pt idx="26">
                  <c:v>15536.7417794472</c:v>
                </c:pt>
                <c:pt idx="27">
                  <c:v>14541.4605082233</c:v>
                </c:pt>
                <c:pt idx="28">
                  <c:v>15626.0105802448</c:v>
                </c:pt>
                <c:pt idx="29">
                  <c:v>14827.90858012</c:v>
                </c:pt>
                <c:pt idx="30">
                  <c:v>16011.5669139409</c:v>
                </c:pt>
                <c:pt idx="31">
                  <c:v>15369.107910887</c:v>
                </c:pt>
                <c:pt idx="32">
                  <c:v>16352.6513412764</c:v>
                </c:pt>
                <c:pt idx="33">
                  <c:v>15849.0447894894</c:v>
                </c:pt>
                <c:pt idx="34">
                  <c:v>16557.0827950027</c:v>
                </c:pt>
                <c:pt idx="35">
                  <c:v>16147.2790262616</c:v>
                </c:pt>
                <c:pt idx="36">
                  <c:v>16760.0891104222</c:v>
                </c:pt>
                <c:pt idx="37">
                  <c:v>16492.6484669547</c:v>
                </c:pt>
                <c:pt idx="38">
                  <c:v>17017.3506124435</c:v>
                </c:pt>
                <c:pt idx="39">
                  <c:v>17038.9545858886</c:v>
                </c:pt>
                <c:pt idx="40">
                  <c:v>17443.9446283502</c:v>
                </c:pt>
                <c:pt idx="41">
                  <c:v>17449.4512258266</c:v>
                </c:pt>
                <c:pt idx="42">
                  <c:v>17824.2948557188</c:v>
                </c:pt>
                <c:pt idx="43">
                  <c:v>17868.7886062925</c:v>
                </c:pt>
                <c:pt idx="44">
                  <c:v>18069.1528599801</c:v>
                </c:pt>
                <c:pt idx="45">
                  <c:v>18122.6386381845</c:v>
                </c:pt>
                <c:pt idx="46">
                  <c:v>18420.9450771518</c:v>
                </c:pt>
                <c:pt idx="47">
                  <c:v>18487.0418176493</c:v>
                </c:pt>
                <c:pt idx="48">
                  <c:v>18739.4239563259</c:v>
                </c:pt>
                <c:pt idx="49">
                  <c:v>18754.5297171337</c:v>
                </c:pt>
                <c:pt idx="50">
                  <c:v>18896.7735499313</c:v>
                </c:pt>
                <c:pt idx="51">
                  <c:v>18879.0871952687</c:v>
                </c:pt>
                <c:pt idx="52">
                  <c:v>18993.9426421143</c:v>
                </c:pt>
                <c:pt idx="53">
                  <c:v>19077.6065675927</c:v>
                </c:pt>
                <c:pt idx="54">
                  <c:v>19223.7010763467</c:v>
                </c:pt>
                <c:pt idx="55">
                  <c:v>19277.4129964905</c:v>
                </c:pt>
                <c:pt idx="56">
                  <c:v>19486.5132280643</c:v>
                </c:pt>
                <c:pt idx="57">
                  <c:v>19560.298435025</c:v>
                </c:pt>
                <c:pt idx="58">
                  <c:v>19744.1406146651</c:v>
                </c:pt>
                <c:pt idx="59">
                  <c:v>19833.5935445456</c:v>
                </c:pt>
                <c:pt idx="60">
                  <c:v>19897.1709486743</c:v>
                </c:pt>
                <c:pt idx="61">
                  <c:v>19979.0498734614</c:v>
                </c:pt>
                <c:pt idx="62">
                  <c:v>20258.4979324327</c:v>
                </c:pt>
                <c:pt idx="63">
                  <c:v>20344.742592141</c:v>
                </c:pt>
                <c:pt idx="64">
                  <c:v>20395.9825608459</c:v>
                </c:pt>
                <c:pt idx="65">
                  <c:v>20458.6661156826</c:v>
                </c:pt>
                <c:pt idx="66">
                  <c:v>20748.1625045855</c:v>
                </c:pt>
                <c:pt idx="67">
                  <c:v>20756.2453507813</c:v>
                </c:pt>
                <c:pt idx="68">
                  <c:v>20762.0006455414</c:v>
                </c:pt>
                <c:pt idx="69">
                  <c:v>20858.4260804202</c:v>
                </c:pt>
                <c:pt idx="70">
                  <c:v>21015.4296501501</c:v>
                </c:pt>
                <c:pt idx="71">
                  <c:v>21020.4167282176</c:v>
                </c:pt>
                <c:pt idx="72">
                  <c:v>21068.3062500111</c:v>
                </c:pt>
                <c:pt idx="73">
                  <c:v>21024.9015859558</c:v>
                </c:pt>
                <c:pt idx="74">
                  <c:v>21128.7717638887</c:v>
                </c:pt>
                <c:pt idx="75">
                  <c:v>21072.255472251</c:v>
                </c:pt>
                <c:pt idx="76">
                  <c:v>21144.5030972191</c:v>
                </c:pt>
                <c:pt idx="77">
                  <c:v>21169.1833064877</c:v>
                </c:pt>
                <c:pt idx="78">
                  <c:v>21216.8162009712</c:v>
                </c:pt>
                <c:pt idx="79">
                  <c:v>21143.8304408914</c:v>
                </c:pt>
                <c:pt idx="80">
                  <c:v>21290.7996243184</c:v>
                </c:pt>
                <c:pt idx="81">
                  <c:v>21313.5759481891</c:v>
                </c:pt>
                <c:pt idx="82">
                  <c:v>21459.0593043385</c:v>
                </c:pt>
                <c:pt idx="83">
                  <c:v>21482.6419994248</c:v>
                </c:pt>
                <c:pt idx="84">
                  <c:v>21541.6614719115</c:v>
                </c:pt>
                <c:pt idx="85">
                  <c:v>21506.7921134525</c:v>
                </c:pt>
                <c:pt idx="86">
                  <c:v>21706.1898446846</c:v>
                </c:pt>
                <c:pt idx="87">
                  <c:v>21750.4462937439</c:v>
                </c:pt>
                <c:pt idx="88">
                  <c:v>21810.0460268275</c:v>
                </c:pt>
                <c:pt idx="89">
                  <c:v>21905.1277535178</c:v>
                </c:pt>
                <c:pt idx="90">
                  <c:v>22094.0987086254</c:v>
                </c:pt>
                <c:pt idx="91">
                  <c:v>22115.0726452451</c:v>
                </c:pt>
                <c:pt idx="92">
                  <c:v>22221.2339400101</c:v>
                </c:pt>
                <c:pt idx="93">
                  <c:v>22221.140203167</c:v>
                </c:pt>
                <c:pt idx="94">
                  <c:v>22354.9943232567</c:v>
                </c:pt>
                <c:pt idx="95">
                  <c:v>22379.8160222433</c:v>
                </c:pt>
                <c:pt idx="96">
                  <c:v>22497.8115865506</c:v>
                </c:pt>
                <c:pt idx="97">
                  <c:v>22496.4706947479</c:v>
                </c:pt>
                <c:pt idx="98">
                  <c:v>22646.7060786959</c:v>
                </c:pt>
                <c:pt idx="99">
                  <c:v>22731.2252877116</c:v>
                </c:pt>
                <c:pt idx="100">
                  <c:v>22754.2263368215</c:v>
                </c:pt>
                <c:pt idx="101">
                  <c:v>22747.1112547799</c:v>
                </c:pt>
                <c:pt idx="102">
                  <c:v>22784.2325932887</c:v>
                </c:pt>
                <c:pt idx="103">
                  <c:v>22727.5502845487</c:v>
                </c:pt>
                <c:pt idx="104">
                  <c:v>22897.9590452194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'!$M$3:$M$3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'!$M$4:$M$108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12528.6317692466</c:v>
                </c:pt>
                <c:pt idx="23">
                  <c:v>11406.2586446156</c:v>
                </c:pt>
                <c:pt idx="24">
                  <c:v>12373.1143034447</c:v>
                </c:pt>
                <c:pt idx="25">
                  <c:v>11450.1258844568</c:v>
                </c:pt>
                <c:pt idx="26">
                  <c:v>12668.7056377381</c:v>
                </c:pt>
                <c:pt idx="27">
                  <c:v>11839.2944722003</c:v>
                </c:pt>
                <c:pt idx="28">
                  <c:v>12683.7918601889</c:v>
                </c:pt>
                <c:pt idx="29">
                  <c:v>11988.9437519553</c:v>
                </c:pt>
                <c:pt idx="30">
                  <c:v>12868.177132691</c:v>
                </c:pt>
                <c:pt idx="31">
                  <c:v>12380.9949563406</c:v>
                </c:pt>
                <c:pt idx="32">
                  <c:v>13190.6158469371</c:v>
                </c:pt>
                <c:pt idx="33">
                  <c:v>12769.3607457355</c:v>
                </c:pt>
                <c:pt idx="34">
                  <c:v>13380.0775696647</c:v>
                </c:pt>
                <c:pt idx="35">
                  <c:v>13048.2515159759</c:v>
                </c:pt>
                <c:pt idx="36">
                  <c:v>13549.2816508447</c:v>
                </c:pt>
                <c:pt idx="37">
                  <c:v>13337.021981197</c:v>
                </c:pt>
                <c:pt idx="38">
                  <c:v>13758.9249226783</c:v>
                </c:pt>
                <c:pt idx="39">
                  <c:v>13637.7839059816</c:v>
                </c:pt>
                <c:pt idx="40">
                  <c:v>13978.5857418808</c:v>
                </c:pt>
                <c:pt idx="41">
                  <c:v>13955.9100553014</c:v>
                </c:pt>
                <c:pt idx="42">
                  <c:v>14201.1954248509</c:v>
                </c:pt>
                <c:pt idx="43">
                  <c:v>14218.423945827</c:v>
                </c:pt>
                <c:pt idx="44">
                  <c:v>14421.1588258023</c:v>
                </c:pt>
                <c:pt idx="45">
                  <c:v>14446.1172192982</c:v>
                </c:pt>
                <c:pt idx="46">
                  <c:v>14668.9942862869</c:v>
                </c:pt>
                <c:pt idx="47">
                  <c:v>14687.1604134568</c:v>
                </c:pt>
                <c:pt idx="48">
                  <c:v>14844.6340469941</c:v>
                </c:pt>
                <c:pt idx="49">
                  <c:v>14852.9516354555</c:v>
                </c:pt>
                <c:pt idx="50">
                  <c:v>14964.67558292</c:v>
                </c:pt>
                <c:pt idx="51">
                  <c:v>14979.7187223189</c:v>
                </c:pt>
                <c:pt idx="52">
                  <c:v>15116.7855942433</c:v>
                </c:pt>
                <c:pt idx="53">
                  <c:v>15124.3880037694</c:v>
                </c:pt>
                <c:pt idx="54">
                  <c:v>15229.9762158693</c:v>
                </c:pt>
                <c:pt idx="55">
                  <c:v>15250.6315413944</c:v>
                </c:pt>
                <c:pt idx="56">
                  <c:v>15406.3459351692</c:v>
                </c:pt>
                <c:pt idx="57">
                  <c:v>15417.377884485</c:v>
                </c:pt>
                <c:pt idx="58">
                  <c:v>15519.2072729503</c:v>
                </c:pt>
                <c:pt idx="59">
                  <c:v>15523.6985308963</c:v>
                </c:pt>
                <c:pt idx="60">
                  <c:v>15591.3110416545</c:v>
                </c:pt>
                <c:pt idx="61">
                  <c:v>15598.6651777393</c:v>
                </c:pt>
                <c:pt idx="62">
                  <c:v>15793.3667458267</c:v>
                </c:pt>
                <c:pt idx="63">
                  <c:v>15799.7434959562</c:v>
                </c:pt>
                <c:pt idx="64">
                  <c:v>15803.9037503603</c:v>
                </c:pt>
                <c:pt idx="65">
                  <c:v>15826.4719299075</c:v>
                </c:pt>
                <c:pt idx="66">
                  <c:v>15982.9193585514</c:v>
                </c:pt>
                <c:pt idx="67">
                  <c:v>15993.4245966091</c:v>
                </c:pt>
                <c:pt idx="68">
                  <c:v>15973.5407099867</c:v>
                </c:pt>
                <c:pt idx="69">
                  <c:v>15988.1210074733</c:v>
                </c:pt>
                <c:pt idx="70">
                  <c:v>16063.4957298837</c:v>
                </c:pt>
                <c:pt idx="71">
                  <c:v>16063.4258613659</c:v>
                </c:pt>
                <c:pt idx="72">
                  <c:v>16105.2913287714</c:v>
                </c:pt>
                <c:pt idx="73">
                  <c:v>16111.6247378067</c:v>
                </c:pt>
                <c:pt idx="74">
                  <c:v>16227.8532637891</c:v>
                </c:pt>
                <c:pt idx="75">
                  <c:v>16222.3420892115</c:v>
                </c:pt>
                <c:pt idx="76">
                  <c:v>16273.9226935365</c:v>
                </c:pt>
                <c:pt idx="77">
                  <c:v>16262.7960266021</c:v>
                </c:pt>
                <c:pt idx="78">
                  <c:v>16277.7574953026</c:v>
                </c:pt>
                <c:pt idx="79">
                  <c:v>16276.1389144176</c:v>
                </c:pt>
                <c:pt idx="80">
                  <c:v>16378.4273275632</c:v>
                </c:pt>
                <c:pt idx="81">
                  <c:v>16374.1261746322</c:v>
                </c:pt>
                <c:pt idx="82">
                  <c:v>16460.2697179815</c:v>
                </c:pt>
                <c:pt idx="83">
                  <c:v>16456.7199949759</c:v>
                </c:pt>
                <c:pt idx="84">
                  <c:v>16499.509726668</c:v>
                </c:pt>
                <c:pt idx="85">
                  <c:v>16491.9785331368</c:v>
                </c:pt>
                <c:pt idx="86">
                  <c:v>16613.476682825</c:v>
                </c:pt>
                <c:pt idx="87">
                  <c:v>16609.8704513358</c:v>
                </c:pt>
                <c:pt idx="88">
                  <c:v>16639.6640699113</c:v>
                </c:pt>
                <c:pt idx="89">
                  <c:v>16634.5656682972</c:v>
                </c:pt>
                <c:pt idx="90">
                  <c:v>16701.3261221615</c:v>
                </c:pt>
                <c:pt idx="91">
                  <c:v>16716.3404903228</c:v>
                </c:pt>
                <c:pt idx="92">
                  <c:v>16784.0676350845</c:v>
                </c:pt>
                <c:pt idx="93">
                  <c:v>16779.5802999028</c:v>
                </c:pt>
                <c:pt idx="94">
                  <c:v>16878.0835955665</c:v>
                </c:pt>
                <c:pt idx="95">
                  <c:v>16889.4051890631</c:v>
                </c:pt>
                <c:pt idx="96">
                  <c:v>16904.7335318921</c:v>
                </c:pt>
                <c:pt idx="97">
                  <c:v>16903.619752808</c:v>
                </c:pt>
                <c:pt idx="98">
                  <c:v>17036.0246132379</c:v>
                </c:pt>
                <c:pt idx="99">
                  <c:v>17043.5001695899</c:v>
                </c:pt>
                <c:pt idx="100">
                  <c:v>17053.5781249586</c:v>
                </c:pt>
                <c:pt idx="101">
                  <c:v>17066.0957424476</c:v>
                </c:pt>
                <c:pt idx="102">
                  <c:v>17115.0546572893</c:v>
                </c:pt>
                <c:pt idx="103">
                  <c:v>17116.0973272001</c:v>
                </c:pt>
                <c:pt idx="104">
                  <c:v>17209.2268989664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7100776"/>
        <c:axId val="79374841"/>
      </c:lineChart>
      <c:catAx>
        <c:axId val="67100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374841"/>
        <c:crosses val="autoZero"/>
        <c:auto val="1"/>
        <c:lblAlgn val="ctr"/>
        <c:lblOffset val="100"/>
      </c:catAx>
      <c:valAx>
        <c:axId val="79374841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1007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mor '!$AK$3:$AK$3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'!$AK$4:$AK$108</c:f>
              <c:numCache>
                <c:formatCode>General</c:formatCode>
                <c:ptCount val="105"/>
                <c:pt idx="0">
                  <c:v>6695.92</c:v>
                </c:pt>
                <c:pt idx="1">
                  <c:v>6414.78904699531</c:v>
                </c:pt>
                <c:pt idx="2">
                  <c:v>6778.90225184158</c:v>
                </c:pt>
                <c:pt idx="3">
                  <c:v>7092.02100217064</c:v>
                </c:pt>
                <c:pt idx="4">
                  <c:v>7113.98164433727</c:v>
                </c:pt>
                <c:pt idx="5">
                  <c:v>6705.54599729676</c:v>
                </c:pt>
                <c:pt idx="6">
                  <c:v>6521.17321865806</c:v>
                </c:pt>
                <c:pt idx="7">
                  <c:v>6554.01964535573</c:v>
                </c:pt>
                <c:pt idx="8">
                  <c:v>6660.1842529205</c:v>
                </c:pt>
                <c:pt idx="9">
                  <c:v>6744.03429129675</c:v>
                </c:pt>
                <c:pt idx="10">
                  <c:v>6741.66175252587</c:v>
                </c:pt>
                <c:pt idx="11">
                  <c:v>6886.42921069284</c:v>
                </c:pt>
                <c:pt idx="12">
                  <c:v>6890.54533395775</c:v>
                </c:pt>
                <c:pt idx="13">
                  <c:v>6808.84926639221</c:v>
                </c:pt>
                <c:pt idx="14">
                  <c:v>6722.87988857401</c:v>
                </c:pt>
                <c:pt idx="15">
                  <c:v>6343.42583946065</c:v>
                </c:pt>
                <c:pt idx="16">
                  <c:v>6007.47172090445</c:v>
                </c:pt>
                <c:pt idx="17">
                  <c:v>5985.30123610738</c:v>
                </c:pt>
                <c:pt idx="18">
                  <c:v>5958.11635701907</c:v>
                </c:pt>
                <c:pt idx="19">
                  <c:v>5902.87223350446</c:v>
                </c:pt>
                <c:pt idx="20">
                  <c:v>5859.55797690477</c:v>
                </c:pt>
                <c:pt idx="21">
                  <c:v>5959.3095259097</c:v>
                </c:pt>
                <c:pt idx="22">
                  <c:v>6078.96602713606</c:v>
                </c:pt>
                <c:pt idx="23">
                  <c:v>6198.22496352165</c:v>
                </c:pt>
                <c:pt idx="24">
                  <c:v>6316.43204429647</c:v>
                </c:pt>
                <c:pt idx="25">
                  <c:v>6428.90223032854</c:v>
                </c:pt>
                <c:pt idx="26">
                  <c:v>6545.29300486675</c:v>
                </c:pt>
                <c:pt idx="27">
                  <c:v>6686.90897209624</c:v>
                </c:pt>
                <c:pt idx="28">
                  <c:v>6821.77226275002</c:v>
                </c:pt>
                <c:pt idx="29">
                  <c:v>6841.72557359654</c:v>
                </c:pt>
                <c:pt idx="30">
                  <c:v>6896.59599889326</c:v>
                </c:pt>
                <c:pt idx="31">
                  <c:v>6959.48693089973</c:v>
                </c:pt>
                <c:pt idx="32">
                  <c:v>7024.51838965457</c:v>
                </c:pt>
                <c:pt idx="33">
                  <c:v>7061.62898723288</c:v>
                </c:pt>
                <c:pt idx="34">
                  <c:v>7107.91089995439</c:v>
                </c:pt>
                <c:pt idx="35">
                  <c:v>7175.77376185124</c:v>
                </c:pt>
                <c:pt idx="36">
                  <c:v>7243.74359730024</c:v>
                </c:pt>
                <c:pt idx="37">
                  <c:v>7325.72738734605</c:v>
                </c:pt>
                <c:pt idx="38">
                  <c:v>7363.4327521854</c:v>
                </c:pt>
                <c:pt idx="39">
                  <c:v>7392.4212470608</c:v>
                </c:pt>
                <c:pt idx="40">
                  <c:v>7458.4209885604</c:v>
                </c:pt>
                <c:pt idx="41">
                  <c:v>7504.96739609413</c:v>
                </c:pt>
                <c:pt idx="42">
                  <c:v>7562.58278983347</c:v>
                </c:pt>
                <c:pt idx="43">
                  <c:v>7600.23259947471</c:v>
                </c:pt>
                <c:pt idx="44">
                  <c:v>7657.0798748947</c:v>
                </c:pt>
                <c:pt idx="45">
                  <c:v>7675.86150539333</c:v>
                </c:pt>
                <c:pt idx="46">
                  <c:v>7751.25099936711</c:v>
                </c:pt>
                <c:pt idx="47">
                  <c:v>7748.55580889009</c:v>
                </c:pt>
                <c:pt idx="48">
                  <c:v>7824.54282563769</c:v>
                </c:pt>
                <c:pt idx="49">
                  <c:v>7879.11958449271</c:v>
                </c:pt>
                <c:pt idx="50">
                  <c:v>7908.35053742917</c:v>
                </c:pt>
                <c:pt idx="51">
                  <c:v>8005.55810928379</c:v>
                </c:pt>
                <c:pt idx="52">
                  <c:v>8053.34672299482</c:v>
                </c:pt>
                <c:pt idx="53">
                  <c:v>8113.54559267437</c:v>
                </c:pt>
                <c:pt idx="54">
                  <c:v>8165.71670434913</c:v>
                </c:pt>
                <c:pt idx="55">
                  <c:v>8194.51834574351</c:v>
                </c:pt>
                <c:pt idx="56">
                  <c:v>8273.78721964999</c:v>
                </c:pt>
                <c:pt idx="57">
                  <c:v>8306.59869676766</c:v>
                </c:pt>
                <c:pt idx="58">
                  <c:v>8353.7789644786</c:v>
                </c:pt>
                <c:pt idx="59">
                  <c:v>8423.27361917664</c:v>
                </c:pt>
                <c:pt idx="60">
                  <c:v>8476.00583735639</c:v>
                </c:pt>
                <c:pt idx="61">
                  <c:v>8550.6833652185</c:v>
                </c:pt>
                <c:pt idx="62">
                  <c:v>8578.9802451737</c:v>
                </c:pt>
                <c:pt idx="63">
                  <c:v>8607.17943316871</c:v>
                </c:pt>
                <c:pt idx="64">
                  <c:v>8675.3156799829</c:v>
                </c:pt>
                <c:pt idx="65">
                  <c:v>8702.3634226765</c:v>
                </c:pt>
                <c:pt idx="66">
                  <c:v>8763.3871611406</c:v>
                </c:pt>
                <c:pt idx="67">
                  <c:v>8833.61220922879</c:v>
                </c:pt>
                <c:pt idx="68">
                  <c:v>8909.74732577768</c:v>
                </c:pt>
                <c:pt idx="69">
                  <c:v>8933.79987993332</c:v>
                </c:pt>
                <c:pt idx="70">
                  <c:v>9004.06818768506</c:v>
                </c:pt>
                <c:pt idx="71">
                  <c:v>9075.91548603843</c:v>
                </c:pt>
                <c:pt idx="72">
                  <c:v>9147.57274631093</c:v>
                </c:pt>
                <c:pt idx="73">
                  <c:v>9211.8206101459</c:v>
                </c:pt>
                <c:pt idx="74">
                  <c:v>9207.49290726771</c:v>
                </c:pt>
                <c:pt idx="75">
                  <c:v>9312.56044611669</c:v>
                </c:pt>
                <c:pt idx="76">
                  <c:v>9368.47667027354</c:v>
                </c:pt>
                <c:pt idx="77">
                  <c:v>9451.95743454532</c:v>
                </c:pt>
                <c:pt idx="78">
                  <c:v>9501.11478366626</c:v>
                </c:pt>
                <c:pt idx="79">
                  <c:v>9522.00467216262</c:v>
                </c:pt>
                <c:pt idx="80">
                  <c:v>9543.41358378998</c:v>
                </c:pt>
                <c:pt idx="81">
                  <c:v>9614.13861620629</c:v>
                </c:pt>
                <c:pt idx="82">
                  <c:v>9652.41091135938</c:v>
                </c:pt>
                <c:pt idx="83">
                  <c:v>9665.85370863415</c:v>
                </c:pt>
                <c:pt idx="84">
                  <c:v>9766.48572349286</c:v>
                </c:pt>
                <c:pt idx="85">
                  <c:v>9815.85634507882</c:v>
                </c:pt>
                <c:pt idx="86">
                  <c:v>9859.41072863198</c:v>
                </c:pt>
                <c:pt idx="87">
                  <c:v>9917.88142325939</c:v>
                </c:pt>
                <c:pt idx="88">
                  <c:v>9999.36188033317</c:v>
                </c:pt>
                <c:pt idx="89">
                  <c:v>10012.4482412351</c:v>
                </c:pt>
                <c:pt idx="90">
                  <c:v>10041.740831781</c:v>
                </c:pt>
                <c:pt idx="91">
                  <c:v>10096.0106789354</c:v>
                </c:pt>
                <c:pt idx="92">
                  <c:v>10158.3147659529</c:v>
                </c:pt>
                <c:pt idx="93">
                  <c:v>10218.7347322209</c:v>
                </c:pt>
                <c:pt idx="94">
                  <c:v>10253.9575558108</c:v>
                </c:pt>
                <c:pt idx="95">
                  <c:v>10320.9033098827</c:v>
                </c:pt>
                <c:pt idx="96">
                  <c:v>10370.074314286</c:v>
                </c:pt>
                <c:pt idx="97">
                  <c:v>10401.7690246626</c:v>
                </c:pt>
                <c:pt idx="98">
                  <c:v>10466.0850843358</c:v>
                </c:pt>
                <c:pt idx="99">
                  <c:v>10524.0096740448</c:v>
                </c:pt>
                <c:pt idx="100">
                  <c:v>10608.7348264736</c:v>
                </c:pt>
                <c:pt idx="101">
                  <c:v>10615.4069388485</c:v>
                </c:pt>
                <c:pt idx="102">
                  <c:v>10708.7460224612</c:v>
                </c:pt>
                <c:pt idx="103">
                  <c:v>10741.4682752547</c:v>
                </c:pt>
                <c:pt idx="104">
                  <c:v>10788.9721043652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'!$AL$3:$AL$3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'!$AL$4:$AL$108</c:f>
              <c:numCache>
                <c:formatCode>General</c:formatCode>
                <c:ptCount val="105"/>
                <c:pt idx="0">
                  <c:v/>
                </c:pt>
                <c:pt idx="1">
                  <c:v>4470.97952518973</c:v>
                </c:pt>
                <c:pt idx="2">
                  <c:v>5146.91797688847</c:v>
                </c:pt>
                <c:pt idx="3">
                  <c:v>4990.0881765996</c:v>
                </c:pt>
                <c:pt idx="4">
                  <c:v>5389.72132720615</c:v>
                </c:pt>
                <c:pt idx="5">
                  <c:v>4707.29100732815</c:v>
                </c:pt>
                <c:pt idx="6">
                  <c:v>4825.74129307803</c:v>
                </c:pt>
                <c:pt idx="7">
                  <c:v>4580.73590385886</c:v>
                </c:pt>
                <c:pt idx="8">
                  <c:v>5000.64053144739</c:v>
                </c:pt>
                <c:pt idx="9">
                  <c:v>4776.34519872334</c:v>
                </c:pt>
                <c:pt idx="10">
                  <c:v>5089.62047834466</c:v>
                </c:pt>
                <c:pt idx="11">
                  <c:v>4875.09418363535</c:v>
                </c:pt>
                <c:pt idx="12">
                  <c:v>5291.86495478092</c:v>
                </c:pt>
                <c:pt idx="13">
                  <c:v>4905.15093167043</c:v>
                </c:pt>
                <c:pt idx="14">
                  <c:v>5270.85260018046</c:v>
                </c:pt>
                <c:pt idx="15">
                  <c:v>4696.59618105638</c:v>
                </c:pt>
                <c:pt idx="16">
                  <c:v>4717.73211044059</c:v>
                </c:pt>
                <c:pt idx="17">
                  <c:v>4311.22038207318</c:v>
                </c:pt>
                <c:pt idx="18">
                  <c:v>5013.50917951511</c:v>
                </c:pt>
                <c:pt idx="19">
                  <c:v>4579.72885382577</c:v>
                </c:pt>
                <c:pt idx="20">
                  <c:v>4898.77758339117</c:v>
                </c:pt>
                <c:pt idx="21">
                  <c:v>4329.24515233196</c:v>
                </c:pt>
                <c:pt idx="22">
                  <c:v>4869.08805693757</c:v>
                </c:pt>
                <c:pt idx="23">
                  <c:v>4445.08907562976</c:v>
                </c:pt>
                <c:pt idx="24">
                  <c:v>4785.92202123839</c:v>
                </c:pt>
                <c:pt idx="25">
                  <c:v>4450.26668048277</c:v>
                </c:pt>
                <c:pt idx="26">
                  <c:v>5023.90906615698</c:v>
                </c:pt>
                <c:pt idx="27">
                  <c:v>4712.22864882792</c:v>
                </c:pt>
                <c:pt idx="28">
                  <c:v>5191.96028239494</c:v>
                </c:pt>
                <c:pt idx="29">
                  <c:v>4923.23162109592</c:v>
                </c:pt>
                <c:pt idx="30">
                  <c:v>5355.24764367785</c:v>
                </c:pt>
                <c:pt idx="31">
                  <c:v>5160.47080188997</c:v>
                </c:pt>
                <c:pt idx="32">
                  <c:v>5554.58340373435</c:v>
                </c:pt>
                <c:pt idx="33">
                  <c:v>5386.86254738856</c:v>
                </c:pt>
                <c:pt idx="34">
                  <c:v>5727.71505414353</c:v>
                </c:pt>
                <c:pt idx="35">
                  <c:v>5595.12375626781</c:v>
                </c:pt>
                <c:pt idx="36">
                  <c:v>5891.62386242093</c:v>
                </c:pt>
                <c:pt idx="37">
                  <c:v>5804.96664062832</c:v>
                </c:pt>
                <c:pt idx="38">
                  <c:v>6069.08739801257</c:v>
                </c:pt>
                <c:pt idx="39">
                  <c:v>6048.87304455844</c:v>
                </c:pt>
                <c:pt idx="40">
                  <c:v>6263.28330046066</c:v>
                </c:pt>
                <c:pt idx="41">
                  <c:v>6263.94007707371</c:v>
                </c:pt>
                <c:pt idx="42">
                  <c:v>6410.09356183196</c:v>
                </c:pt>
                <c:pt idx="43">
                  <c:v>6424.10035490145</c:v>
                </c:pt>
                <c:pt idx="44">
                  <c:v>6546.11531529078</c:v>
                </c:pt>
                <c:pt idx="45">
                  <c:v>6567.93101229992</c:v>
                </c:pt>
                <c:pt idx="46">
                  <c:v>6704.85020805587</c:v>
                </c:pt>
                <c:pt idx="47">
                  <c:v>6722.18166801037</c:v>
                </c:pt>
                <c:pt idx="48">
                  <c:v>6850.26233356393</c:v>
                </c:pt>
                <c:pt idx="49">
                  <c:v>6855.70121423432</c:v>
                </c:pt>
                <c:pt idx="50">
                  <c:v>6983.04807168633</c:v>
                </c:pt>
                <c:pt idx="51">
                  <c:v>7008.31155740042</c:v>
                </c:pt>
                <c:pt idx="52">
                  <c:v>7078.39322538517</c:v>
                </c:pt>
                <c:pt idx="53">
                  <c:v>7115.43806971296</c:v>
                </c:pt>
                <c:pt idx="54">
                  <c:v>7260.78715900605</c:v>
                </c:pt>
                <c:pt idx="55">
                  <c:v>7275.3224009833</c:v>
                </c:pt>
                <c:pt idx="56">
                  <c:v>7352.64167924883</c:v>
                </c:pt>
                <c:pt idx="57">
                  <c:v>7394.53289763772</c:v>
                </c:pt>
                <c:pt idx="58">
                  <c:v>7541.2827817288</c:v>
                </c:pt>
                <c:pt idx="59">
                  <c:v>7563.74623746655</c:v>
                </c:pt>
                <c:pt idx="60">
                  <c:v>7634.21371861943</c:v>
                </c:pt>
                <c:pt idx="61">
                  <c:v>7666.70006212977</c:v>
                </c:pt>
                <c:pt idx="62">
                  <c:v>7819.72088977993</c:v>
                </c:pt>
                <c:pt idx="63">
                  <c:v>7877.74722473711</c:v>
                </c:pt>
                <c:pt idx="64">
                  <c:v>7965.51441290795</c:v>
                </c:pt>
                <c:pt idx="65">
                  <c:v>8007.39245207202</c:v>
                </c:pt>
                <c:pt idx="66">
                  <c:v>8149.83040236434</c:v>
                </c:pt>
                <c:pt idx="67">
                  <c:v>8166.05249108224</c:v>
                </c:pt>
                <c:pt idx="68">
                  <c:v>8259.30192995381</c:v>
                </c:pt>
                <c:pt idx="69">
                  <c:v>8272.43423674819</c:v>
                </c:pt>
                <c:pt idx="70">
                  <c:v>8431.66633560751</c:v>
                </c:pt>
                <c:pt idx="71">
                  <c:v>8471.1506454556</c:v>
                </c:pt>
                <c:pt idx="72">
                  <c:v>8561.86680390982</c:v>
                </c:pt>
                <c:pt idx="73">
                  <c:v>8577.78076457497</c:v>
                </c:pt>
                <c:pt idx="74">
                  <c:v>8742.81318311097</c:v>
                </c:pt>
                <c:pt idx="75">
                  <c:v>8752.89113866504</c:v>
                </c:pt>
                <c:pt idx="76">
                  <c:v>8841.03105751086</c:v>
                </c:pt>
                <c:pt idx="77">
                  <c:v>8881.36796299696</c:v>
                </c:pt>
                <c:pt idx="78">
                  <c:v>9089.96158156985</c:v>
                </c:pt>
                <c:pt idx="79">
                  <c:v>9130.48692360911</c:v>
                </c:pt>
                <c:pt idx="80">
                  <c:v>9196.48647015804</c:v>
                </c:pt>
                <c:pt idx="81">
                  <c:v>9208.52620482959</c:v>
                </c:pt>
                <c:pt idx="82">
                  <c:v>9341.55046211335</c:v>
                </c:pt>
                <c:pt idx="83">
                  <c:v>9379.8464073108</c:v>
                </c:pt>
                <c:pt idx="84">
                  <c:v>9446.4576059222</c:v>
                </c:pt>
                <c:pt idx="85">
                  <c:v>9469.84091931171</c:v>
                </c:pt>
                <c:pt idx="86">
                  <c:v>9619.15439279495</c:v>
                </c:pt>
                <c:pt idx="87">
                  <c:v>9645.36403272911</c:v>
                </c:pt>
                <c:pt idx="88">
                  <c:v>9734.50256093554</c:v>
                </c:pt>
                <c:pt idx="89">
                  <c:v>9754.53924698499</c:v>
                </c:pt>
                <c:pt idx="90">
                  <c:v>9833.54436908368</c:v>
                </c:pt>
                <c:pt idx="91">
                  <c:v>9899.02275287068</c:v>
                </c:pt>
                <c:pt idx="92">
                  <c:v>10004.5274897805</c:v>
                </c:pt>
                <c:pt idx="93">
                  <c:v>10044.5821861553</c:v>
                </c:pt>
                <c:pt idx="94">
                  <c:v>10201.6466920882</c:v>
                </c:pt>
                <c:pt idx="95">
                  <c:v>10221.8554713258</c:v>
                </c:pt>
                <c:pt idx="96">
                  <c:v>10332.9424693749</c:v>
                </c:pt>
                <c:pt idx="97">
                  <c:v>10367.0310628225</c:v>
                </c:pt>
                <c:pt idx="98">
                  <c:v>10509.4159775572</c:v>
                </c:pt>
                <c:pt idx="99">
                  <c:v>10515.1802430645</c:v>
                </c:pt>
                <c:pt idx="100">
                  <c:v>10627.7604180246</c:v>
                </c:pt>
                <c:pt idx="101">
                  <c:v>10701.0470772538</c:v>
                </c:pt>
                <c:pt idx="102">
                  <c:v>10817.0580865085</c:v>
                </c:pt>
                <c:pt idx="103">
                  <c:v>10842.4165666756</c:v>
                </c:pt>
                <c:pt idx="104">
                  <c:v>10987.9409052509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'!$AM$3:$AM$3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'!$AM$4:$AM$108</c:f>
              <c:numCache>
                <c:formatCode>General</c:formatCode>
                <c:ptCount val="105"/>
                <c:pt idx="0">
                  <c:v/>
                </c:pt>
                <c:pt idx="1">
                  <c:v>3331.11635797008</c:v>
                </c:pt>
                <c:pt idx="2">
                  <c:v>3823.84167776702</c:v>
                </c:pt>
                <c:pt idx="3">
                  <c:v>3698.73340288192</c:v>
                </c:pt>
                <c:pt idx="4">
                  <c:v>3986.44842474342</c:v>
                </c:pt>
                <c:pt idx="5">
                  <c:v>3435.92580942461</c:v>
                </c:pt>
                <c:pt idx="6">
                  <c:v>3534.70113381647</c:v>
                </c:pt>
                <c:pt idx="7">
                  <c:v>3348.23374490555</c:v>
                </c:pt>
                <c:pt idx="8">
                  <c:v>3647.63010601195</c:v>
                </c:pt>
                <c:pt idx="9">
                  <c:v>3466.05311607053</c:v>
                </c:pt>
                <c:pt idx="10">
                  <c:v>3685.08773550723</c:v>
                </c:pt>
                <c:pt idx="11">
                  <c:v>3519.47611574964</c:v>
                </c:pt>
                <c:pt idx="12">
                  <c:v>3818.92049760838</c:v>
                </c:pt>
                <c:pt idx="13">
                  <c:v>3532.37662214505</c:v>
                </c:pt>
                <c:pt idx="14">
                  <c:v>3787.92699764226</c:v>
                </c:pt>
                <c:pt idx="15">
                  <c:v>3378.563797177</c:v>
                </c:pt>
                <c:pt idx="16">
                  <c:v>3370.33287697352</c:v>
                </c:pt>
                <c:pt idx="17">
                  <c:v>3049.15830124897</c:v>
                </c:pt>
                <c:pt idx="18">
                  <c:v>3550.7192970098</c:v>
                </c:pt>
                <c:pt idx="19">
                  <c:v>3228.39609903559</c:v>
                </c:pt>
                <c:pt idx="20">
                  <c:v>3436.79325129523</c:v>
                </c:pt>
                <c:pt idx="21">
                  <c:v>3033.83719313804</c:v>
                </c:pt>
                <c:pt idx="22">
                  <c:v>3418.63414365603</c:v>
                </c:pt>
                <c:pt idx="23">
                  <c:v>3112.04531387627</c:v>
                </c:pt>
                <c:pt idx="24">
                  <c:v>3344.93792788656</c:v>
                </c:pt>
                <c:pt idx="25">
                  <c:v>3105.43124956199</c:v>
                </c:pt>
                <c:pt idx="26">
                  <c:v>3499.30819909702</c:v>
                </c:pt>
                <c:pt idx="27">
                  <c:v>3278.07939881719</c:v>
                </c:pt>
                <c:pt idx="28">
                  <c:v>3608.56203264545</c:v>
                </c:pt>
                <c:pt idx="29">
                  <c:v>3422.03680961391</c:v>
                </c:pt>
                <c:pt idx="30">
                  <c:v>3730.13303167966</c:v>
                </c:pt>
                <c:pt idx="31">
                  <c:v>3583.65035179411</c:v>
                </c:pt>
                <c:pt idx="32">
                  <c:v>3845.70547048484</c:v>
                </c:pt>
                <c:pt idx="33">
                  <c:v>3732.40377126101</c:v>
                </c:pt>
                <c:pt idx="34">
                  <c:v>3943.84176344999</c:v>
                </c:pt>
                <c:pt idx="35">
                  <c:v>3854.96619470505</c:v>
                </c:pt>
                <c:pt idx="36">
                  <c:v>4043.3630395101</c:v>
                </c:pt>
                <c:pt idx="37">
                  <c:v>3986.72419115039</c:v>
                </c:pt>
                <c:pt idx="38">
                  <c:v>4174.95841390953</c:v>
                </c:pt>
                <c:pt idx="39">
                  <c:v>4144.00492256614</c:v>
                </c:pt>
                <c:pt idx="40">
                  <c:v>4279.02792716899</c:v>
                </c:pt>
                <c:pt idx="41">
                  <c:v>4285.27977796142</c:v>
                </c:pt>
                <c:pt idx="42">
                  <c:v>4409.03003650897</c:v>
                </c:pt>
                <c:pt idx="43">
                  <c:v>4411.04992200342</c:v>
                </c:pt>
                <c:pt idx="44">
                  <c:v>4498.00401099485</c:v>
                </c:pt>
                <c:pt idx="45">
                  <c:v>4513.00047620317</c:v>
                </c:pt>
                <c:pt idx="46">
                  <c:v>4582.25883619176</c:v>
                </c:pt>
                <c:pt idx="47">
                  <c:v>4596.24598201103</c:v>
                </c:pt>
                <c:pt idx="48">
                  <c:v>4669.33768207567</c:v>
                </c:pt>
                <c:pt idx="49">
                  <c:v>4657.27677023106</c:v>
                </c:pt>
                <c:pt idx="50">
                  <c:v>4738.69848457715</c:v>
                </c:pt>
                <c:pt idx="51">
                  <c:v>4742.11766634868</c:v>
                </c:pt>
                <c:pt idx="52">
                  <c:v>4793.6377128452</c:v>
                </c:pt>
                <c:pt idx="53">
                  <c:v>4798.58069808432</c:v>
                </c:pt>
                <c:pt idx="54">
                  <c:v>4868.50753211799</c:v>
                </c:pt>
                <c:pt idx="55">
                  <c:v>4884.65350978326</c:v>
                </c:pt>
                <c:pt idx="56">
                  <c:v>4926.85853444137</c:v>
                </c:pt>
                <c:pt idx="57">
                  <c:v>4921.293179008</c:v>
                </c:pt>
                <c:pt idx="58">
                  <c:v>5012.16768725817</c:v>
                </c:pt>
                <c:pt idx="59">
                  <c:v>5020.6250669202</c:v>
                </c:pt>
                <c:pt idx="60">
                  <c:v>5059.23951277739</c:v>
                </c:pt>
                <c:pt idx="61">
                  <c:v>5068.92203628745</c:v>
                </c:pt>
                <c:pt idx="62">
                  <c:v>5141.60710752155</c:v>
                </c:pt>
                <c:pt idx="63">
                  <c:v>5154.78738446192</c:v>
                </c:pt>
                <c:pt idx="64">
                  <c:v>5195.69393224467</c:v>
                </c:pt>
                <c:pt idx="65">
                  <c:v>5200.24127788507</c:v>
                </c:pt>
                <c:pt idx="66">
                  <c:v>5283.68814999956</c:v>
                </c:pt>
                <c:pt idx="67">
                  <c:v>5295.08659315905</c:v>
                </c:pt>
                <c:pt idx="68">
                  <c:v>5321.03618640251</c:v>
                </c:pt>
                <c:pt idx="69">
                  <c:v>5334.8980128245</c:v>
                </c:pt>
                <c:pt idx="70">
                  <c:v>5413.17430763693</c:v>
                </c:pt>
                <c:pt idx="71">
                  <c:v>5419.4001722918</c:v>
                </c:pt>
                <c:pt idx="72">
                  <c:v>5443.97524863581</c:v>
                </c:pt>
                <c:pt idx="73">
                  <c:v>5458.70925278993</c:v>
                </c:pt>
                <c:pt idx="74">
                  <c:v>5542.05515906429</c:v>
                </c:pt>
                <c:pt idx="75">
                  <c:v>5559.81254711315</c:v>
                </c:pt>
                <c:pt idx="76">
                  <c:v>5603.06731185518</c:v>
                </c:pt>
                <c:pt idx="77">
                  <c:v>5617.2851193296</c:v>
                </c:pt>
                <c:pt idx="78">
                  <c:v>5719.03101607269</c:v>
                </c:pt>
                <c:pt idx="79">
                  <c:v>5728.27410592179</c:v>
                </c:pt>
                <c:pt idx="80">
                  <c:v>5745.87820098588</c:v>
                </c:pt>
                <c:pt idx="81">
                  <c:v>5747.72481240137</c:v>
                </c:pt>
                <c:pt idx="82">
                  <c:v>5813.78331802784</c:v>
                </c:pt>
                <c:pt idx="83">
                  <c:v>5803.75346700696</c:v>
                </c:pt>
                <c:pt idx="84">
                  <c:v>5861.37184357898</c:v>
                </c:pt>
                <c:pt idx="85">
                  <c:v>5876.83464951109</c:v>
                </c:pt>
                <c:pt idx="86">
                  <c:v>5969.17024430019</c:v>
                </c:pt>
                <c:pt idx="87">
                  <c:v>5988.93653077333</c:v>
                </c:pt>
                <c:pt idx="88">
                  <c:v>6000.31919202013</c:v>
                </c:pt>
                <c:pt idx="89">
                  <c:v>5987.78878339358</c:v>
                </c:pt>
                <c:pt idx="90">
                  <c:v>6079.02115916932</c:v>
                </c:pt>
                <c:pt idx="91">
                  <c:v>6072.55613645853</c:v>
                </c:pt>
                <c:pt idx="92">
                  <c:v>6156.31696156777</c:v>
                </c:pt>
                <c:pt idx="93">
                  <c:v>6163.31447898601</c:v>
                </c:pt>
                <c:pt idx="94">
                  <c:v>6255.64953101306</c:v>
                </c:pt>
                <c:pt idx="95">
                  <c:v>6254.44655915061</c:v>
                </c:pt>
                <c:pt idx="96">
                  <c:v>6301.55481113998</c:v>
                </c:pt>
                <c:pt idx="97">
                  <c:v>6322.68868644093</c:v>
                </c:pt>
                <c:pt idx="98">
                  <c:v>6398.91706935</c:v>
                </c:pt>
                <c:pt idx="99">
                  <c:v>6406.47084835843</c:v>
                </c:pt>
                <c:pt idx="100">
                  <c:v>6446.68229139457</c:v>
                </c:pt>
                <c:pt idx="101">
                  <c:v>6447.95030708815</c:v>
                </c:pt>
                <c:pt idx="102">
                  <c:v>6510.85888631405</c:v>
                </c:pt>
                <c:pt idx="103">
                  <c:v>6527.06072726696</c:v>
                </c:pt>
                <c:pt idx="104">
                  <c:v>6556.92657907072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'!$AN$3:$AN$3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'!$AN$4:$AN$108</c:f>
              <c:numCache>
                <c:formatCode>General</c:formatCode>
                <c:ptCount val="105"/>
                <c:pt idx="0">
                  <c:v/>
                </c:pt>
                <c:pt idx="1">
                  <c:v>2432.55370456062</c:v>
                </c:pt>
                <c:pt idx="2">
                  <c:v>2778.54506764145</c:v>
                </c:pt>
                <c:pt idx="3">
                  <c:v>2684.23179879706</c:v>
                </c:pt>
                <c:pt idx="4">
                  <c:v>2882.13744154239</c:v>
                </c:pt>
                <c:pt idx="5">
                  <c:v>2544.44142362783</c:v>
                </c:pt>
                <c:pt idx="6">
                  <c:v>2602.29687127864</c:v>
                </c:pt>
                <c:pt idx="7">
                  <c:v>2469.01803019746</c:v>
                </c:pt>
                <c:pt idx="8">
                  <c:v>2679.02087266874</c:v>
                </c:pt>
                <c:pt idx="9">
                  <c:v>2553.20862302547</c:v>
                </c:pt>
                <c:pt idx="10">
                  <c:v>2705.51766466417</c:v>
                </c:pt>
                <c:pt idx="11">
                  <c:v>2591.75085543831</c:v>
                </c:pt>
                <c:pt idx="12">
                  <c:v>2800.65905588891</c:v>
                </c:pt>
                <c:pt idx="13">
                  <c:v>2605.42348573068</c:v>
                </c:pt>
                <c:pt idx="14">
                  <c:v>2773.49991020726</c:v>
                </c:pt>
                <c:pt idx="15">
                  <c:v>2496.08268429896</c:v>
                </c:pt>
                <c:pt idx="16">
                  <c:v>2495.8943727497</c:v>
                </c:pt>
                <c:pt idx="17">
                  <c:v>2278.82715204469</c:v>
                </c:pt>
                <c:pt idx="18">
                  <c:v>2608.03872286527</c:v>
                </c:pt>
                <c:pt idx="19">
                  <c:v>2389.92617993778</c:v>
                </c:pt>
                <c:pt idx="20">
                  <c:v>2562.26772295667</c:v>
                </c:pt>
                <c:pt idx="21">
                  <c:v>2474.27118663721</c:v>
                </c:pt>
                <c:pt idx="22">
                  <c:v>2780.11135517296</c:v>
                </c:pt>
                <c:pt idx="23">
                  <c:v>2531.05604522388</c:v>
                </c:pt>
                <c:pt idx="24">
                  <c:v>2727.78282180115</c:v>
                </c:pt>
                <c:pt idx="25">
                  <c:v>2524.3003442057</c:v>
                </c:pt>
                <c:pt idx="26">
                  <c:v>2846.50643351286</c:v>
                </c:pt>
                <c:pt idx="27">
                  <c:v>2660.14767783239</c:v>
                </c:pt>
                <c:pt idx="28">
                  <c:v>2920.24412355761</c:v>
                </c:pt>
                <c:pt idx="29">
                  <c:v>2760.26687102619</c:v>
                </c:pt>
                <c:pt idx="30">
                  <c:v>2999.21580081186</c:v>
                </c:pt>
                <c:pt idx="31">
                  <c:v>2885.66753167529</c:v>
                </c:pt>
                <c:pt idx="32">
                  <c:v>3096.70448267579</c:v>
                </c:pt>
                <c:pt idx="33">
                  <c:v>2998.4753101656</c:v>
                </c:pt>
                <c:pt idx="34">
                  <c:v>3183.31306145682</c:v>
                </c:pt>
                <c:pt idx="35">
                  <c:v>3106.93934166005</c:v>
                </c:pt>
                <c:pt idx="36">
                  <c:v>3257.1400881477</c:v>
                </c:pt>
                <c:pt idx="37">
                  <c:v>3205.10143158851</c:v>
                </c:pt>
                <c:pt idx="38">
                  <c:v>3336.85192638138</c:v>
                </c:pt>
                <c:pt idx="39">
                  <c:v>3307.12378396913</c:v>
                </c:pt>
                <c:pt idx="40">
                  <c:v>3412.26951275505</c:v>
                </c:pt>
                <c:pt idx="41">
                  <c:v>3405.98017357162</c:v>
                </c:pt>
                <c:pt idx="42">
                  <c:v>3485.30931195144</c:v>
                </c:pt>
                <c:pt idx="43">
                  <c:v>3488.24178223648</c:v>
                </c:pt>
                <c:pt idx="44">
                  <c:v>3551.17724217563</c:v>
                </c:pt>
                <c:pt idx="45">
                  <c:v>3557.04080426023</c:v>
                </c:pt>
                <c:pt idx="46">
                  <c:v>3616.95864320361</c:v>
                </c:pt>
                <c:pt idx="47">
                  <c:v>3621.10889817449</c:v>
                </c:pt>
                <c:pt idx="48">
                  <c:v>3675.81840475863</c:v>
                </c:pt>
                <c:pt idx="49">
                  <c:v>3678.47099860319</c:v>
                </c:pt>
                <c:pt idx="50">
                  <c:v>3735.38892334187</c:v>
                </c:pt>
                <c:pt idx="51">
                  <c:v>3738.76120859338</c:v>
                </c:pt>
                <c:pt idx="52">
                  <c:v>3772.14449531494</c:v>
                </c:pt>
                <c:pt idx="53">
                  <c:v>3775.83158193645</c:v>
                </c:pt>
                <c:pt idx="54">
                  <c:v>3834.55680666605</c:v>
                </c:pt>
                <c:pt idx="55">
                  <c:v>3840.48678618357</c:v>
                </c:pt>
                <c:pt idx="56">
                  <c:v>3869.3785669969</c:v>
                </c:pt>
                <c:pt idx="57">
                  <c:v>3872.61392356954</c:v>
                </c:pt>
                <c:pt idx="58">
                  <c:v>3938.89398466371</c:v>
                </c:pt>
                <c:pt idx="59">
                  <c:v>3941.02726565668</c:v>
                </c:pt>
                <c:pt idx="60">
                  <c:v>3968.05696847761</c:v>
                </c:pt>
                <c:pt idx="61">
                  <c:v>3972.53916760873</c:v>
                </c:pt>
                <c:pt idx="62">
                  <c:v>4036.37969173093</c:v>
                </c:pt>
                <c:pt idx="63">
                  <c:v>4036.35691796451</c:v>
                </c:pt>
                <c:pt idx="64">
                  <c:v>4062.6350265887</c:v>
                </c:pt>
                <c:pt idx="65">
                  <c:v>4067.68148541822</c:v>
                </c:pt>
                <c:pt idx="66">
                  <c:v>4128.45422311986</c:v>
                </c:pt>
                <c:pt idx="67">
                  <c:v>4131.58978808843</c:v>
                </c:pt>
                <c:pt idx="68">
                  <c:v>4157.06062389186</c:v>
                </c:pt>
                <c:pt idx="69">
                  <c:v>4160.15554454983</c:v>
                </c:pt>
                <c:pt idx="70">
                  <c:v>4223.84532561593</c:v>
                </c:pt>
                <c:pt idx="71">
                  <c:v>4224.34862556385</c:v>
                </c:pt>
                <c:pt idx="72">
                  <c:v>4248.55532543887</c:v>
                </c:pt>
                <c:pt idx="73">
                  <c:v>4250.19826298982</c:v>
                </c:pt>
                <c:pt idx="74">
                  <c:v>4313.78586543123</c:v>
                </c:pt>
                <c:pt idx="75">
                  <c:v>4313.16814360215</c:v>
                </c:pt>
                <c:pt idx="76">
                  <c:v>4346.41608262067</c:v>
                </c:pt>
                <c:pt idx="77">
                  <c:v>4343.09510948012</c:v>
                </c:pt>
                <c:pt idx="78">
                  <c:v>4415.33472664384</c:v>
                </c:pt>
                <c:pt idx="79">
                  <c:v>4413.84055675655</c:v>
                </c:pt>
                <c:pt idx="80">
                  <c:v>4421.93144175695</c:v>
                </c:pt>
                <c:pt idx="81">
                  <c:v>4422.25173089716</c:v>
                </c:pt>
                <c:pt idx="82">
                  <c:v>4473.52963897659</c:v>
                </c:pt>
                <c:pt idx="83">
                  <c:v>4474.07416383782</c:v>
                </c:pt>
                <c:pt idx="84">
                  <c:v>4504.46122168851</c:v>
                </c:pt>
                <c:pt idx="85">
                  <c:v>4506.66837444527</c:v>
                </c:pt>
                <c:pt idx="86">
                  <c:v>4569.82853179183</c:v>
                </c:pt>
                <c:pt idx="87">
                  <c:v>4568.27547290007</c:v>
                </c:pt>
                <c:pt idx="88">
                  <c:v>4594.9838491843</c:v>
                </c:pt>
                <c:pt idx="89">
                  <c:v>4593.24946052213</c:v>
                </c:pt>
                <c:pt idx="90">
                  <c:v>4638.05413179855</c:v>
                </c:pt>
                <c:pt idx="91">
                  <c:v>4642.51417895769</c:v>
                </c:pt>
                <c:pt idx="92">
                  <c:v>4684.58129865755</c:v>
                </c:pt>
                <c:pt idx="93">
                  <c:v>4684.40991729748</c:v>
                </c:pt>
                <c:pt idx="94">
                  <c:v>4743.75667789538</c:v>
                </c:pt>
                <c:pt idx="95">
                  <c:v>4744.39490610821</c:v>
                </c:pt>
                <c:pt idx="96">
                  <c:v>4765.54653899401</c:v>
                </c:pt>
                <c:pt idx="97">
                  <c:v>4767.92482948929</c:v>
                </c:pt>
                <c:pt idx="98">
                  <c:v>4821.17435757375</c:v>
                </c:pt>
                <c:pt idx="99">
                  <c:v>4822.85305805418</c:v>
                </c:pt>
                <c:pt idx="100">
                  <c:v>4861.33308930688</c:v>
                </c:pt>
                <c:pt idx="101">
                  <c:v>4863.11707813219</c:v>
                </c:pt>
                <c:pt idx="102">
                  <c:v>4914.41695039185</c:v>
                </c:pt>
                <c:pt idx="103">
                  <c:v>4913.39976259606</c:v>
                </c:pt>
                <c:pt idx="104">
                  <c:v>4950.30344643283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'!$AO$3:$AO$3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'!$AO$4:$AO$108</c:f>
              <c:numCache>
                <c:formatCode>General</c:formatCode>
                <c:ptCount val="105"/>
                <c:pt idx="0">
                  <c:v/>
                </c:pt>
                <c:pt idx="1">
                  <c:v>4109.74221623683</c:v>
                </c:pt>
                <c:pt idx="2">
                  <c:v>4706.3706208706</c:v>
                </c:pt>
                <c:pt idx="3">
                  <c:v>4544.60395964442</c:v>
                </c:pt>
                <c:pt idx="4">
                  <c:v>4877.66512195473</c:v>
                </c:pt>
                <c:pt idx="5">
                  <c:v>4247.80209140139</c:v>
                </c:pt>
                <c:pt idx="6">
                  <c:v>4337.51292116354</c:v>
                </c:pt>
                <c:pt idx="7">
                  <c:v>4102.28948333211</c:v>
                </c:pt>
                <c:pt idx="8">
                  <c:v>4455.5357200198</c:v>
                </c:pt>
                <c:pt idx="9">
                  <c:v>4233.03040520446</c:v>
                </c:pt>
                <c:pt idx="10">
                  <c:v>4487.15305791542</c:v>
                </c:pt>
                <c:pt idx="11">
                  <c:v>4272.96118302114</c:v>
                </c:pt>
                <c:pt idx="12">
                  <c:v>4615.19733888626</c:v>
                </c:pt>
                <c:pt idx="13">
                  <c:v>4259.57707944782</c:v>
                </c:pt>
                <c:pt idx="14">
                  <c:v>4552.74197265855</c:v>
                </c:pt>
                <c:pt idx="15">
                  <c:v>4046.2678916404</c:v>
                </c:pt>
                <c:pt idx="16">
                  <c:v>4043.64706970542</c:v>
                </c:pt>
                <c:pt idx="17">
                  <c:v>3676.47394807143</c:v>
                </c:pt>
                <c:pt idx="18">
                  <c:v>4243.97548783642</c:v>
                </c:pt>
                <c:pt idx="19">
                  <c:v>3861.68353291088</c:v>
                </c:pt>
                <c:pt idx="20">
                  <c:v>4114.43901735055</c:v>
                </c:pt>
                <c:pt idx="21">
                  <c:v>3690.89864510882</c:v>
                </c:pt>
                <c:pt idx="22">
                  <c:v>4131.55332629847</c:v>
                </c:pt>
                <c:pt idx="23">
                  <c:v>3759.66584485399</c:v>
                </c:pt>
                <c:pt idx="24">
                  <c:v>4031.98386223454</c:v>
                </c:pt>
                <c:pt idx="25">
                  <c:v>3729.39836581248</c:v>
                </c:pt>
                <c:pt idx="26">
                  <c:v>4191.29965573041</c:v>
                </c:pt>
                <c:pt idx="27">
                  <c:v>3913.32171817809</c:v>
                </c:pt>
                <c:pt idx="28">
                  <c:v>4292.44974952543</c:v>
                </c:pt>
                <c:pt idx="29">
                  <c:v>4051.05793549558</c:v>
                </c:pt>
                <c:pt idx="30">
                  <c:v>4388.27207882078</c:v>
                </c:pt>
                <c:pt idx="31">
                  <c:v>4205.83189235724</c:v>
                </c:pt>
                <c:pt idx="32">
                  <c:v>4504.19011821925</c:v>
                </c:pt>
                <c:pt idx="33">
                  <c:v>4348.46901998867</c:v>
                </c:pt>
                <c:pt idx="34">
                  <c:v>4605.57604314034</c:v>
                </c:pt>
                <c:pt idx="35">
                  <c:v>4475.99194465947</c:v>
                </c:pt>
                <c:pt idx="36">
                  <c:v>4685.01118269408</c:v>
                </c:pt>
                <c:pt idx="37">
                  <c:v>4597.65497223974</c:v>
                </c:pt>
                <c:pt idx="38">
                  <c:v>4776.99842322673</c:v>
                </c:pt>
                <c:pt idx="39">
                  <c:v>4739.30648025642</c:v>
                </c:pt>
                <c:pt idx="40">
                  <c:v>4881.8391039331</c:v>
                </c:pt>
                <c:pt idx="41">
                  <c:v>4858.14818506283</c:v>
                </c:pt>
                <c:pt idx="42">
                  <c:v>4950.87995395801</c:v>
                </c:pt>
                <c:pt idx="43">
                  <c:v>4944.13017437051</c:v>
                </c:pt>
                <c:pt idx="44">
                  <c:v>5021.66661430823</c:v>
                </c:pt>
                <c:pt idx="45">
                  <c:v>5010.9394763221</c:v>
                </c:pt>
                <c:pt idx="46">
                  <c:v>5093.04471740398</c:v>
                </c:pt>
                <c:pt idx="47">
                  <c:v>5086.2758385541</c:v>
                </c:pt>
                <c:pt idx="48">
                  <c:v>5154.1222666875</c:v>
                </c:pt>
                <c:pt idx="49">
                  <c:v>5133.40159317372</c:v>
                </c:pt>
                <c:pt idx="50">
                  <c:v>5203.7756645403</c:v>
                </c:pt>
                <c:pt idx="51">
                  <c:v>5198.05625554279</c:v>
                </c:pt>
                <c:pt idx="52">
                  <c:v>5232.5845904851</c:v>
                </c:pt>
                <c:pt idx="53">
                  <c:v>5233.40260795146</c:v>
                </c:pt>
                <c:pt idx="54">
                  <c:v>5303.67502726826</c:v>
                </c:pt>
                <c:pt idx="55">
                  <c:v>5296.4766212185</c:v>
                </c:pt>
                <c:pt idx="56">
                  <c:v>5327.46210820984</c:v>
                </c:pt>
                <c:pt idx="57">
                  <c:v>5336.45553507573</c:v>
                </c:pt>
                <c:pt idx="58">
                  <c:v>5413.87075559992</c:v>
                </c:pt>
                <c:pt idx="59">
                  <c:v>5412.14695985888</c:v>
                </c:pt>
                <c:pt idx="60">
                  <c:v>5440.84654152436</c:v>
                </c:pt>
                <c:pt idx="61">
                  <c:v>5438.21059866979</c:v>
                </c:pt>
                <c:pt idx="62">
                  <c:v>5525.1579119645</c:v>
                </c:pt>
                <c:pt idx="63">
                  <c:v>5538.26338253267</c:v>
                </c:pt>
                <c:pt idx="64">
                  <c:v>5575.88705201736</c:v>
                </c:pt>
                <c:pt idx="65">
                  <c:v>5574.25840755643</c:v>
                </c:pt>
                <c:pt idx="66">
                  <c:v>5650.1320691744</c:v>
                </c:pt>
                <c:pt idx="67">
                  <c:v>5646.57701855418</c:v>
                </c:pt>
                <c:pt idx="68">
                  <c:v>5680.90855655408</c:v>
                </c:pt>
                <c:pt idx="69">
                  <c:v>5672.79384101639</c:v>
                </c:pt>
                <c:pt idx="70">
                  <c:v>5753.75560854639</c:v>
                </c:pt>
                <c:pt idx="71">
                  <c:v>5746.73087045424</c:v>
                </c:pt>
                <c:pt idx="72">
                  <c:v>5765.06881558956</c:v>
                </c:pt>
                <c:pt idx="73">
                  <c:v>5758.31800105497</c:v>
                </c:pt>
                <c:pt idx="74">
                  <c:v>5844.44671086856</c:v>
                </c:pt>
                <c:pt idx="75">
                  <c:v>5829.56300816851</c:v>
                </c:pt>
                <c:pt idx="76">
                  <c:v>5862.8459104507</c:v>
                </c:pt>
                <c:pt idx="77">
                  <c:v>5850.68191553205</c:v>
                </c:pt>
                <c:pt idx="78">
                  <c:v>5943.72183204628</c:v>
                </c:pt>
                <c:pt idx="79">
                  <c:v>5934.12573697983</c:v>
                </c:pt>
                <c:pt idx="80">
                  <c:v>5942.89595447045</c:v>
                </c:pt>
                <c:pt idx="81">
                  <c:v>5932.98866036054</c:v>
                </c:pt>
                <c:pt idx="82">
                  <c:v>5994.7617637595</c:v>
                </c:pt>
                <c:pt idx="83">
                  <c:v>5995.49237184645</c:v>
                </c:pt>
                <c:pt idx="84">
                  <c:v>6020.1431978452</c:v>
                </c:pt>
                <c:pt idx="85">
                  <c:v>6018.33660804835</c:v>
                </c:pt>
                <c:pt idx="86">
                  <c:v>6089.6464324225</c:v>
                </c:pt>
                <c:pt idx="87">
                  <c:v>6085.04158745571</c:v>
                </c:pt>
                <c:pt idx="88">
                  <c:v>6116.90514313015</c:v>
                </c:pt>
                <c:pt idx="89">
                  <c:v>6105.6918854786</c:v>
                </c:pt>
                <c:pt idx="90">
                  <c:v>6149.34269257292</c:v>
                </c:pt>
                <c:pt idx="91">
                  <c:v>6155.47893256881</c:v>
                </c:pt>
                <c:pt idx="92">
                  <c:v>6199.10146516202</c:v>
                </c:pt>
                <c:pt idx="93">
                  <c:v>6187.08456921981</c:v>
                </c:pt>
                <c:pt idx="94">
                  <c:v>6256.83023171581</c:v>
                </c:pt>
                <c:pt idx="95">
                  <c:v>6245.21180330408</c:v>
                </c:pt>
                <c:pt idx="96">
                  <c:v>6265.34003494845</c:v>
                </c:pt>
                <c:pt idx="97">
                  <c:v>6264.91699465465</c:v>
                </c:pt>
                <c:pt idx="98">
                  <c:v>6330.65607475033</c:v>
                </c:pt>
                <c:pt idx="99">
                  <c:v>6311.94494025089</c:v>
                </c:pt>
                <c:pt idx="100">
                  <c:v>6355.81534699038</c:v>
                </c:pt>
                <c:pt idx="101">
                  <c:v>6359.12681289045</c:v>
                </c:pt>
                <c:pt idx="102">
                  <c:v>6418.43522104829</c:v>
                </c:pt>
                <c:pt idx="103">
                  <c:v>6410.66024790517</c:v>
                </c:pt>
                <c:pt idx="104">
                  <c:v>6468.5747945074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mor '!$AP$3:$AP$3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'!$AP$4:$AP$108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4069.78161908614</c:v>
                </c:pt>
                <c:pt idx="2">
                  <c:v>4670.24966147049</c:v>
                </c:pt>
                <c:pt idx="3">
                  <c:v>4527.0495566798</c:v>
                </c:pt>
                <c:pt idx="4">
                  <c:v>4877.30670002881</c:v>
                </c:pt>
                <c:pt idx="5">
                  <c:v>4247.55506800099</c:v>
                </c:pt>
                <c:pt idx="6">
                  <c:v>4356.2499301878</c:v>
                </c:pt>
                <c:pt idx="7">
                  <c:v>4129.31576452095</c:v>
                </c:pt>
                <c:pt idx="8">
                  <c:v>4489.09478765603</c:v>
                </c:pt>
                <c:pt idx="9">
                  <c:v>4279.00920703583</c:v>
                </c:pt>
                <c:pt idx="10">
                  <c:v>4549.52829303229</c:v>
                </c:pt>
                <c:pt idx="11">
                  <c:v>4341.31501090435</c:v>
                </c:pt>
                <c:pt idx="12">
                  <c:v>4705.32964162335</c:v>
                </c:pt>
                <c:pt idx="13">
                  <c:v>4348.01587103729</c:v>
                </c:pt>
                <c:pt idx="14">
                  <c:v>4656.23538218317</c:v>
                </c:pt>
                <c:pt idx="15">
                  <c:v>4150.27783402762</c:v>
                </c:pt>
                <c:pt idx="16">
                  <c:v>4152.91140186004</c:v>
                </c:pt>
                <c:pt idx="17">
                  <c:v>3780.85392001029</c:v>
                </c:pt>
                <c:pt idx="18">
                  <c:v>4381.45441720188</c:v>
                </c:pt>
                <c:pt idx="19">
                  <c:v>3998.08540638003</c:v>
                </c:pt>
                <c:pt idx="20">
                  <c:v>4269.33972555554</c:v>
                </c:pt>
                <c:pt idx="21">
                  <c:v>3828.94001882698</c:v>
                </c:pt>
                <c:pt idx="22">
                  <c:v>4307.88928356046</c:v>
                </c:pt>
                <c:pt idx="23">
                  <c:v>3926.61269657194</c:v>
                </c:pt>
                <c:pt idx="24">
                  <c:v>4230.94175938512</c:v>
                </c:pt>
                <c:pt idx="25">
                  <c:v>3936.84882453519</c:v>
                </c:pt>
                <c:pt idx="26">
                  <c:v>4439.13006888381</c:v>
                </c:pt>
                <c:pt idx="27">
                  <c:v>4158.3576722273</c:v>
                </c:pt>
                <c:pt idx="28">
                  <c:v>4577.45768244572</c:v>
                </c:pt>
                <c:pt idx="29">
                  <c:v>4335.02981295082</c:v>
                </c:pt>
                <c:pt idx="30">
                  <c:v>4720.52496557014</c:v>
                </c:pt>
                <c:pt idx="31">
                  <c:v>4537.40675418188</c:v>
                </c:pt>
                <c:pt idx="32">
                  <c:v>4880.39170894579</c:v>
                </c:pt>
                <c:pt idx="33">
                  <c:v>4732.45004509033</c:v>
                </c:pt>
                <c:pt idx="34">
                  <c:v>5016.97771709423</c:v>
                </c:pt>
                <c:pt idx="35">
                  <c:v>4895.78264564764</c:v>
                </c:pt>
                <c:pt idx="36">
                  <c:v>5155.45359462907</c:v>
                </c:pt>
                <c:pt idx="37">
                  <c:v>5082.28136782391</c:v>
                </c:pt>
                <c:pt idx="38">
                  <c:v>5304.48495227045</c:v>
                </c:pt>
                <c:pt idx="39">
                  <c:v>5274.53101999322</c:v>
                </c:pt>
                <c:pt idx="40">
                  <c:v>5442.36105991026</c:v>
                </c:pt>
                <c:pt idx="41">
                  <c:v>5437.33979549992</c:v>
                </c:pt>
                <c:pt idx="42">
                  <c:v>5563.67772831438</c:v>
                </c:pt>
                <c:pt idx="43">
                  <c:v>5567.32426312255</c:v>
                </c:pt>
                <c:pt idx="44">
                  <c:v>5665.89357368301</c:v>
                </c:pt>
                <c:pt idx="45">
                  <c:v>5671.22555246965</c:v>
                </c:pt>
                <c:pt idx="46">
                  <c:v>5767.34994472495</c:v>
                </c:pt>
                <c:pt idx="47">
                  <c:v>5792.80145276421</c:v>
                </c:pt>
                <c:pt idx="48">
                  <c:v>5876.26523665132</c:v>
                </c:pt>
                <c:pt idx="49">
                  <c:v>5870.96400503251</c:v>
                </c:pt>
                <c:pt idx="50">
                  <c:v>5965.82057025307</c:v>
                </c:pt>
                <c:pt idx="51">
                  <c:v>5972.5617449557</c:v>
                </c:pt>
                <c:pt idx="52">
                  <c:v>6028.13378130073</c:v>
                </c:pt>
                <c:pt idx="53">
                  <c:v>6041.6235676059</c:v>
                </c:pt>
                <c:pt idx="54">
                  <c:v>6141.08645095929</c:v>
                </c:pt>
                <c:pt idx="55">
                  <c:v>6149.5373488167</c:v>
                </c:pt>
                <c:pt idx="56">
                  <c:v>6203.63505531207</c:v>
                </c:pt>
                <c:pt idx="57">
                  <c:v>6217.83675724939</c:v>
                </c:pt>
                <c:pt idx="58">
                  <c:v>6313.93037018313</c:v>
                </c:pt>
                <c:pt idx="59">
                  <c:v>6315.51643118775</c:v>
                </c:pt>
                <c:pt idx="60">
                  <c:v>6362.16402481432</c:v>
                </c:pt>
                <c:pt idx="61">
                  <c:v>6371.10923160208</c:v>
                </c:pt>
                <c:pt idx="62">
                  <c:v>6480.02240501722</c:v>
                </c:pt>
                <c:pt idx="63">
                  <c:v>6501.10509445238</c:v>
                </c:pt>
                <c:pt idx="64">
                  <c:v>6564.48873366564</c:v>
                </c:pt>
                <c:pt idx="65">
                  <c:v>6574.18862368806</c:v>
                </c:pt>
                <c:pt idx="66">
                  <c:v>6665.69671389425</c:v>
                </c:pt>
                <c:pt idx="67">
                  <c:v>6665.84737067214</c:v>
                </c:pt>
                <c:pt idx="68">
                  <c:v>6717.02990223905</c:v>
                </c:pt>
                <c:pt idx="69">
                  <c:v>6725.29412847192</c:v>
                </c:pt>
                <c:pt idx="70">
                  <c:v>6827.76914672447</c:v>
                </c:pt>
                <c:pt idx="71">
                  <c:v>6831.36276323625</c:v>
                </c:pt>
                <c:pt idx="72">
                  <c:v>6872.65235656312</c:v>
                </c:pt>
                <c:pt idx="73">
                  <c:v>6874.32099499232</c:v>
                </c:pt>
                <c:pt idx="74">
                  <c:v>6988.38660469643</c:v>
                </c:pt>
                <c:pt idx="75">
                  <c:v>6992.27401395552</c:v>
                </c:pt>
                <c:pt idx="76">
                  <c:v>7041.32624981414</c:v>
                </c:pt>
                <c:pt idx="77">
                  <c:v>7036.86245564978</c:v>
                </c:pt>
                <c:pt idx="78">
                  <c:v>7153.83446535889</c:v>
                </c:pt>
                <c:pt idx="79">
                  <c:v>7151.65040337183</c:v>
                </c:pt>
                <c:pt idx="80">
                  <c:v>7172.38914493219</c:v>
                </c:pt>
                <c:pt idx="81">
                  <c:v>7174.10073622656</c:v>
                </c:pt>
                <c:pt idx="82">
                  <c:v>7256.55189035798</c:v>
                </c:pt>
                <c:pt idx="83">
                  <c:v>7257.85421124617</c:v>
                </c:pt>
                <c:pt idx="84">
                  <c:v>7307.75104710214</c:v>
                </c:pt>
                <c:pt idx="85">
                  <c:v>7312.06144034621</c:v>
                </c:pt>
                <c:pt idx="86">
                  <c:v>7423.33489432053</c:v>
                </c:pt>
                <c:pt idx="87">
                  <c:v>7423.3429290701</c:v>
                </c:pt>
                <c:pt idx="88">
                  <c:v>7455.18734021085</c:v>
                </c:pt>
                <c:pt idx="89">
                  <c:v>7447.76434791884</c:v>
                </c:pt>
                <c:pt idx="90">
                  <c:v>7525.19001312607</c:v>
                </c:pt>
                <c:pt idx="91">
                  <c:v>7537.33418117877</c:v>
                </c:pt>
                <c:pt idx="92">
                  <c:v>7599.36175492579</c:v>
                </c:pt>
                <c:pt idx="93">
                  <c:v>7595.66714893195</c:v>
                </c:pt>
                <c:pt idx="94">
                  <c:v>7689.06431339174</c:v>
                </c:pt>
                <c:pt idx="95">
                  <c:v>7681.86819888902</c:v>
                </c:pt>
                <c:pt idx="96">
                  <c:v>7710.77792192791</c:v>
                </c:pt>
                <c:pt idx="97">
                  <c:v>7709.78625122133</c:v>
                </c:pt>
                <c:pt idx="98">
                  <c:v>7810.65905816703</c:v>
                </c:pt>
                <c:pt idx="99">
                  <c:v>7801.65425404153</c:v>
                </c:pt>
                <c:pt idx="100">
                  <c:v>7857.5345339462</c:v>
                </c:pt>
                <c:pt idx="101">
                  <c:v>7863.9647960282</c:v>
                </c:pt>
                <c:pt idx="102">
                  <c:v>7941.31688931333</c:v>
                </c:pt>
                <c:pt idx="103">
                  <c:v>7952.96510607261</c:v>
                </c:pt>
                <c:pt idx="104">
                  <c:v>8004.90154670776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9389071"/>
        <c:axId val="20308897"/>
      </c:lineChart>
      <c:catAx>
        <c:axId val="693890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08897"/>
        <c:crosses val="autoZero"/>
        <c:auto val="1"/>
        <c:lblAlgn val="ctr"/>
        <c:lblOffset val="100"/>
      </c:catAx>
      <c:valAx>
        <c:axId val="203088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38907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no mor '!$Y$3:$Y$3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'!$Y$4:$Y$108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'!$Z$3:$Z$3</c:f>
              <c:strCache>
                <c:ptCount val="1"/>
                <c:pt idx="0">
                  <c:v>Pension benefit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'!$Z$4:$Z$108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'!$AA$3:$AA$3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'!$AA$4:$AA$108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'!$AB$3:$AB$3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'!$AB$4:$AB$108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'!$AC$3:$AC$3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'!$AC$4:$AC$108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no mor '!$AH$3:$AH$3</c:f>
              <c:strCache>
                <c:ptCount val="1"/>
                <c:pt idx="0">
                  <c:v>Median pension to labour income ratio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'!$AH$4:$AH$108</c:f>
              <c:numCache>
                <c:formatCode>General</c:formatCode>
                <c:ptCount val="105"/>
                <c:pt idx="0">
                  <c:v/>
                </c:pt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0.5581673243</c:v>
                </c:pt>
                <c:pt idx="10">
                  <c:v>0.5980658996</c:v>
                </c:pt>
                <c:pt idx="11">
                  <c:v>0.5572370981</c:v>
                </c:pt>
                <c:pt idx="12">
                  <c:v>0.6035916941</c:v>
                </c:pt>
                <c:pt idx="13">
                  <c:v>0.568877888</c:v>
                </c:pt>
                <c:pt idx="14">
                  <c:v>0.5605893639</c:v>
                </c:pt>
                <c:pt idx="15">
                  <c:v>0.549030866</c:v>
                </c:pt>
                <c:pt idx="16">
                  <c:v>0.55132164</c:v>
                </c:pt>
                <c:pt idx="17">
                  <c:v>0.5521001291</c:v>
                </c:pt>
                <c:pt idx="18">
                  <c:v>0.5530903543</c:v>
                </c:pt>
                <c:pt idx="19">
                  <c:v>0.5482660047</c:v>
                </c:pt>
                <c:pt idx="20">
                  <c:v>0.5500433164</c:v>
                </c:pt>
                <c:pt idx="21">
                  <c:v>0.552016834</c:v>
                </c:pt>
                <c:pt idx="22">
                  <c:v>0.5578070043</c:v>
                </c:pt>
                <c:pt idx="23">
                  <c:v>0.5626392121</c:v>
                </c:pt>
                <c:pt idx="24">
                  <c:v>0.5575352267</c:v>
                </c:pt>
                <c:pt idx="25">
                  <c:v>0.5559234553</c:v>
                </c:pt>
                <c:pt idx="26">
                  <c:v>0.5564645647</c:v>
                </c:pt>
                <c:pt idx="27">
                  <c:v>0.5530903542</c:v>
                </c:pt>
                <c:pt idx="28">
                  <c:v>0.5578070043</c:v>
                </c:pt>
                <c:pt idx="29">
                  <c:v>0.5610876045</c:v>
                </c:pt>
                <c:pt idx="30">
                  <c:v>0.5561871954</c:v>
                </c:pt>
                <c:pt idx="31">
                  <c:v>0.5523574424</c:v>
                </c:pt>
                <c:pt idx="32">
                  <c:v>0.5500433163</c:v>
                </c:pt>
                <c:pt idx="33">
                  <c:v>0.5500433163</c:v>
                </c:pt>
                <c:pt idx="34">
                  <c:v>0.5500433163</c:v>
                </c:pt>
                <c:pt idx="35">
                  <c:v>0.5503972898</c:v>
                </c:pt>
                <c:pt idx="36">
                  <c:v>0.5513216399</c:v>
                </c:pt>
                <c:pt idx="37">
                  <c:v>0.5500433162</c:v>
                </c:pt>
                <c:pt idx="38">
                  <c:v>0.5565663037</c:v>
                </c:pt>
                <c:pt idx="39">
                  <c:v>0.5585883463</c:v>
                </c:pt>
                <c:pt idx="40">
                  <c:v>0.5518058468</c:v>
                </c:pt>
                <c:pt idx="41">
                  <c:v>0.5500433162</c:v>
                </c:pt>
                <c:pt idx="42">
                  <c:v>0.5586335755</c:v>
                </c:pt>
                <c:pt idx="43">
                  <c:v>0.5672238348</c:v>
                </c:pt>
                <c:pt idx="44">
                  <c:v>0.5672238348</c:v>
                </c:pt>
                <c:pt idx="45">
                  <c:v>0.5672238348</c:v>
                </c:pt>
                <c:pt idx="46">
                  <c:v>0.5844043534</c:v>
                </c:pt>
                <c:pt idx="47">
                  <c:v>0.5844043534</c:v>
                </c:pt>
                <c:pt idx="48">
                  <c:v>0.5998668202</c:v>
                </c:pt>
                <c:pt idx="49">
                  <c:v>0.601584872</c:v>
                </c:pt>
                <c:pt idx="50">
                  <c:v>0.6187653907</c:v>
                </c:pt>
                <c:pt idx="51">
                  <c:v>0.6121440296</c:v>
                </c:pt>
                <c:pt idx="52">
                  <c:v>0.634857655</c:v>
                </c:pt>
                <c:pt idx="53">
                  <c:v>0.62983024</c:v>
                </c:pt>
                <c:pt idx="54">
                  <c:v>0.6420920808</c:v>
                </c:pt>
                <c:pt idx="55">
                  <c:v>0.6465670346</c:v>
                </c:pt>
                <c:pt idx="56">
                  <c:v>0.6784663899</c:v>
                </c:pt>
                <c:pt idx="57">
                  <c:v>0.67279316</c:v>
                </c:pt>
                <c:pt idx="58">
                  <c:v>0.6758726</c:v>
                </c:pt>
                <c:pt idx="59">
                  <c:v>0.6771482638</c:v>
                </c:pt>
                <c:pt idx="60">
                  <c:v>0.6946520088</c:v>
                </c:pt>
                <c:pt idx="61">
                  <c:v>0.7042035613</c:v>
                </c:pt>
                <c:pt idx="62">
                  <c:v>0.7093149898</c:v>
                </c:pt>
                <c:pt idx="63">
                  <c:v>0.7140717812</c:v>
                </c:pt>
                <c:pt idx="64">
                  <c:v>0.7377705745</c:v>
                </c:pt>
                <c:pt idx="65">
                  <c:v>0.7603238982</c:v>
                </c:pt>
                <c:pt idx="66">
                  <c:v>0.7868882432</c:v>
                </c:pt>
                <c:pt idx="67">
                  <c:v>0.7973553174</c:v>
                </c:pt>
                <c:pt idx="68">
                  <c:v>0.8027381714</c:v>
                </c:pt>
                <c:pt idx="69">
                  <c:v>0.8123702657</c:v>
                </c:pt>
                <c:pt idx="70">
                  <c:v>0.8222169982</c:v>
                </c:pt>
                <c:pt idx="71">
                  <c:v>0.827813409</c:v>
                </c:pt>
                <c:pt idx="72">
                  <c:v>0.8326408565</c:v>
                </c:pt>
                <c:pt idx="73">
                  <c:v>0.8338092783</c:v>
                </c:pt>
                <c:pt idx="74">
                  <c:v>0.8157494345</c:v>
                </c:pt>
                <c:pt idx="75">
                  <c:v>0.8325303627</c:v>
                </c:pt>
                <c:pt idx="76">
                  <c:v>0.8386328266</c:v>
                </c:pt>
                <c:pt idx="77">
                  <c:v>0.8471582563</c:v>
                </c:pt>
                <c:pt idx="78">
                  <c:v>0.8496179297</c:v>
                </c:pt>
                <c:pt idx="79">
                  <c:v>0.8464228588</c:v>
                </c:pt>
                <c:pt idx="80">
                  <c:v>0.8454261077</c:v>
                </c:pt>
                <c:pt idx="81">
                  <c:v>0.8467517672</c:v>
                </c:pt>
                <c:pt idx="82">
                  <c:v>0.8571392425</c:v>
                </c:pt>
                <c:pt idx="83">
                  <c:v>0.8737763169</c:v>
                </c:pt>
                <c:pt idx="84">
                  <c:v>0.8776711281</c:v>
                </c:pt>
                <c:pt idx="85">
                  <c:v>0.8902949582</c:v>
                </c:pt>
                <c:pt idx="86">
                  <c:v>0.8908225903</c:v>
                </c:pt>
                <c:pt idx="87">
                  <c:v>0.9006019155</c:v>
                </c:pt>
                <c:pt idx="88">
                  <c:v>0.9007084625</c:v>
                </c:pt>
                <c:pt idx="89">
                  <c:v>0.9000051857</c:v>
                </c:pt>
                <c:pt idx="90">
                  <c:v>0.9047653091</c:v>
                </c:pt>
                <c:pt idx="91">
                  <c:v>0.9045011039</c:v>
                </c:pt>
                <c:pt idx="92">
                  <c:v>0.9084304006</c:v>
                </c:pt>
                <c:pt idx="93">
                  <c:v>0.9156860443</c:v>
                </c:pt>
                <c:pt idx="94">
                  <c:v>0.9001370661</c:v>
                </c:pt>
                <c:pt idx="95">
                  <c:v>0.9148620636</c:v>
                </c:pt>
                <c:pt idx="96">
                  <c:v>0.9029763219</c:v>
                </c:pt>
                <c:pt idx="97">
                  <c:v>0.9217801266</c:v>
                </c:pt>
                <c:pt idx="98">
                  <c:v>0.9069603791</c:v>
                </c:pt>
                <c:pt idx="99">
                  <c:v>0.9047356266</c:v>
                </c:pt>
                <c:pt idx="100">
                  <c:v>0.8982724368</c:v>
                </c:pt>
                <c:pt idx="101">
                  <c:v>0.8849227334</c:v>
                </c:pt>
                <c:pt idx="102">
                  <c:v>0.8980423215</c:v>
                </c:pt>
                <c:pt idx="103">
                  <c:v>0.8982650691</c:v>
                </c:pt>
                <c:pt idx="104">
                  <c:v>0.8861549964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3098793"/>
        <c:axId val="50317681"/>
      </c:lineChart>
      <c:catAx>
        <c:axId val="930987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317681"/>
        <c:crosses val="autoZero"/>
        <c:auto val="1"/>
        <c:lblAlgn val="ctr"/>
        <c:lblOffset val="100"/>
      </c:catAx>
      <c:valAx>
        <c:axId val="5031768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098793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no mor '!$I$3:$I$3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'!$I$4:$I$108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'!$J$3:$J$3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'!$J$4:$J$108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'!$K$3:$K$3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'!$K$4:$K$108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'!$L$3:$L$3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'!$L$4:$L$108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'!$M$3:$M$3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'!$M$4:$M$108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5501717"/>
        <c:axId val="64386886"/>
      </c:lineChart>
      <c:catAx>
        <c:axId val="555017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386886"/>
        <c:crosses val="autoZero"/>
        <c:auto val="1"/>
        <c:lblAlgn val="ctr"/>
        <c:lblOffset val="100"/>
      </c:catAx>
      <c:valAx>
        <c:axId val="64386886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50171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no mor '!$AJ$3:$AJ$3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'!$AJ$4:$AJ$108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6584.0500436289</c:v>
                </c:pt>
                <c:pt idx="10">
                  <c:v>6551.3566988075</c:v>
                </c:pt>
                <c:pt idx="11">
                  <c:v>6734.1800242166</c:v>
                </c:pt>
                <c:pt idx="12">
                  <c:v>6721.2591396848</c:v>
                </c:pt>
                <c:pt idx="13">
                  <c:v>6646.2195162113</c:v>
                </c:pt>
                <c:pt idx="14">
                  <c:v>6604.9089002572</c:v>
                </c:pt>
                <c:pt idx="15">
                  <c:v>6668.6554362916</c:v>
                </c:pt>
                <c:pt idx="16">
                  <c:v>6702.4597358546</c:v>
                </c:pt>
                <c:pt idx="17">
                  <c:v>6736.3537108216</c:v>
                </c:pt>
                <c:pt idx="18">
                  <c:v>6752.4359258719</c:v>
                </c:pt>
                <c:pt idx="19">
                  <c:v>6820.3896095229</c:v>
                </c:pt>
                <c:pt idx="20">
                  <c:v>6829.978545834</c:v>
                </c:pt>
                <c:pt idx="21">
                  <c:v>6835.3858220642</c:v>
                </c:pt>
                <c:pt idx="22">
                  <c:v>6817.7380123734</c:v>
                </c:pt>
                <c:pt idx="23">
                  <c:v>6836.1416269344</c:v>
                </c:pt>
                <c:pt idx="24">
                  <c:v>6888.6856655088</c:v>
                </c:pt>
                <c:pt idx="25">
                  <c:v>6910.0682000807</c:v>
                </c:pt>
                <c:pt idx="26">
                  <c:v>6968.418346826</c:v>
                </c:pt>
                <c:pt idx="27">
                  <c:v>6991.2964778223</c:v>
                </c:pt>
                <c:pt idx="28">
                  <c:v>7011.2155316183</c:v>
                </c:pt>
                <c:pt idx="29">
                  <c:v>7037.1149871301</c:v>
                </c:pt>
                <c:pt idx="30">
                  <c:v>7070.8724222732</c:v>
                </c:pt>
                <c:pt idx="31">
                  <c:v>7095.8079126585</c:v>
                </c:pt>
                <c:pt idx="32">
                  <c:v>7149.0552233905</c:v>
                </c:pt>
                <c:pt idx="33">
                  <c:v>7172.7090986533</c:v>
                </c:pt>
                <c:pt idx="34">
                  <c:v>7177.9215366361</c:v>
                </c:pt>
                <c:pt idx="35">
                  <c:v>7212.8207161877</c:v>
                </c:pt>
                <c:pt idx="36">
                  <c:v>7256.7962086913</c:v>
                </c:pt>
                <c:pt idx="37">
                  <c:v>7272.8825754848</c:v>
                </c:pt>
                <c:pt idx="38">
                  <c:v>7284.1601135508</c:v>
                </c:pt>
                <c:pt idx="39">
                  <c:v>7363.8948212955</c:v>
                </c:pt>
                <c:pt idx="40">
                  <c:v>7379.8060570924</c:v>
                </c:pt>
                <c:pt idx="41">
                  <c:v>7415.7755982864</c:v>
                </c:pt>
                <c:pt idx="42">
                  <c:v>7444.612604771</c:v>
                </c:pt>
                <c:pt idx="43">
                  <c:v>7471.125543707</c:v>
                </c:pt>
                <c:pt idx="44">
                  <c:v>7515.7409404529</c:v>
                </c:pt>
                <c:pt idx="45">
                  <c:v>7519.5758228913</c:v>
                </c:pt>
                <c:pt idx="46">
                  <c:v>7558.4866514147</c:v>
                </c:pt>
                <c:pt idx="47">
                  <c:v>7619.4788563677</c:v>
                </c:pt>
                <c:pt idx="48">
                  <c:v>7652.4394727529</c:v>
                </c:pt>
                <c:pt idx="49">
                  <c:v>7678.4544678797</c:v>
                </c:pt>
                <c:pt idx="50">
                  <c:v>7688.9386955007</c:v>
                </c:pt>
                <c:pt idx="51">
                  <c:v>7734.4659793452</c:v>
                </c:pt>
                <c:pt idx="52">
                  <c:v>7755.4893851827</c:v>
                </c:pt>
                <c:pt idx="53">
                  <c:v>7835.6373751122</c:v>
                </c:pt>
                <c:pt idx="54">
                  <c:v>7893.9486231452</c:v>
                </c:pt>
                <c:pt idx="55">
                  <c:v>7890.1689324318</c:v>
                </c:pt>
                <c:pt idx="56">
                  <c:v>7934.8342404828</c:v>
                </c:pt>
                <c:pt idx="57">
                  <c:v>7955.3303581336</c:v>
                </c:pt>
                <c:pt idx="58">
                  <c:v>8001.3695049004</c:v>
                </c:pt>
                <c:pt idx="59">
                  <c:v>8038.4035976877</c:v>
                </c:pt>
                <c:pt idx="60">
                  <c:v>8063.9715415989</c:v>
                </c:pt>
                <c:pt idx="61">
                  <c:v>8094.3272383522</c:v>
                </c:pt>
                <c:pt idx="62">
                  <c:v>8141.6726241753</c:v>
                </c:pt>
                <c:pt idx="63">
                  <c:v>8204.4669729304</c:v>
                </c:pt>
                <c:pt idx="64">
                  <c:v>8183.8900851182</c:v>
                </c:pt>
                <c:pt idx="65">
                  <c:v>8214.3730460522</c:v>
                </c:pt>
                <c:pt idx="66">
                  <c:v>8255.0586991977</c:v>
                </c:pt>
                <c:pt idx="67">
                  <c:v>8271.8910984675</c:v>
                </c:pt>
                <c:pt idx="68">
                  <c:v>8349.2084387953</c:v>
                </c:pt>
                <c:pt idx="69">
                  <c:v>8386.2819918745</c:v>
                </c:pt>
                <c:pt idx="70">
                  <c:v>8409.5660620207</c:v>
                </c:pt>
                <c:pt idx="71">
                  <c:v>8434.0194608028</c:v>
                </c:pt>
                <c:pt idx="72">
                  <c:v>8484.1828064758</c:v>
                </c:pt>
                <c:pt idx="73">
                  <c:v>8522.6321455356</c:v>
                </c:pt>
                <c:pt idx="74">
                  <c:v>8584.3407003557</c:v>
                </c:pt>
                <c:pt idx="75">
                  <c:v>8588.2674446063</c:v>
                </c:pt>
                <c:pt idx="76">
                  <c:v>8636.6202758797</c:v>
                </c:pt>
                <c:pt idx="77">
                  <c:v>8654.2464518779</c:v>
                </c:pt>
                <c:pt idx="78">
                  <c:v>8652.5779929783</c:v>
                </c:pt>
                <c:pt idx="79">
                  <c:v>8682.9614823846</c:v>
                </c:pt>
                <c:pt idx="80">
                  <c:v>8710.9868010802</c:v>
                </c:pt>
                <c:pt idx="81">
                  <c:v>8755.8412673841</c:v>
                </c:pt>
                <c:pt idx="82">
                  <c:v>8823.8445938166</c:v>
                </c:pt>
                <c:pt idx="83">
                  <c:v>8864.4390051759</c:v>
                </c:pt>
                <c:pt idx="84">
                  <c:v>8938.2754770118</c:v>
                </c:pt>
                <c:pt idx="85">
                  <c:v>8961.7375712106</c:v>
                </c:pt>
                <c:pt idx="86">
                  <c:v>9009.1801824653</c:v>
                </c:pt>
                <c:pt idx="87">
                  <c:v>9045.0602345662</c:v>
                </c:pt>
                <c:pt idx="88">
                  <c:v>9058.2152865481</c:v>
                </c:pt>
                <c:pt idx="89">
                  <c:v>9086.1624320144</c:v>
                </c:pt>
                <c:pt idx="90">
                  <c:v>9106.6737530352</c:v>
                </c:pt>
                <c:pt idx="91">
                  <c:v>9138.8593255312</c:v>
                </c:pt>
                <c:pt idx="92">
                  <c:v>9196.6391695986</c:v>
                </c:pt>
                <c:pt idx="93">
                  <c:v>9203.9540365315</c:v>
                </c:pt>
                <c:pt idx="94">
                  <c:v>9231.2502313124</c:v>
                </c:pt>
                <c:pt idx="95">
                  <c:v>9309.1718634473</c:v>
                </c:pt>
                <c:pt idx="96">
                  <c:v>9363.674859325</c:v>
                </c:pt>
                <c:pt idx="97">
                  <c:v>9373.487170757</c:v>
                </c:pt>
                <c:pt idx="98">
                  <c:v>9413.3761654407</c:v>
                </c:pt>
                <c:pt idx="99">
                  <c:v>9404.4842264602</c:v>
                </c:pt>
                <c:pt idx="100">
                  <c:v>9448.6882680658</c:v>
                </c:pt>
                <c:pt idx="101">
                  <c:v>9482.0723392495</c:v>
                </c:pt>
                <c:pt idx="102">
                  <c:v>9494.2993648243</c:v>
                </c:pt>
                <c:pt idx="103">
                  <c:v>9568.8777616071</c:v>
                </c:pt>
                <c:pt idx="104">
                  <c:v>9633.5151905379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'!$AK$3:$AK$3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'!$AK$4:$AK$108</c:f>
              <c:numCache>
                <c:formatCode>General</c:formatCode>
                <c:ptCount val="105"/>
                <c:pt idx="0">
                  <c:v/>
                </c:pt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4603.0078549595</c:v>
                </c:pt>
                <c:pt idx="8">
                  <c:v>5018.6242750377</c:v>
                </c:pt>
                <c:pt idx="9">
                  <c:v>4793.7812431168</c:v>
                </c:pt>
                <c:pt idx="10">
                  <c:v>5115.9387330996</c:v>
                </c:pt>
                <c:pt idx="11">
                  <c:v>4903.1916250924</c:v>
                </c:pt>
                <c:pt idx="12">
                  <c:v>5323.8751793338</c:v>
                </c:pt>
                <c:pt idx="13">
                  <c:v>4998.5816557414</c:v>
                </c:pt>
                <c:pt idx="14">
                  <c:v>4933.8753433818</c:v>
                </c:pt>
                <c:pt idx="15">
                  <c:v>4902.3628522873</c:v>
                </c:pt>
                <c:pt idx="16">
                  <c:v>4979.0570501505</c:v>
                </c:pt>
                <c:pt idx="17">
                  <c:v>5022.2783871043</c:v>
                </c:pt>
                <c:pt idx="18">
                  <c:v>5060.1825106174</c:v>
                </c:pt>
                <c:pt idx="19">
                  <c:v>5109.0065574947</c:v>
                </c:pt>
                <c:pt idx="20">
                  <c:v>5143.2515429544</c:v>
                </c:pt>
                <c:pt idx="21">
                  <c:v>5184.6014525765</c:v>
                </c:pt>
                <c:pt idx="22">
                  <c:v>5222.3237023132</c:v>
                </c:pt>
                <c:pt idx="23">
                  <c:v>5261.8271710123</c:v>
                </c:pt>
                <c:pt idx="24">
                  <c:v>5307.0563360647</c:v>
                </c:pt>
                <c:pt idx="25">
                  <c:v>5348.1441435496</c:v>
                </c:pt>
                <c:pt idx="26">
                  <c:v>5392.3596997996</c:v>
                </c:pt>
                <c:pt idx="27">
                  <c:v>5436.6225623077</c:v>
                </c:pt>
                <c:pt idx="28">
                  <c:v>5490.2837452182</c:v>
                </c:pt>
                <c:pt idx="29">
                  <c:v>5527.6123054134</c:v>
                </c:pt>
                <c:pt idx="30">
                  <c:v>5571.6380052954</c:v>
                </c:pt>
                <c:pt idx="31">
                  <c:v>5623.1097737368</c:v>
                </c:pt>
                <c:pt idx="32">
                  <c:v>5678.0735046754</c:v>
                </c:pt>
                <c:pt idx="33">
                  <c:v>5713.4768346117</c:v>
                </c:pt>
                <c:pt idx="34">
                  <c:v>5763.2484750699</c:v>
                </c:pt>
                <c:pt idx="35">
                  <c:v>5820.8031466005</c:v>
                </c:pt>
                <c:pt idx="36">
                  <c:v>5860.438519458</c:v>
                </c:pt>
                <c:pt idx="37">
                  <c:v>5912.1347318217</c:v>
                </c:pt>
                <c:pt idx="38">
                  <c:v>5942.3893610177</c:v>
                </c:pt>
                <c:pt idx="39">
                  <c:v>5976.182979206</c:v>
                </c:pt>
                <c:pt idx="40">
                  <c:v>6025.5815020586</c:v>
                </c:pt>
                <c:pt idx="41">
                  <c:v>6070.95118898</c:v>
                </c:pt>
                <c:pt idx="42">
                  <c:v>6122.2960400225</c:v>
                </c:pt>
                <c:pt idx="43">
                  <c:v>6157.2088317871</c:v>
                </c:pt>
                <c:pt idx="44">
                  <c:v>6209.5256622756</c:v>
                </c:pt>
                <c:pt idx="45">
                  <c:v>6263.7050629683</c:v>
                </c:pt>
                <c:pt idx="46">
                  <c:v>6305.2884550692</c:v>
                </c:pt>
                <c:pt idx="47">
                  <c:v>6332.7243721011</c:v>
                </c:pt>
                <c:pt idx="48">
                  <c:v>6382.3964208856</c:v>
                </c:pt>
                <c:pt idx="49">
                  <c:v>6436.4477725824</c:v>
                </c:pt>
                <c:pt idx="50">
                  <c:v>6476.734481616</c:v>
                </c:pt>
                <c:pt idx="51">
                  <c:v>6509.5234518984</c:v>
                </c:pt>
                <c:pt idx="52">
                  <c:v>6553.2152366429</c:v>
                </c:pt>
                <c:pt idx="53">
                  <c:v>6607.2555888746</c:v>
                </c:pt>
                <c:pt idx="54">
                  <c:v>6661.866976699</c:v>
                </c:pt>
                <c:pt idx="55">
                  <c:v>6705.3297435764</c:v>
                </c:pt>
                <c:pt idx="56">
                  <c:v>6748.7784302289</c:v>
                </c:pt>
                <c:pt idx="57">
                  <c:v>6791.6941983412</c:v>
                </c:pt>
                <c:pt idx="58">
                  <c:v>6827.5293328793</c:v>
                </c:pt>
                <c:pt idx="59">
                  <c:v>6879.7578107009</c:v>
                </c:pt>
                <c:pt idx="60">
                  <c:v>6916.3734835765</c:v>
                </c:pt>
                <c:pt idx="61">
                  <c:v>6970.8399091353</c:v>
                </c:pt>
                <c:pt idx="62">
                  <c:v>7048.0283476224</c:v>
                </c:pt>
                <c:pt idx="63">
                  <c:v>7100.4860190357</c:v>
                </c:pt>
                <c:pt idx="64">
                  <c:v>7124.538681972</c:v>
                </c:pt>
                <c:pt idx="65">
                  <c:v>7177.9999069024</c:v>
                </c:pt>
                <c:pt idx="66">
                  <c:v>7212.383901546</c:v>
                </c:pt>
                <c:pt idx="67">
                  <c:v>7263.8871240386</c:v>
                </c:pt>
                <c:pt idx="68">
                  <c:v>7295.0851819335</c:v>
                </c:pt>
                <c:pt idx="69">
                  <c:v>7350.4259286862</c:v>
                </c:pt>
                <c:pt idx="70">
                  <c:v>7415.3137288193</c:v>
                </c:pt>
                <c:pt idx="71">
                  <c:v>7464.4627240284</c:v>
                </c:pt>
                <c:pt idx="72">
                  <c:v>7528.0957878332</c:v>
                </c:pt>
                <c:pt idx="73">
                  <c:v>7575.9108551772</c:v>
                </c:pt>
                <c:pt idx="74">
                  <c:v>7617.4921208411</c:v>
                </c:pt>
                <c:pt idx="75">
                  <c:v>7664.5575107895</c:v>
                </c:pt>
                <c:pt idx="76">
                  <c:v>7718.8283937451</c:v>
                </c:pt>
                <c:pt idx="77">
                  <c:v>7764.6338246666</c:v>
                </c:pt>
                <c:pt idx="78">
                  <c:v>7826.869549805</c:v>
                </c:pt>
                <c:pt idx="79">
                  <c:v>7891.7233626851</c:v>
                </c:pt>
                <c:pt idx="80">
                  <c:v>7902.1380072595</c:v>
                </c:pt>
                <c:pt idx="81">
                  <c:v>7945.7775723088</c:v>
                </c:pt>
                <c:pt idx="82">
                  <c:v>8002.6083102744</c:v>
                </c:pt>
                <c:pt idx="83">
                  <c:v>8048.5074559491</c:v>
                </c:pt>
                <c:pt idx="84">
                  <c:v>8089.6457053388</c:v>
                </c:pt>
                <c:pt idx="85">
                  <c:v>8138.5013033339</c:v>
                </c:pt>
                <c:pt idx="86">
                  <c:v>8170.2885736888</c:v>
                </c:pt>
                <c:pt idx="87">
                  <c:v>8211.1736037952</c:v>
                </c:pt>
                <c:pt idx="88">
                  <c:v>8249.8786195092</c:v>
                </c:pt>
                <c:pt idx="89">
                  <c:v>8310.0406748931</c:v>
                </c:pt>
                <c:pt idx="90">
                  <c:v>8357.8345160514</c:v>
                </c:pt>
                <c:pt idx="91">
                  <c:v>8421.140390588</c:v>
                </c:pt>
                <c:pt idx="92">
                  <c:v>8479.9753304156</c:v>
                </c:pt>
                <c:pt idx="93">
                  <c:v>8535.6870092041</c:v>
                </c:pt>
                <c:pt idx="94">
                  <c:v>8603.4641765801</c:v>
                </c:pt>
                <c:pt idx="95">
                  <c:v>8674.0598455535</c:v>
                </c:pt>
                <c:pt idx="96">
                  <c:v>8718.0034110634</c:v>
                </c:pt>
                <c:pt idx="97">
                  <c:v>8760.9701230234</c:v>
                </c:pt>
                <c:pt idx="98">
                  <c:v>8807.9581304118</c:v>
                </c:pt>
                <c:pt idx="99">
                  <c:v>8856.8540845823</c:v>
                </c:pt>
                <c:pt idx="100">
                  <c:v>8909.422709554</c:v>
                </c:pt>
                <c:pt idx="101">
                  <c:v>8967.5719574082</c:v>
                </c:pt>
                <c:pt idx="102">
                  <c:v>9041.2887295498</c:v>
                </c:pt>
                <c:pt idx="103">
                  <c:v>9091.4378306235</c:v>
                </c:pt>
                <c:pt idx="104">
                  <c:v>9130.702522219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'!$AL$3:$AL$3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'!$AL$4:$AL$108</c:f>
              <c:numCache>
                <c:formatCode>General</c:formatCode>
                <c:ptCount val="105"/>
                <c:pt idx="0">
                  <c:v/>
                </c:pt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3430.1801386416</c:v>
                </c:pt>
                <c:pt idx="8">
                  <c:v>3761.3019072874</c:v>
                </c:pt>
                <c:pt idx="9">
                  <c:v>3564.502667191</c:v>
                </c:pt>
                <c:pt idx="10">
                  <c:v>3771.1808965342</c:v>
                </c:pt>
                <c:pt idx="11">
                  <c:v>3582.26456058</c:v>
                </c:pt>
                <c:pt idx="12">
                  <c:v>3876.0922446996</c:v>
                </c:pt>
                <c:pt idx="13">
                  <c:v>3645.7776708836</c:v>
                </c:pt>
                <c:pt idx="14">
                  <c:v>3581.6195149475</c:v>
                </c:pt>
                <c:pt idx="15">
                  <c:v>3548.3565436957</c:v>
                </c:pt>
                <c:pt idx="16">
                  <c:v>3595.4485197704</c:v>
                </c:pt>
                <c:pt idx="17">
                  <c:v>3600.7533805158</c:v>
                </c:pt>
                <c:pt idx="18">
                  <c:v>3620.1723905518</c:v>
                </c:pt>
                <c:pt idx="19">
                  <c:v>3616.1467187709</c:v>
                </c:pt>
                <c:pt idx="20">
                  <c:v>3628.347948785</c:v>
                </c:pt>
                <c:pt idx="21">
                  <c:v>3656.8414875574</c:v>
                </c:pt>
                <c:pt idx="22">
                  <c:v>3683.001765484</c:v>
                </c:pt>
                <c:pt idx="23">
                  <c:v>3714.6673449296</c:v>
                </c:pt>
                <c:pt idx="24">
                  <c:v>3737.8569481698</c:v>
                </c:pt>
                <c:pt idx="25">
                  <c:v>3754.9339356583</c:v>
                </c:pt>
                <c:pt idx="26">
                  <c:v>3772.8176370744</c:v>
                </c:pt>
                <c:pt idx="27">
                  <c:v>3791.4693000649</c:v>
                </c:pt>
                <c:pt idx="28">
                  <c:v>3802.0737941936</c:v>
                </c:pt>
                <c:pt idx="29">
                  <c:v>3815.394039208</c:v>
                </c:pt>
                <c:pt idx="30">
                  <c:v>3827.390152149</c:v>
                </c:pt>
                <c:pt idx="31">
                  <c:v>3846.3857408756</c:v>
                </c:pt>
                <c:pt idx="32">
                  <c:v>3857.4061273377</c:v>
                </c:pt>
                <c:pt idx="33">
                  <c:v>3887.7596119119</c:v>
                </c:pt>
                <c:pt idx="34">
                  <c:v>3919.6647712297</c:v>
                </c:pt>
                <c:pt idx="35">
                  <c:v>3933.1999417456</c:v>
                </c:pt>
                <c:pt idx="36">
                  <c:v>3962.3083883611</c:v>
                </c:pt>
                <c:pt idx="37">
                  <c:v>3990.7190813194</c:v>
                </c:pt>
                <c:pt idx="38">
                  <c:v>4021.0302346658</c:v>
                </c:pt>
                <c:pt idx="39">
                  <c:v>4047.5766842541</c:v>
                </c:pt>
                <c:pt idx="40">
                  <c:v>4068.9426497849</c:v>
                </c:pt>
                <c:pt idx="41">
                  <c:v>4086.5589510806</c:v>
                </c:pt>
                <c:pt idx="42">
                  <c:v>4113.949725484</c:v>
                </c:pt>
                <c:pt idx="43">
                  <c:v>4146.5333754738</c:v>
                </c:pt>
                <c:pt idx="44">
                  <c:v>4164.3830794013</c:v>
                </c:pt>
                <c:pt idx="45">
                  <c:v>4183.2569074289</c:v>
                </c:pt>
                <c:pt idx="46">
                  <c:v>4206.7064281541</c:v>
                </c:pt>
                <c:pt idx="47">
                  <c:v>4217.7304484746</c:v>
                </c:pt>
                <c:pt idx="48">
                  <c:v>4240.1903099714</c:v>
                </c:pt>
                <c:pt idx="49">
                  <c:v>4270.7328589175</c:v>
                </c:pt>
                <c:pt idx="50">
                  <c:v>4292.0518190665</c:v>
                </c:pt>
                <c:pt idx="51">
                  <c:v>4338.3514453073</c:v>
                </c:pt>
                <c:pt idx="52">
                  <c:v>4364.1468987326</c:v>
                </c:pt>
                <c:pt idx="53">
                  <c:v>4378.8151945661</c:v>
                </c:pt>
                <c:pt idx="54">
                  <c:v>4399.0423601714</c:v>
                </c:pt>
                <c:pt idx="55">
                  <c:v>4430.4356017339</c:v>
                </c:pt>
                <c:pt idx="56">
                  <c:v>4444.1918353318</c:v>
                </c:pt>
                <c:pt idx="57">
                  <c:v>4466.6646946991</c:v>
                </c:pt>
                <c:pt idx="58">
                  <c:v>4506.650586028</c:v>
                </c:pt>
                <c:pt idx="59">
                  <c:v>4528.0494728003</c:v>
                </c:pt>
                <c:pt idx="60">
                  <c:v>4547.4993670611</c:v>
                </c:pt>
                <c:pt idx="61">
                  <c:v>4571.6665434956</c:v>
                </c:pt>
                <c:pt idx="62">
                  <c:v>4599.5286539557</c:v>
                </c:pt>
                <c:pt idx="63">
                  <c:v>4627.4834804009</c:v>
                </c:pt>
                <c:pt idx="64">
                  <c:v>4679.8797988313</c:v>
                </c:pt>
                <c:pt idx="65">
                  <c:v>4719.2272729199</c:v>
                </c:pt>
                <c:pt idx="66">
                  <c:v>4761.9182170455</c:v>
                </c:pt>
                <c:pt idx="67">
                  <c:v>4796.330634154</c:v>
                </c:pt>
                <c:pt idx="68">
                  <c:v>4826.1254558122</c:v>
                </c:pt>
                <c:pt idx="69">
                  <c:v>4825.1861538086</c:v>
                </c:pt>
                <c:pt idx="70">
                  <c:v>4838.3270122018</c:v>
                </c:pt>
                <c:pt idx="71">
                  <c:v>4850.0030707787</c:v>
                </c:pt>
                <c:pt idx="72">
                  <c:v>4878.8251954002</c:v>
                </c:pt>
                <c:pt idx="73">
                  <c:v>4912.1007473651</c:v>
                </c:pt>
                <c:pt idx="74">
                  <c:v>4936.7390647769</c:v>
                </c:pt>
                <c:pt idx="75">
                  <c:v>4964.252250481</c:v>
                </c:pt>
                <c:pt idx="76">
                  <c:v>4992.8172496231</c:v>
                </c:pt>
                <c:pt idx="77">
                  <c:v>5011.3797776392</c:v>
                </c:pt>
                <c:pt idx="78">
                  <c:v>5047.4098667298</c:v>
                </c:pt>
                <c:pt idx="79">
                  <c:v>5075.5616006998</c:v>
                </c:pt>
                <c:pt idx="80">
                  <c:v>5104.3385253567</c:v>
                </c:pt>
                <c:pt idx="81">
                  <c:v>5128.5068990731</c:v>
                </c:pt>
                <c:pt idx="82">
                  <c:v>5142.2197983847</c:v>
                </c:pt>
                <c:pt idx="83">
                  <c:v>5172.6869143336</c:v>
                </c:pt>
                <c:pt idx="84">
                  <c:v>5170.3195222027</c:v>
                </c:pt>
                <c:pt idx="85">
                  <c:v>5209.2982105649</c:v>
                </c:pt>
                <c:pt idx="86">
                  <c:v>5245.7966258684</c:v>
                </c:pt>
                <c:pt idx="87">
                  <c:v>5268.9782946351</c:v>
                </c:pt>
                <c:pt idx="88">
                  <c:v>5292.8250815542</c:v>
                </c:pt>
                <c:pt idx="89">
                  <c:v>5331.5924664801</c:v>
                </c:pt>
                <c:pt idx="90">
                  <c:v>5350.8535934447</c:v>
                </c:pt>
                <c:pt idx="91">
                  <c:v>5370.8977784316</c:v>
                </c:pt>
                <c:pt idx="92">
                  <c:v>5380.2023675202</c:v>
                </c:pt>
                <c:pt idx="93">
                  <c:v>5410.3984435342</c:v>
                </c:pt>
                <c:pt idx="94">
                  <c:v>5448.3877914092</c:v>
                </c:pt>
                <c:pt idx="95">
                  <c:v>5491.2133428489</c:v>
                </c:pt>
                <c:pt idx="96">
                  <c:v>5525.0412631326</c:v>
                </c:pt>
                <c:pt idx="97">
                  <c:v>5558.3182749803</c:v>
                </c:pt>
                <c:pt idx="98">
                  <c:v>5592.2292351784</c:v>
                </c:pt>
                <c:pt idx="99">
                  <c:v>5607.7750215367</c:v>
                </c:pt>
                <c:pt idx="100">
                  <c:v>5623.9424072673</c:v>
                </c:pt>
                <c:pt idx="101">
                  <c:v>5670.2325599126</c:v>
                </c:pt>
                <c:pt idx="102">
                  <c:v>5701.1328284206</c:v>
                </c:pt>
                <c:pt idx="103">
                  <c:v>5746.2670356266</c:v>
                </c:pt>
                <c:pt idx="104">
                  <c:v>5778.7269636334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'!$AM$3:$AM$3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'!$AM$4:$AM$108</c:f>
              <c:numCache>
                <c:formatCode>General</c:formatCode>
                <c:ptCount val="105"/>
                <c:pt idx="0">
                  <c:v/>
                </c:pt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2551.9938390701</c:v>
                </c:pt>
                <c:pt idx="10">
                  <c:v>2704.2263230879</c:v>
                </c:pt>
                <c:pt idx="11">
                  <c:v>2590.5083213953</c:v>
                </c:pt>
                <c:pt idx="12">
                  <c:v>2799.1769397109</c:v>
                </c:pt>
                <c:pt idx="13">
                  <c:v>2603.9957471961</c:v>
                </c:pt>
                <c:pt idx="14">
                  <c:v>2564.7377004418</c:v>
                </c:pt>
                <c:pt idx="15">
                  <c:v>2538.5776517388</c:v>
                </c:pt>
                <c:pt idx="16">
                  <c:v>2536.2899167234</c:v>
                </c:pt>
                <c:pt idx="17">
                  <c:v>2545.7456000242</c:v>
                </c:pt>
                <c:pt idx="18">
                  <c:v>2555.2358336376</c:v>
                </c:pt>
                <c:pt idx="19">
                  <c:v>2564.7614126114</c:v>
                </c:pt>
                <c:pt idx="20">
                  <c:v>2626.5227134226</c:v>
                </c:pt>
                <c:pt idx="21">
                  <c:v>3065.1878931019</c:v>
                </c:pt>
                <c:pt idx="22">
                  <c:v>3101.1987188949</c:v>
                </c:pt>
                <c:pt idx="23">
                  <c:v>3136.5895080364</c:v>
                </c:pt>
                <c:pt idx="24">
                  <c:v>3183.341830546</c:v>
                </c:pt>
                <c:pt idx="25">
                  <c:v>3228.5808860266</c:v>
                </c:pt>
                <c:pt idx="26">
                  <c:v>3268.8882641409</c:v>
                </c:pt>
                <c:pt idx="27">
                  <c:v>3302.8073106436</c:v>
                </c:pt>
                <c:pt idx="28">
                  <c:v>3315.1154016713</c:v>
                </c:pt>
                <c:pt idx="29">
                  <c:v>3327.475760945</c:v>
                </c:pt>
                <c:pt idx="30">
                  <c:v>3339.8709153761</c:v>
                </c:pt>
                <c:pt idx="31">
                  <c:v>3352.3174730429</c:v>
                </c:pt>
                <c:pt idx="32">
                  <c:v>3364.8074866532</c:v>
                </c:pt>
                <c:pt idx="33">
                  <c:v>3377.3479914286</c:v>
                </c:pt>
                <c:pt idx="34">
                  <c:v>3389.9381235326</c:v>
                </c:pt>
                <c:pt idx="35">
                  <c:v>3402.5746373431</c:v>
                </c:pt>
                <c:pt idx="36">
                  <c:v>3415.2601948863</c:v>
                </c:pt>
                <c:pt idx="37">
                  <c:v>3427.990325945</c:v>
                </c:pt>
                <c:pt idx="38">
                  <c:v>3440.7682771037</c:v>
                </c:pt>
                <c:pt idx="39">
                  <c:v>3453.593057387</c:v>
                </c:pt>
                <c:pt idx="40">
                  <c:v>3466.4670878265</c:v>
                </c:pt>
                <c:pt idx="41">
                  <c:v>3479.3816888948</c:v>
                </c:pt>
                <c:pt idx="42">
                  <c:v>3492.3449468416</c:v>
                </c:pt>
                <c:pt idx="43">
                  <c:v>3505.3568587966</c:v>
                </c:pt>
                <c:pt idx="44">
                  <c:v>3518.419344296</c:v>
                </c:pt>
                <c:pt idx="45">
                  <c:v>3531.5328924457</c:v>
                </c:pt>
                <c:pt idx="46">
                  <c:v>3544.6964255333</c:v>
                </c:pt>
                <c:pt idx="47">
                  <c:v>3557.9054725889</c:v>
                </c:pt>
                <c:pt idx="48">
                  <c:v>3571.1594229479</c:v>
                </c:pt>
                <c:pt idx="49">
                  <c:v>3584.4683391635</c:v>
                </c:pt>
                <c:pt idx="50">
                  <c:v>3597.8224099187</c:v>
                </c:pt>
                <c:pt idx="51">
                  <c:v>3611.2305922971</c:v>
                </c:pt>
                <c:pt idx="52">
                  <c:v>3623.5128638109</c:v>
                </c:pt>
                <c:pt idx="53">
                  <c:v>3636.9976468518</c:v>
                </c:pt>
                <c:pt idx="54">
                  <c:v>3650.5275634623</c:v>
                </c:pt>
                <c:pt idx="55">
                  <c:v>3664.1122706085</c:v>
                </c:pt>
                <c:pt idx="56">
                  <c:v>3677.7553025304</c:v>
                </c:pt>
                <c:pt idx="57">
                  <c:v>3691.4330154321</c:v>
                </c:pt>
                <c:pt idx="58">
                  <c:v>3705.1757628643</c:v>
                </c:pt>
                <c:pt idx="59">
                  <c:v>3718.9633212964</c:v>
                </c:pt>
                <c:pt idx="60">
                  <c:v>3732.8008851245</c:v>
                </c:pt>
                <c:pt idx="61">
                  <c:v>3746.6970719726</c:v>
                </c:pt>
                <c:pt idx="62">
                  <c:v>3760.6367320429</c:v>
                </c:pt>
                <c:pt idx="63">
                  <c:v>3774.6303217247</c:v>
                </c:pt>
                <c:pt idx="64">
                  <c:v>3788.6822443919</c:v>
                </c:pt>
                <c:pt idx="65">
                  <c:v>3802.7981462915</c:v>
                </c:pt>
                <c:pt idx="66">
                  <c:v>3816.9526979678</c:v>
                </c:pt>
                <c:pt idx="67">
                  <c:v>3831.143920631</c:v>
                </c:pt>
                <c:pt idx="68">
                  <c:v>3845.3839379235</c:v>
                </c:pt>
                <c:pt idx="69">
                  <c:v>3859.6739089493</c:v>
                </c:pt>
                <c:pt idx="70">
                  <c:v>3874.0352888108</c:v>
                </c:pt>
                <c:pt idx="71">
                  <c:v>3888.4451877613</c:v>
                </c:pt>
                <c:pt idx="72">
                  <c:v>3902.9105331466</c:v>
                </c:pt>
                <c:pt idx="73">
                  <c:v>3917.409263904</c:v>
                </c:pt>
                <c:pt idx="74">
                  <c:v>3931.96927898</c:v>
                </c:pt>
                <c:pt idx="75">
                  <c:v>3943.877536704</c:v>
                </c:pt>
                <c:pt idx="76">
                  <c:v>3958.4598046886</c:v>
                </c:pt>
                <c:pt idx="77">
                  <c:v>3956.622899122</c:v>
                </c:pt>
                <c:pt idx="78">
                  <c:v>3971.1099046931</c:v>
                </c:pt>
                <c:pt idx="79">
                  <c:v>3985.6094261152</c:v>
                </c:pt>
                <c:pt idx="80">
                  <c:v>4000.2932537264</c:v>
                </c:pt>
                <c:pt idx="81">
                  <c:v>4015.0053675374</c:v>
                </c:pt>
                <c:pt idx="82">
                  <c:v>4029.6472153898</c:v>
                </c:pt>
                <c:pt idx="83">
                  <c:v>4044.2623692561</c:v>
                </c:pt>
                <c:pt idx="84">
                  <c:v>4059.1571462764</c:v>
                </c:pt>
                <c:pt idx="85">
                  <c:v>4073.7356271675</c:v>
                </c:pt>
                <c:pt idx="86">
                  <c:v>4088.5637864224</c:v>
                </c:pt>
                <c:pt idx="87">
                  <c:v>4103.2401215043</c:v>
                </c:pt>
                <c:pt idx="88">
                  <c:v>4116.2818668904</c:v>
                </c:pt>
                <c:pt idx="89">
                  <c:v>4131.3239884102</c:v>
                </c:pt>
                <c:pt idx="90">
                  <c:v>4146.1032615707</c:v>
                </c:pt>
                <c:pt idx="91">
                  <c:v>4156.3191471211</c:v>
                </c:pt>
                <c:pt idx="92">
                  <c:v>4171.4656903885</c:v>
                </c:pt>
                <c:pt idx="93">
                  <c:v>4186.4947333295</c:v>
                </c:pt>
                <c:pt idx="94">
                  <c:v>4203.8001659125</c:v>
                </c:pt>
                <c:pt idx="95">
                  <c:v>4216.134890269</c:v>
                </c:pt>
                <c:pt idx="96">
                  <c:v>4231.4078436033</c:v>
                </c:pt>
                <c:pt idx="97">
                  <c:v>4246.0318483957</c:v>
                </c:pt>
                <c:pt idx="98">
                  <c:v>4254.4241691721</c:v>
                </c:pt>
                <c:pt idx="99">
                  <c:v>4272.5574275074</c:v>
                </c:pt>
                <c:pt idx="100">
                  <c:v>4288.1046282705</c:v>
                </c:pt>
                <c:pt idx="101">
                  <c:v>4303.0989582202</c:v>
                </c:pt>
                <c:pt idx="102">
                  <c:v>4318.2862669287</c:v>
                </c:pt>
                <c:pt idx="103">
                  <c:v>4333.3449274039</c:v>
                </c:pt>
                <c:pt idx="104">
                  <c:v>4348.7363623319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'!$AN$3:$AN$3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'!$AN$4:$AN$108</c:f>
              <c:numCache>
                <c:formatCode>General</c:formatCode>
                <c:ptCount val="105"/>
                <c:pt idx="0">
                  <c:v/>
                </c:pt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4120.3516978695</c:v>
                </c:pt>
                <c:pt idx="8">
                  <c:v>4487.7068407244</c:v>
                </c:pt>
                <c:pt idx="9">
                  <c:v>4284.2079845361</c:v>
                </c:pt>
                <c:pt idx="10">
                  <c:v>4567.1030077508</c:v>
                </c:pt>
                <c:pt idx="11">
                  <c:v>4377.2212361638</c:v>
                </c:pt>
                <c:pt idx="12">
                  <c:v>4748.9455289375</c:v>
                </c:pt>
                <c:pt idx="13">
                  <c:v>4453.5815779944</c:v>
                </c:pt>
                <c:pt idx="14">
                  <c:v>4392.2721057235</c:v>
                </c:pt>
                <c:pt idx="15">
                  <c:v>4361.0560262043</c:v>
                </c:pt>
                <c:pt idx="16">
                  <c:v>4417.8998233938</c:v>
                </c:pt>
                <c:pt idx="17">
                  <c:v>4453.1317484428</c:v>
                </c:pt>
                <c:pt idx="18">
                  <c:v>4486.3076093761</c:v>
                </c:pt>
                <c:pt idx="19">
                  <c:v>4527.493655539</c:v>
                </c:pt>
                <c:pt idx="20">
                  <c:v>4566.1354991249</c:v>
                </c:pt>
                <c:pt idx="21">
                  <c:v>4701.5008611432</c:v>
                </c:pt>
                <c:pt idx="22">
                  <c:v>4738.8401257065</c:v>
                </c:pt>
                <c:pt idx="23">
                  <c:v>4777.7893558581</c:v>
                </c:pt>
                <c:pt idx="24">
                  <c:v>4823.934029491</c:v>
                </c:pt>
                <c:pt idx="25">
                  <c:v>4864.7312974804</c:v>
                </c:pt>
                <c:pt idx="26">
                  <c:v>4909.021079703</c:v>
                </c:pt>
                <c:pt idx="27">
                  <c:v>4948.8508522508</c:v>
                </c:pt>
                <c:pt idx="28">
                  <c:v>4995.5830199725</c:v>
                </c:pt>
                <c:pt idx="29">
                  <c:v>5025.3554500223</c:v>
                </c:pt>
                <c:pt idx="30">
                  <c:v>5065.503931232</c:v>
                </c:pt>
                <c:pt idx="31">
                  <c:v>5109.3896637949</c:v>
                </c:pt>
                <c:pt idx="32">
                  <c:v>5156.9408665766</c:v>
                </c:pt>
                <c:pt idx="33">
                  <c:v>5188.0125069315</c:v>
                </c:pt>
                <c:pt idx="34">
                  <c:v>5229.9146873248</c:v>
                </c:pt>
                <c:pt idx="35">
                  <c:v>5277.7770524434</c:v>
                </c:pt>
                <c:pt idx="36">
                  <c:v>5309.3377777911</c:v>
                </c:pt>
                <c:pt idx="37">
                  <c:v>5351.9291990488</c:v>
                </c:pt>
                <c:pt idx="38">
                  <c:v>5378.4393123463</c:v>
                </c:pt>
                <c:pt idx="39">
                  <c:v>5409.8463447543</c:v>
                </c:pt>
                <c:pt idx="40">
                  <c:v>5450.8971007511</c:v>
                </c:pt>
                <c:pt idx="41">
                  <c:v>5491.6772719363</c:v>
                </c:pt>
                <c:pt idx="42">
                  <c:v>5534.6162405446</c:v>
                </c:pt>
                <c:pt idx="43">
                  <c:v>5567.3720506893</c:v>
                </c:pt>
                <c:pt idx="44">
                  <c:v>5613.7290176471</c:v>
                </c:pt>
                <c:pt idx="45">
                  <c:v>5659.7544748445</c:v>
                </c:pt>
                <c:pt idx="46">
                  <c:v>5695.7489494936</c:v>
                </c:pt>
                <c:pt idx="47">
                  <c:v>5721.7854894012</c:v>
                </c:pt>
                <c:pt idx="48">
                  <c:v>5767.6128532031</c:v>
                </c:pt>
                <c:pt idx="49">
                  <c:v>5812.1604009577</c:v>
                </c:pt>
                <c:pt idx="50">
                  <c:v>5848.4394839613</c:v>
                </c:pt>
                <c:pt idx="51">
                  <c:v>5875.7168711915</c:v>
                </c:pt>
                <c:pt idx="52">
                  <c:v>5914.5775074001</c:v>
                </c:pt>
                <c:pt idx="53">
                  <c:v>5961.8491179194</c:v>
                </c:pt>
                <c:pt idx="54">
                  <c:v>6011.9389731899</c:v>
                </c:pt>
                <c:pt idx="55">
                  <c:v>6053.634893243</c:v>
                </c:pt>
                <c:pt idx="56">
                  <c:v>6094.1968789066</c:v>
                </c:pt>
                <c:pt idx="57">
                  <c:v>6134.9631747149</c:v>
                </c:pt>
                <c:pt idx="58">
                  <c:v>6168.0926943429</c:v>
                </c:pt>
                <c:pt idx="59">
                  <c:v>6216.7213738971</c:v>
                </c:pt>
                <c:pt idx="60">
                  <c:v>6251.5265069084</c:v>
                </c:pt>
                <c:pt idx="61">
                  <c:v>6300.2637398281</c:v>
                </c:pt>
                <c:pt idx="62">
                  <c:v>6374.5687371588</c:v>
                </c:pt>
                <c:pt idx="63">
                  <c:v>6424.1570975725</c:v>
                </c:pt>
                <c:pt idx="64">
                  <c:v>6447.1804762017</c:v>
                </c:pt>
                <c:pt idx="65">
                  <c:v>6492.5123522441</c:v>
                </c:pt>
                <c:pt idx="66">
                  <c:v>6522.6566241488</c:v>
                </c:pt>
                <c:pt idx="67">
                  <c:v>6573.9825112099</c:v>
                </c:pt>
                <c:pt idx="68">
                  <c:v>6609.9304462037</c:v>
                </c:pt>
                <c:pt idx="69">
                  <c:v>6665.5262230291</c:v>
                </c:pt>
                <c:pt idx="70">
                  <c:v>6724.9021516889</c:v>
                </c:pt>
                <c:pt idx="71">
                  <c:v>6769.5549414103</c:v>
                </c:pt>
                <c:pt idx="72">
                  <c:v>6831.0844274312</c:v>
                </c:pt>
                <c:pt idx="73">
                  <c:v>6883.7594944279</c:v>
                </c:pt>
                <c:pt idx="74">
                  <c:v>6925.4578375065</c:v>
                </c:pt>
                <c:pt idx="75">
                  <c:v>6975.5372512011</c:v>
                </c:pt>
                <c:pt idx="76">
                  <c:v>7033.4880746691</c:v>
                </c:pt>
                <c:pt idx="77">
                  <c:v>7073.4469651346</c:v>
                </c:pt>
                <c:pt idx="78">
                  <c:v>7131.3286710842</c:v>
                </c:pt>
                <c:pt idx="79">
                  <c:v>7193.8630817213</c:v>
                </c:pt>
                <c:pt idx="80">
                  <c:v>7206.697839328</c:v>
                </c:pt>
                <c:pt idx="81">
                  <c:v>7249.0730051844</c:v>
                </c:pt>
                <c:pt idx="82">
                  <c:v>7306.6472196822</c:v>
                </c:pt>
                <c:pt idx="83">
                  <c:v>7355.5509997709</c:v>
                </c:pt>
                <c:pt idx="84">
                  <c:v>7396.1278314801</c:v>
                </c:pt>
                <c:pt idx="85">
                  <c:v>7453.2737104619</c:v>
                </c:pt>
                <c:pt idx="86">
                  <c:v>7488.8700778144</c:v>
                </c:pt>
                <c:pt idx="87">
                  <c:v>7535.7188378593</c:v>
                </c:pt>
                <c:pt idx="88">
                  <c:v>7578.3906621501</c:v>
                </c:pt>
                <c:pt idx="89">
                  <c:v>7634.5211439565</c:v>
                </c:pt>
                <c:pt idx="90">
                  <c:v>7688.0213754069</c:v>
                </c:pt>
                <c:pt idx="91">
                  <c:v>7752.2411222182</c:v>
                </c:pt>
                <c:pt idx="92">
                  <c:v>7810.5654480124</c:v>
                </c:pt>
                <c:pt idx="93">
                  <c:v>7869.3191303604</c:v>
                </c:pt>
                <c:pt idx="94">
                  <c:v>7932.6778578853</c:v>
                </c:pt>
                <c:pt idx="95">
                  <c:v>8005.7848056863</c:v>
                </c:pt>
                <c:pt idx="96">
                  <c:v>8049.8526343833</c:v>
                </c:pt>
                <c:pt idx="97">
                  <c:v>8108.9356982394</c:v>
                </c:pt>
                <c:pt idx="98">
                  <c:v>8159.296227292</c:v>
                </c:pt>
                <c:pt idx="99">
                  <c:v>8212.5416381198</c:v>
                </c:pt>
                <c:pt idx="100">
                  <c:v>8264.2589716439</c:v>
                </c:pt>
                <c:pt idx="101">
                  <c:v>8327.6795773645</c:v>
                </c:pt>
                <c:pt idx="102">
                  <c:v>8404.3054493449</c:v>
                </c:pt>
                <c:pt idx="103">
                  <c:v>8465.2131886389</c:v>
                </c:pt>
                <c:pt idx="104">
                  <c:v>8509.5747221746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no mor '!$AO$3:$AO$3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'!$AO$4:$AO$108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4166.2173965454</c:v>
                </c:pt>
                <c:pt idx="8">
                  <c:v>4549.4118331083</c:v>
                </c:pt>
                <c:pt idx="9">
                  <c:v>4347.631885774</c:v>
                </c:pt>
                <c:pt idx="10">
                  <c:v>4642.9592597517</c:v>
                </c:pt>
                <c:pt idx="11">
                  <c:v>4449.918863256</c:v>
                </c:pt>
                <c:pt idx="12">
                  <c:v>4833.8559017303</c:v>
                </c:pt>
                <c:pt idx="13">
                  <c:v>4543.2850326457</c:v>
                </c:pt>
                <c:pt idx="14">
                  <c:v>4488.4721426034</c:v>
                </c:pt>
                <c:pt idx="15">
                  <c:v>4462.57382248</c:v>
                </c:pt>
                <c:pt idx="16">
                  <c:v>4527.9589615611</c:v>
                </c:pt>
                <c:pt idx="17">
                  <c:v>4563.8471110762</c:v>
                </c:pt>
                <c:pt idx="18">
                  <c:v>4598.9046108305</c:v>
                </c:pt>
                <c:pt idx="19">
                  <c:v>4631.7909206979</c:v>
                </c:pt>
                <c:pt idx="20">
                  <c:v>4672.1216940597</c:v>
                </c:pt>
                <c:pt idx="21">
                  <c:v>4797.3131323265</c:v>
                </c:pt>
                <c:pt idx="22">
                  <c:v>4842.1645389363</c:v>
                </c:pt>
                <c:pt idx="23">
                  <c:v>4891.8555854122</c:v>
                </c:pt>
                <c:pt idx="24">
                  <c:v>4940.9078457517</c:v>
                </c:pt>
                <c:pt idx="25">
                  <c:v>4993.4277102077</c:v>
                </c:pt>
                <c:pt idx="26">
                  <c:v>5040.4136612153</c:v>
                </c:pt>
                <c:pt idx="27">
                  <c:v>5100.3771912045</c:v>
                </c:pt>
                <c:pt idx="28">
                  <c:v>5157.8175109315</c:v>
                </c:pt>
                <c:pt idx="29">
                  <c:v>5198.4553543101</c:v>
                </c:pt>
                <c:pt idx="30">
                  <c:v>5239.3629205827</c:v>
                </c:pt>
                <c:pt idx="31">
                  <c:v>5293.4503911683</c:v>
                </c:pt>
                <c:pt idx="32">
                  <c:v>5345.8393292811</c:v>
                </c:pt>
                <c:pt idx="33">
                  <c:v>5381.7138673588</c:v>
                </c:pt>
                <c:pt idx="34">
                  <c:v>5431.6627136254</c:v>
                </c:pt>
                <c:pt idx="35">
                  <c:v>5485.8862186594</c:v>
                </c:pt>
                <c:pt idx="36">
                  <c:v>5521.6353643381</c:v>
                </c:pt>
                <c:pt idx="37">
                  <c:v>5575.2756483547</c:v>
                </c:pt>
                <c:pt idx="38">
                  <c:v>5602.6913651007</c:v>
                </c:pt>
                <c:pt idx="39">
                  <c:v>5653.2804250353</c:v>
                </c:pt>
                <c:pt idx="40">
                  <c:v>5701.852459668</c:v>
                </c:pt>
                <c:pt idx="41">
                  <c:v>5744.7345512129</c:v>
                </c:pt>
                <c:pt idx="42">
                  <c:v>5799.1069408696</c:v>
                </c:pt>
                <c:pt idx="43">
                  <c:v>5849.9886178405</c:v>
                </c:pt>
                <c:pt idx="44">
                  <c:v>5897.299536325</c:v>
                </c:pt>
                <c:pt idx="45">
                  <c:v>5943.578564871</c:v>
                </c:pt>
                <c:pt idx="46">
                  <c:v>5978.3156845482</c:v>
                </c:pt>
                <c:pt idx="47">
                  <c:v>6004.7404559169</c:v>
                </c:pt>
                <c:pt idx="48">
                  <c:v>6053.1995721126</c:v>
                </c:pt>
                <c:pt idx="49">
                  <c:v>6102.3710418835</c:v>
                </c:pt>
                <c:pt idx="50">
                  <c:v>6147.5158269373</c:v>
                </c:pt>
                <c:pt idx="51">
                  <c:v>6180.9857278957</c:v>
                </c:pt>
                <c:pt idx="52">
                  <c:v>6228.4070829072</c:v>
                </c:pt>
                <c:pt idx="53">
                  <c:v>6278.1874377348</c:v>
                </c:pt>
                <c:pt idx="54">
                  <c:v>6330.0645033046</c:v>
                </c:pt>
                <c:pt idx="55">
                  <c:v>6390.5122673418</c:v>
                </c:pt>
                <c:pt idx="56">
                  <c:v>6426.0436990818</c:v>
                </c:pt>
                <c:pt idx="57">
                  <c:v>6470.072002815</c:v>
                </c:pt>
                <c:pt idx="58">
                  <c:v>6521.0668289583</c:v>
                </c:pt>
                <c:pt idx="59">
                  <c:v>6571.3997517203</c:v>
                </c:pt>
                <c:pt idx="60">
                  <c:v>6608.0216320137</c:v>
                </c:pt>
                <c:pt idx="61">
                  <c:v>6660.6186237153</c:v>
                </c:pt>
                <c:pt idx="62">
                  <c:v>6730.2702040494</c:v>
                </c:pt>
                <c:pt idx="63">
                  <c:v>6786.2192923162</c:v>
                </c:pt>
                <c:pt idx="64">
                  <c:v>6824.6935296318</c:v>
                </c:pt>
                <c:pt idx="65">
                  <c:v>6871.7919057073</c:v>
                </c:pt>
                <c:pt idx="66">
                  <c:v>6927.9192042295</c:v>
                </c:pt>
                <c:pt idx="67">
                  <c:v>6974.6378278078</c:v>
                </c:pt>
                <c:pt idx="68">
                  <c:v>7012.6455212849</c:v>
                </c:pt>
                <c:pt idx="69">
                  <c:v>7053.7152560097</c:v>
                </c:pt>
                <c:pt idx="70">
                  <c:v>7098.3796426341</c:v>
                </c:pt>
                <c:pt idx="71">
                  <c:v>7131.2910287414</c:v>
                </c:pt>
                <c:pt idx="72">
                  <c:v>7198.4274830413</c:v>
                </c:pt>
                <c:pt idx="73">
                  <c:v>7251.1867853678</c:v>
                </c:pt>
                <c:pt idx="74">
                  <c:v>7284.0094594908</c:v>
                </c:pt>
                <c:pt idx="75">
                  <c:v>7338.3815491048</c:v>
                </c:pt>
                <c:pt idx="76">
                  <c:v>7395.441614702</c:v>
                </c:pt>
                <c:pt idx="77">
                  <c:v>7435.0179651743</c:v>
                </c:pt>
                <c:pt idx="78">
                  <c:v>7479.2849805669</c:v>
                </c:pt>
                <c:pt idx="79">
                  <c:v>7529.7608869723</c:v>
                </c:pt>
                <c:pt idx="80">
                  <c:v>7555.1900547106</c:v>
                </c:pt>
                <c:pt idx="81">
                  <c:v>7598.2224574022</c:v>
                </c:pt>
                <c:pt idx="82">
                  <c:v>7653.4512388391</c:v>
                </c:pt>
                <c:pt idx="83">
                  <c:v>7703.1404948087</c:v>
                </c:pt>
                <c:pt idx="84">
                  <c:v>7733.9319885505</c:v>
                </c:pt>
                <c:pt idx="85">
                  <c:v>7783.0481457522</c:v>
                </c:pt>
                <c:pt idx="86">
                  <c:v>7825.7908552991</c:v>
                </c:pt>
                <c:pt idx="87">
                  <c:v>7856.0122667744</c:v>
                </c:pt>
                <c:pt idx="88">
                  <c:v>7895.6096458966</c:v>
                </c:pt>
                <c:pt idx="89">
                  <c:v>7942.3645822359</c:v>
                </c:pt>
                <c:pt idx="90">
                  <c:v>7980.5553731952</c:v>
                </c:pt>
                <c:pt idx="91">
                  <c:v>8018.1555951277</c:v>
                </c:pt>
                <c:pt idx="92">
                  <c:v>8067.3862264829</c:v>
                </c:pt>
                <c:pt idx="93">
                  <c:v>8124.6119572734</c:v>
                </c:pt>
                <c:pt idx="94">
                  <c:v>8163.9309438168</c:v>
                </c:pt>
                <c:pt idx="95">
                  <c:v>8220.9702861755</c:v>
                </c:pt>
                <c:pt idx="96">
                  <c:v>8270.8454952667</c:v>
                </c:pt>
                <c:pt idx="97">
                  <c:v>8317.3962475452</c:v>
                </c:pt>
                <c:pt idx="98">
                  <c:v>8367.914493093</c:v>
                </c:pt>
                <c:pt idx="99">
                  <c:v>8399.7828808971</c:v>
                </c:pt>
                <c:pt idx="100">
                  <c:v>8439.165830788</c:v>
                </c:pt>
                <c:pt idx="101">
                  <c:v>8497.0925303727</c:v>
                </c:pt>
                <c:pt idx="102">
                  <c:v>8560.2586438844</c:v>
                </c:pt>
                <c:pt idx="103">
                  <c:v>8621.7031761266</c:v>
                </c:pt>
                <c:pt idx="104">
                  <c:v>8655.4997060839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9673026"/>
        <c:axId val="89652428"/>
      </c:lineChart>
      <c:catAx>
        <c:axId val="496730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652428"/>
        <c:crosses val="autoZero"/>
        <c:auto val="1"/>
        <c:lblAlgn val="ctr"/>
        <c:lblOffset val="100"/>
      </c:catAx>
      <c:valAx>
        <c:axId val="896524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67302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all leg compa'!$C$3:$C$3</c:f>
              <c:strCache>
                <c:ptCount val="1"/>
                <c:pt idx="0">
                  <c:v>Todas las jubilaciones, legislación 2019</c:v>
                </c:pt>
              </c:strCache>
            </c:strRef>
          </c:tx>
          <c:spPr>
            <a:solidFill>
              <a:srgbClr val="4f81bd"/>
            </a:solidFill>
            <a:ln w="763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compa'!$C$4:$C$108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25453.2477848431</c:v>
                </c:pt>
                <c:pt idx="5">
                  <c:v>22221.3898009319</c:v>
                </c:pt>
                <c:pt idx="6">
                  <c:v>22827.317412264</c:v>
                </c:pt>
                <c:pt idx="7">
                  <c:v>21744.689146978</c:v>
                </c:pt>
                <c:pt idx="8">
                  <c:v>23735.4726440371</c:v>
                </c:pt>
                <c:pt idx="9">
                  <c:v>22569.255257192</c:v>
                </c:pt>
                <c:pt idx="10">
                  <c:v>24014.1247076036</c:v>
                </c:pt>
                <c:pt idx="11">
                  <c:v>22971.685511725</c:v>
                </c:pt>
                <c:pt idx="12">
                  <c:v>24932.7464206263</c:v>
                </c:pt>
                <c:pt idx="13">
                  <c:v>23117.9683564627</c:v>
                </c:pt>
                <c:pt idx="14">
                  <c:v>23196.9379925515</c:v>
                </c:pt>
                <c:pt idx="15">
                  <c:v>21614.9240026028</c:v>
                </c:pt>
                <c:pt idx="16">
                  <c:v>19745.8539032618</c:v>
                </c:pt>
                <c:pt idx="17">
                  <c:v>19469.4672324475</c:v>
                </c:pt>
                <c:pt idx="18">
                  <c:v>19547.2993672861</c:v>
                </c:pt>
                <c:pt idx="19">
                  <c:v>19932.0702548919</c:v>
                </c:pt>
                <c:pt idx="20">
                  <c:v>19719.7572191609</c:v>
                </c:pt>
                <c:pt idx="21">
                  <c:v>20214.0243970992</c:v>
                </c:pt>
                <c:pt idx="22">
                  <c:v>20707.2123831054</c:v>
                </c:pt>
                <c:pt idx="23">
                  <c:v>21859.9949771729</c:v>
                </c:pt>
                <c:pt idx="24">
                  <c:v>21832.5698132814</c:v>
                </c:pt>
                <c:pt idx="25">
                  <c:v>21005.4692412382</c:v>
                </c:pt>
                <c:pt idx="26">
                  <c:v>21008.077260678</c:v>
                </c:pt>
                <c:pt idx="27">
                  <c:v>21595.4506332251</c:v>
                </c:pt>
                <c:pt idx="28">
                  <c:v>22033.9193560408</c:v>
                </c:pt>
                <c:pt idx="29">
                  <c:v>22425.2129254357</c:v>
                </c:pt>
                <c:pt idx="30">
                  <c:v>22696.8341681403</c:v>
                </c:pt>
                <c:pt idx="31">
                  <c:v>22891.1782853241</c:v>
                </c:pt>
                <c:pt idx="32">
                  <c:v>23156.4288665415</c:v>
                </c:pt>
                <c:pt idx="33">
                  <c:v>23386.6231555278</c:v>
                </c:pt>
                <c:pt idx="34">
                  <c:v>23625.9882678361</c:v>
                </c:pt>
                <c:pt idx="35">
                  <c:v>23851.5589943359</c:v>
                </c:pt>
                <c:pt idx="36">
                  <c:v>24086.9455116095</c:v>
                </c:pt>
                <c:pt idx="37">
                  <c:v>24318.2833163942</c:v>
                </c:pt>
                <c:pt idx="38">
                  <c:v>24629.1484512298</c:v>
                </c:pt>
                <c:pt idx="39">
                  <c:v>24912.3106162172</c:v>
                </c:pt>
                <c:pt idx="40">
                  <c:v>25040.6107261194</c:v>
                </c:pt>
                <c:pt idx="41">
                  <c:v>25170.2476381571</c:v>
                </c:pt>
                <c:pt idx="42">
                  <c:v>25354.3317442991</c:v>
                </c:pt>
                <c:pt idx="43">
                  <c:v>25651.3025535198</c:v>
                </c:pt>
                <c:pt idx="44">
                  <c:v>25822.9264949134</c:v>
                </c:pt>
                <c:pt idx="45">
                  <c:v>25861.0060266428</c:v>
                </c:pt>
                <c:pt idx="46">
                  <c:v>26097.700264967</c:v>
                </c:pt>
                <c:pt idx="47">
                  <c:v>26382.1711441317</c:v>
                </c:pt>
                <c:pt idx="48">
                  <c:v>26512.450368652</c:v>
                </c:pt>
                <c:pt idx="49">
                  <c:v>26621.4918186819</c:v>
                </c:pt>
                <c:pt idx="50">
                  <c:v>26638.9885630911</c:v>
                </c:pt>
                <c:pt idx="51">
                  <c:v>26651.6794133451</c:v>
                </c:pt>
                <c:pt idx="52">
                  <c:v>26723.432110187</c:v>
                </c:pt>
                <c:pt idx="53">
                  <c:v>26801.7512169265</c:v>
                </c:pt>
                <c:pt idx="54">
                  <c:v>26882.7640948297</c:v>
                </c:pt>
                <c:pt idx="55">
                  <c:v>27029.0601367399</c:v>
                </c:pt>
                <c:pt idx="56">
                  <c:v>27105.50801742</c:v>
                </c:pt>
                <c:pt idx="57">
                  <c:v>27148.7874172118</c:v>
                </c:pt>
                <c:pt idx="58">
                  <c:v>27194.665391745</c:v>
                </c:pt>
                <c:pt idx="59">
                  <c:v>27251.9639177981</c:v>
                </c:pt>
                <c:pt idx="60">
                  <c:v>27255.5035952243</c:v>
                </c:pt>
                <c:pt idx="61">
                  <c:v>27337.6629250127</c:v>
                </c:pt>
                <c:pt idx="62">
                  <c:v>27416.1170515634</c:v>
                </c:pt>
                <c:pt idx="63">
                  <c:v>27454.4512826815</c:v>
                </c:pt>
                <c:pt idx="64">
                  <c:v>27539.8587324008</c:v>
                </c:pt>
                <c:pt idx="65">
                  <c:v>27576.1293757823</c:v>
                </c:pt>
                <c:pt idx="66">
                  <c:v>27596.9344085591</c:v>
                </c:pt>
                <c:pt idx="67">
                  <c:v>27717.0451147556</c:v>
                </c:pt>
                <c:pt idx="68">
                  <c:v>27736.5588709032</c:v>
                </c:pt>
                <c:pt idx="69">
                  <c:v>27788.0105354077</c:v>
                </c:pt>
                <c:pt idx="70">
                  <c:v>27896.1001359738</c:v>
                </c:pt>
                <c:pt idx="71">
                  <c:v>27925.0326546898</c:v>
                </c:pt>
                <c:pt idx="72">
                  <c:v>27962.9242348974</c:v>
                </c:pt>
                <c:pt idx="73">
                  <c:v>27943.3454049573</c:v>
                </c:pt>
                <c:pt idx="74">
                  <c:v>27993.8967148392</c:v>
                </c:pt>
                <c:pt idx="75">
                  <c:v>28045.0945735547</c:v>
                </c:pt>
                <c:pt idx="76">
                  <c:v>28116.7270904347</c:v>
                </c:pt>
                <c:pt idx="77">
                  <c:v>28112.4695499129</c:v>
                </c:pt>
                <c:pt idx="78">
                  <c:v>28172.8150257938</c:v>
                </c:pt>
                <c:pt idx="79">
                  <c:v>28178.7750821182</c:v>
                </c:pt>
                <c:pt idx="80">
                  <c:v>28115.0649707135</c:v>
                </c:pt>
                <c:pt idx="81">
                  <c:v>28067.0189749096</c:v>
                </c:pt>
                <c:pt idx="82">
                  <c:v>28079.9326938262</c:v>
                </c:pt>
                <c:pt idx="83">
                  <c:v>28118.5225740742</c:v>
                </c:pt>
                <c:pt idx="84">
                  <c:v>28097.1965616544</c:v>
                </c:pt>
                <c:pt idx="85">
                  <c:v>28099.3407640268</c:v>
                </c:pt>
                <c:pt idx="86">
                  <c:v>28094.1019845967</c:v>
                </c:pt>
                <c:pt idx="87">
                  <c:v>28104.1601452363</c:v>
                </c:pt>
                <c:pt idx="88">
                  <c:v>28145.3673275658</c:v>
                </c:pt>
                <c:pt idx="89">
                  <c:v>28120.4379150394</c:v>
                </c:pt>
                <c:pt idx="90">
                  <c:v>28157.8686872486</c:v>
                </c:pt>
                <c:pt idx="91">
                  <c:v>28141.1459200677</c:v>
                </c:pt>
                <c:pt idx="92">
                  <c:v>28153.7272033165</c:v>
                </c:pt>
                <c:pt idx="93">
                  <c:v>28161.3869544255</c:v>
                </c:pt>
                <c:pt idx="94">
                  <c:v>28136.9492071231</c:v>
                </c:pt>
                <c:pt idx="95">
                  <c:v>28124.5254327611</c:v>
                </c:pt>
                <c:pt idx="96">
                  <c:v>28199.994331548</c:v>
                </c:pt>
                <c:pt idx="97">
                  <c:v>28176.2643149362</c:v>
                </c:pt>
                <c:pt idx="98">
                  <c:v>28140.8381070004</c:v>
                </c:pt>
                <c:pt idx="99">
                  <c:v>28150.9191127614</c:v>
                </c:pt>
                <c:pt idx="100">
                  <c:v>28164.174271919</c:v>
                </c:pt>
                <c:pt idx="101">
                  <c:v>28222.1613366187</c:v>
                </c:pt>
                <c:pt idx="102">
                  <c:v>28247.6974156979</c:v>
                </c:pt>
                <c:pt idx="103">
                  <c:v>28290.9491062533</c:v>
                </c:pt>
                <c:pt idx="104">
                  <c:v>28327.635487505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compa'!$D$3:$D$3</c:f>
              <c:strCache>
                <c:ptCount val="1"/>
                <c:pt idx="0">
                  <c:v>All pensions, 2017 legislation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compa'!$D$4:$D$108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3878.69059874098</c:v>
                </c:pt>
                <c:pt idx="8">
                  <c:v>4225.58055629384</c:v>
                </c:pt>
                <c:pt idx="9">
                  <c:v>4021.42611666609</c:v>
                </c:pt>
                <c:pt idx="10">
                  <c:v>4280.94153319331</c:v>
                </c:pt>
                <c:pt idx="11">
                  <c:v>4090.61113816884</c:v>
                </c:pt>
                <c:pt idx="12">
                  <c:v>4427.56354713653</c:v>
                </c:pt>
                <c:pt idx="13">
                  <c:v>4148.71479012261</c:v>
                </c:pt>
                <c:pt idx="14">
                  <c:v>4084.02103397925</c:v>
                </c:pt>
                <c:pt idx="15">
                  <c:v>4050.00314698517</c:v>
                </c:pt>
                <c:pt idx="16">
                  <c:v>4095.24963027018</c:v>
                </c:pt>
                <c:pt idx="17">
                  <c:v>4106.71873917857</c:v>
                </c:pt>
                <c:pt idx="18">
                  <c:v>4113.1191060607</c:v>
                </c:pt>
                <c:pt idx="19">
                  <c:v>4124.8555700339</c:v>
                </c:pt>
                <c:pt idx="20">
                  <c:v>4148.9828216925</c:v>
                </c:pt>
                <c:pt idx="21">
                  <c:v>4244.83024001062</c:v>
                </c:pt>
                <c:pt idx="22">
                  <c:v>4267.65949666021</c:v>
                </c:pt>
                <c:pt idx="23">
                  <c:v>4300.38821027737</c:v>
                </c:pt>
                <c:pt idx="24">
                  <c:v>4335.17128474903</c:v>
                </c:pt>
                <c:pt idx="25">
                  <c:v>4361.86420210132</c:v>
                </c:pt>
                <c:pt idx="26">
                  <c:v>4376.59362020336</c:v>
                </c:pt>
                <c:pt idx="27">
                  <c:v>4415.02705155702</c:v>
                </c:pt>
                <c:pt idx="28">
                  <c:v>4454.63354332158</c:v>
                </c:pt>
                <c:pt idx="29">
                  <c:v>4476.1333524851</c:v>
                </c:pt>
                <c:pt idx="30">
                  <c:v>4505.75346701462</c:v>
                </c:pt>
                <c:pt idx="31">
                  <c:v>4533.83753257702</c:v>
                </c:pt>
                <c:pt idx="32">
                  <c:v>4557.22139955933</c:v>
                </c:pt>
                <c:pt idx="33">
                  <c:v>4585.84316968955</c:v>
                </c:pt>
                <c:pt idx="34">
                  <c:v>4611.85977404409</c:v>
                </c:pt>
                <c:pt idx="35">
                  <c:v>4641.03872173386</c:v>
                </c:pt>
                <c:pt idx="36">
                  <c:v>4671.80148660769</c:v>
                </c:pt>
                <c:pt idx="37">
                  <c:v>4711.16907652937</c:v>
                </c:pt>
                <c:pt idx="38">
                  <c:v>4738.72438255421</c:v>
                </c:pt>
                <c:pt idx="39">
                  <c:v>4763.25082418836</c:v>
                </c:pt>
                <c:pt idx="40">
                  <c:v>4771.17937250295</c:v>
                </c:pt>
                <c:pt idx="41">
                  <c:v>4795.51694544646</c:v>
                </c:pt>
                <c:pt idx="42">
                  <c:v>4814.87627543243</c:v>
                </c:pt>
                <c:pt idx="43">
                  <c:v>4826.41637307914</c:v>
                </c:pt>
                <c:pt idx="44">
                  <c:v>4862.06794206497</c:v>
                </c:pt>
                <c:pt idx="45">
                  <c:v>4879.3770036472</c:v>
                </c:pt>
                <c:pt idx="46">
                  <c:v>4901.20090798449</c:v>
                </c:pt>
                <c:pt idx="47">
                  <c:v>4912.73179302016</c:v>
                </c:pt>
                <c:pt idx="48">
                  <c:v>4931.53727093188</c:v>
                </c:pt>
                <c:pt idx="49">
                  <c:v>4947.61744248363</c:v>
                </c:pt>
                <c:pt idx="50">
                  <c:v>4956.06759484215</c:v>
                </c:pt>
                <c:pt idx="51">
                  <c:v>4964.64057185077</c:v>
                </c:pt>
                <c:pt idx="52">
                  <c:v>4977.55286454992</c:v>
                </c:pt>
                <c:pt idx="53">
                  <c:v>4991.6358981541</c:v>
                </c:pt>
                <c:pt idx="54">
                  <c:v>5006.27819614684</c:v>
                </c:pt>
                <c:pt idx="55">
                  <c:v>5016.95045220065</c:v>
                </c:pt>
                <c:pt idx="56">
                  <c:v>5034.71091539743</c:v>
                </c:pt>
                <c:pt idx="57">
                  <c:v>5051.71303395364</c:v>
                </c:pt>
                <c:pt idx="58">
                  <c:v>5063.14252872551</c:v>
                </c:pt>
                <c:pt idx="59">
                  <c:v>5078.49760376907</c:v>
                </c:pt>
                <c:pt idx="60">
                  <c:v>5090.0656345886</c:v>
                </c:pt>
                <c:pt idx="61">
                  <c:v>5103.80027388026</c:v>
                </c:pt>
                <c:pt idx="62">
                  <c:v>5136.96862621181</c:v>
                </c:pt>
                <c:pt idx="63">
                  <c:v>5146.31523913147</c:v>
                </c:pt>
                <c:pt idx="64">
                  <c:v>5156.89376242459</c:v>
                </c:pt>
                <c:pt idx="65">
                  <c:v>5182.86527293527</c:v>
                </c:pt>
                <c:pt idx="66">
                  <c:v>5188.16160740017</c:v>
                </c:pt>
                <c:pt idx="67">
                  <c:v>5211.15785541895</c:v>
                </c:pt>
                <c:pt idx="68">
                  <c:v>5218.66196309058</c:v>
                </c:pt>
                <c:pt idx="69">
                  <c:v>5223.39920701893</c:v>
                </c:pt>
                <c:pt idx="70">
                  <c:v>5239.09006725102</c:v>
                </c:pt>
                <c:pt idx="71">
                  <c:v>5245.18823492913</c:v>
                </c:pt>
                <c:pt idx="72">
                  <c:v>5273.61699103558</c:v>
                </c:pt>
                <c:pt idx="73">
                  <c:v>5268.48088444652</c:v>
                </c:pt>
                <c:pt idx="74">
                  <c:v>5279.11242650065</c:v>
                </c:pt>
                <c:pt idx="75">
                  <c:v>5281.18508229111</c:v>
                </c:pt>
                <c:pt idx="76">
                  <c:v>5303.61571684388</c:v>
                </c:pt>
                <c:pt idx="77">
                  <c:v>5312.23007671571</c:v>
                </c:pt>
                <c:pt idx="78">
                  <c:v>5312.24013783084</c:v>
                </c:pt>
                <c:pt idx="79">
                  <c:v>5320.59686581042</c:v>
                </c:pt>
                <c:pt idx="80">
                  <c:v>5326.02542111097</c:v>
                </c:pt>
                <c:pt idx="81">
                  <c:v>5329.56512557045</c:v>
                </c:pt>
                <c:pt idx="82">
                  <c:v>5343.5991659728</c:v>
                </c:pt>
                <c:pt idx="83">
                  <c:v>5349.5137378372</c:v>
                </c:pt>
                <c:pt idx="84">
                  <c:v>5356.34119295849</c:v>
                </c:pt>
                <c:pt idx="85">
                  <c:v>5366.33629498482</c:v>
                </c:pt>
                <c:pt idx="86">
                  <c:v>5370.53160560317</c:v>
                </c:pt>
                <c:pt idx="87">
                  <c:v>5372.57238451361</c:v>
                </c:pt>
                <c:pt idx="88">
                  <c:v>5376.31991296635</c:v>
                </c:pt>
                <c:pt idx="89">
                  <c:v>5377.18424501952</c:v>
                </c:pt>
                <c:pt idx="90">
                  <c:v>5370.96661815286</c:v>
                </c:pt>
                <c:pt idx="91">
                  <c:v>5379.13821920425</c:v>
                </c:pt>
                <c:pt idx="92">
                  <c:v>5381.20976722245</c:v>
                </c:pt>
                <c:pt idx="93">
                  <c:v>5401.18898912608</c:v>
                </c:pt>
                <c:pt idx="94">
                  <c:v>5402.77752662918</c:v>
                </c:pt>
                <c:pt idx="95">
                  <c:v>5412.43340572396</c:v>
                </c:pt>
                <c:pt idx="96">
                  <c:v>5419.75597244825</c:v>
                </c:pt>
                <c:pt idx="97">
                  <c:v>5423.87059069374</c:v>
                </c:pt>
                <c:pt idx="98">
                  <c:v>5422.04876318858</c:v>
                </c:pt>
                <c:pt idx="99">
                  <c:v>5434.07169838181</c:v>
                </c:pt>
                <c:pt idx="100">
                  <c:v>5447.5310473678</c:v>
                </c:pt>
                <c:pt idx="101">
                  <c:v>5445.65140400981</c:v>
                </c:pt>
                <c:pt idx="102">
                  <c:v>5459.43021703873</c:v>
                </c:pt>
                <c:pt idx="103">
                  <c:v>5467.23294939171</c:v>
                </c:pt>
                <c:pt idx="104">
                  <c:v>5476.33996688695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compa'!$E$3:$E$3</c:f>
              <c:strCache>
                <c:ptCount val="1"/>
                <c:pt idx="0">
                  <c:v>All pensions, 2015 legislation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compa'!$E$4:$E$108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22119.7093005911</c:v>
                </c:pt>
                <c:pt idx="5">
                  <c:v>19256.8696764634</c:v>
                </c:pt>
                <c:pt idx="6">
                  <c:v>19751.3152438661</c:v>
                </c:pt>
                <c:pt idx="7">
                  <c:v>18722.2596365668</c:v>
                </c:pt>
                <c:pt idx="8">
                  <c:v>20354.000668217</c:v>
                </c:pt>
                <c:pt idx="9">
                  <c:v>19401.8710991846</c:v>
                </c:pt>
                <c:pt idx="10">
                  <c:v>20628.4381992996</c:v>
                </c:pt>
                <c:pt idx="11">
                  <c:v>19684.3389394161</c:v>
                </c:pt>
                <c:pt idx="12">
                  <c:v>21334.8305237905</c:v>
                </c:pt>
                <c:pt idx="13">
                  <c:v>19714.683808115</c:v>
                </c:pt>
                <c:pt idx="14">
                  <c:v>21112.1892507963</c:v>
                </c:pt>
                <c:pt idx="15">
                  <c:v>18817.9133383948</c:v>
                </c:pt>
                <c:pt idx="16">
                  <c:v>18829.838420392</c:v>
                </c:pt>
                <c:pt idx="17">
                  <c:v>17142.7269618637</c:v>
                </c:pt>
                <c:pt idx="18">
                  <c:v>19865.8946765935</c:v>
                </c:pt>
                <c:pt idx="19">
                  <c:v>18127.6521584693</c:v>
                </c:pt>
                <c:pt idx="20">
                  <c:v>19357.5273225112</c:v>
                </c:pt>
                <c:pt idx="21">
                  <c:v>17360.0092783471</c:v>
                </c:pt>
                <c:pt idx="22">
                  <c:v>19439.1144238684</c:v>
                </c:pt>
                <c:pt idx="23">
                  <c:v>17715.2596962906</c:v>
                </c:pt>
                <c:pt idx="24">
                  <c:v>19181.7232025861</c:v>
                </c:pt>
                <c:pt idx="25">
                  <c:v>17841.25673585</c:v>
                </c:pt>
                <c:pt idx="26">
                  <c:v>19821.7696261817</c:v>
                </c:pt>
                <c:pt idx="27">
                  <c:v>18564.4754382095</c:v>
                </c:pt>
                <c:pt idx="28">
                  <c:v>20052.6922088136</c:v>
                </c:pt>
                <c:pt idx="29">
                  <c:v>18986.5050260845</c:v>
                </c:pt>
                <c:pt idx="30">
                  <c:v>20466.5929676974</c:v>
                </c:pt>
                <c:pt idx="31">
                  <c:v>19640.6369519148</c:v>
                </c:pt>
                <c:pt idx="32">
                  <c:v>21003.2324847754</c:v>
                </c:pt>
                <c:pt idx="33">
                  <c:v>20384.5070455082</c:v>
                </c:pt>
                <c:pt idx="34">
                  <c:v>21598.9594999302</c:v>
                </c:pt>
                <c:pt idx="35">
                  <c:v>21085.3981995919</c:v>
                </c:pt>
                <c:pt idx="36">
                  <c:v>22220.8343890626</c:v>
                </c:pt>
                <c:pt idx="37">
                  <c:v>21881.1045329529</c:v>
                </c:pt>
                <c:pt idx="38">
                  <c:v>22932.3410617918</c:v>
                </c:pt>
                <c:pt idx="39">
                  <c:v>22824.3316743427</c:v>
                </c:pt>
                <c:pt idx="40">
                  <c:v>23465.1547845577</c:v>
                </c:pt>
                <c:pt idx="41">
                  <c:v>23442.1834676533</c:v>
                </c:pt>
                <c:pt idx="42">
                  <c:v>23994.30612759</c:v>
                </c:pt>
                <c:pt idx="43">
                  <c:v>24008.8326201385</c:v>
                </c:pt>
                <c:pt idx="44">
                  <c:v>24297.2039123688</c:v>
                </c:pt>
                <c:pt idx="45">
                  <c:v>24282.9757179317</c:v>
                </c:pt>
                <c:pt idx="46">
                  <c:v>24695.372251736</c:v>
                </c:pt>
                <c:pt idx="47">
                  <c:v>24743.3301319488</c:v>
                </c:pt>
                <c:pt idx="48">
                  <c:v>25128.4584057508</c:v>
                </c:pt>
                <c:pt idx="49">
                  <c:v>25198.230083045</c:v>
                </c:pt>
                <c:pt idx="50">
                  <c:v>25555.8887355859</c:v>
                </c:pt>
                <c:pt idx="51">
                  <c:v>25603.2884996276</c:v>
                </c:pt>
                <c:pt idx="52">
                  <c:v>25707.7373092999</c:v>
                </c:pt>
                <c:pt idx="53">
                  <c:v>25751.2368962626</c:v>
                </c:pt>
                <c:pt idx="54">
                  <c:v>26171.7343623325</c:v>
                </c:pt>
                <c:pt idx="55">
                  <c:v>26211.4491683357</c:v>
                </c:pt>
                <c:pt idx="56">
                  <c:v>26237.7548287922</c:v>
                </c:pt>
                <c:pt idx="57">
                  <c:v>26268.5341719174</c:v>
                </c:pt>
                <c:pt idx="58">
                  <c:v>26662.4378512258</c:v>
                </c:pt>
                <c:pt idx="59">
                  <c:v>26706.4565459257</c:v>
                </c:pt>
                <c:pt idx="60">
                  <c:v>26843.9933011704</c:v>
                </c:pt>
                <c:pt idx="61">
                  <c:v>26885.2046596958</c:v>
                </c:pt>
                <c:pt idx="62">
                  <c:v>27232.7498860283</c:v>
                </c:pt>
                <c:pt idx="63">
                  <c:v>27266.1978592988</c:v>
                </c:pt>
                <c:pt idx="64">
                  <c:v>27478.051581701</c:v>
                </c:pt>
                <c:pt idx="65">
                  <c:v>27518.3964195191</c:v>
                </c:pt>
                <c:pt idx="66">
                  <c:v>27841.6912918936</c:v>
                </c:pt>
                <c:pt idx="67">
                  <c:v>27947.6113792366</c:v>
                </c:pt>
                <c:pt idx="68">
                  <c:v>28079.6724059357</c:v>
                </c:pt>
                <c:pt idx="69">
                  <c:v>28138.5000810007</c:v>
                </c:pt>
                <c:pt idx="70">
                  <c:v>28400.3254791315</c:v>
                </c:pt>
                <c:pt idx="71">
                  <c:v>28474.0457180312</c:v>
                </c:pt>
                <c:pt idx="72">
                  <c:v>28602.3953128773</c:v>
                </c:pt>
                <c:pt idx="73">
                  <c:v>28605.947256075</c:v>
                </c:pt>
                <c:pt idx="74">
                  <c:v>28985.5325941349</c:v>
                </c:pt>
                <c:pt idx="75">
                  <c:v>28993.0898256475</c:v>
                </c:pt>
                <c:pt idx="76">
                  <c:v>29122.4641305361</c:v>
                </c:pt>
                <c:pt idx="77">
                  <c:v>29082.5681285782</c:v>
                </c:pt>
                <c:pt idx="78">
                  <c:v>29163.4422884694</c:v>
                </c:pt>
                <c:pt idx="79">
                  <c:v>29213.2775140497</c:v>
                </c:pt>
                <c:pt idx="80">
                  <c:v>29412.8153235217</c:v>
                </c:pt>
                <c:pt idx="81">
                  <c:v>29390.3632782483</c:v>
                </c:pt>
                <c:pt idx="82">
                  <c:v>29691.5632292473</c:v>
                </c:pt>
                <c:pt idx="83">
                  <c:v>29700.6429906579</c:v>
                </c:pt>
                <c:pt idx="84">
                  <c:v>29770.6048911935</c:v>
                </c:pt>
                <c:pt idx="85">
                  <c:v>29738.8620107177</c:v>
                </c:pt>
                <c:pt idx="86">
                  <c:v>29948.9683730679</c:v>
                </c:pt>
                <c:pt idx="87">
                  <c:v>29928.7400054978</c:v>
                </c:pt>
                <c:pt idx="88">
                  <c:v>30082.5907092963</c:v>
                </c:pt>
                <c:pt idx="89">
                  <c:v>30036.5395064305</c:v>
                </c:pt>
                <c:pt idx="90">
                  <c:v>30331.7242699667</c:v>
                </c:pt>
                <c:pt idx="91">
                  <c:v>30350.8458919913</c:v>
                </c:pt>
                <c:pt idx="92">
                  <c:v>30510.2964141212</c:v>
                </c:pt>
                <c:pt idx="93">
                  <c:v>30513.9116563206</c:v>
                </c:pt>
                <c:pt idx="94">
                  <c:v>30852.5196440215</c:v>
                </c:pt>
                <c:pt idx="95">
                  <c:v>30818.0014324637</c:v>
                </c:pt>
                <c:pt idx="96">
                  <c:v>30887.1145788696</c:v>
                </c:pt>
                <c:pt idx="97">
                  <c:v>30820.7137707447</c:v>
                </c:pt>
                <c:pt idx="98">
                  <c:v>31062.9893750358</c:v>
                </c:pt>
                <c:pt idx="99">
                  <c:v>31008.0838011299</c:v>
                </c:pt>
                <c:pt idx="100">
                  <c:v>31111.4483621945</c:v>
                </c:pt>
                <c:pt idx="101">
                  <c:v>31092.5953975961</c:v>
                </c:pt>
                <c:pt idx="102">
                  <c:v>31205.877065448</c:v>
                </c:pt>
                <c:pt idx="103">
                  <c:v>31130.5959167182</c:v>
                </c:pt>
                <c:pt idx="104">
                  <c:v>31444.9955705605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compa'!$F$3:$F$3</c:f>
              <c:strCache>
                <c:ptCount val="1"/>
                <c:pt idx="0">
                  <c:v>All pensions, 2015 legislation without moratoriums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compa'!$F$4:$F$108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all leg compa'!$H$3:$H$3</c:f>
              <c:strCache>
                <c:ptCount val="1"/>
                <c:pt idx="0">
                  <c:v>Jubilaciones contributivas, legislación 2019</c:v>
                </c:pt>
              </c:strCache>
            </c:strRef>
          </c:tx>
          <c:spPr>
            <a:solidFill>
              <a:srgbClr val="f79646"/>
            </a:solidFill>
            <a:ln w="763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compa'!$H$4:$H$108</c:f>
              <c:numCache>
                <c:formatCode>General</c:formatCode>
                <c:ptCount val="105"/>
                <c:pt idx="0">
                  <c:v/>
                </c:pt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28157.8784158247</c:v>
                </c:pt>
                <c:pt idx="5">
                  <c:v>24583.0830404988</c:v>
                </c:pt>
                <c:pt idx="6">
                  <c:v>25287.0353672673</c:v>
                </c:pt>
                <c:pt idx="7">
                  <c:v>24152.8220185006</c:v>
                </c:pt>
                <c:pt idx="8">
                  <c:v>26366.1061838231</c:v>
                </c:pt>
                <c:pt idx="9">
                  <c:v>25136.8150287965</c:v>
                </c:pt>
                <c:pt idx="10">
                  <c:v>26796.5891750221</c:v>
                </c:pt>
                <c:pt idx="11">
                  <c:v>25725.3742781487</c:v>
                </c:pt>
                <c:pt idx="12">
                  <c:v>28035.5545851065</c:v>
                </c:pt>
                <c:pt idx="13">
                  <c:v>26009.7301600296</c:v>
                </c:pt>
                <c:pt idx="14">
                  <c:v>26058.8376803249</c:v>
                </c:pt>
                <c:pt idx="15">
                  <c:v>24377.1374955651</c:v>
                </c:pt>
                <c:pt idx="16">
                  <c:v>22313.2053264086</c:v>
                </c:pt>
                <c:pt idx="17">
                  <c:v>21965.2443864623</c:v>
                </c:pt>
                <c:pt idx="18">
                  <c:v>22137.3736754602</c:v>
                </c:pt>
                <c:pt idx="19">
                  <c:v>22594.692790226</c:v>
                </c:pt>
                <c:pt idx="20">
                  <c:v>22314.7853579288</c:v>
                </c:pt>
                <c:pt idx="21">
                  <c:v>22511.7044470905</c:v>
                </c:pt>
                <c:pt idx="22">
                  <c:v>23031.1193406772</c:v>
                </c:pt>
                <c:pt idx="23">
                  <c:v>24316.4106583771</c:v>
                </c:pt>
                <c:pt idx="24">
                  <c:v>24242.7914298376</c:v>
                </c:pt>
                <c:pt idx="25">
                  <c:v>23237.7799433786</c:v>
                </c:pt>
                <c:pt idx="26">
                  <c:v>23144.1835027382</c:v>
                </c:pt>
                <c:pt idx="27">
                  <c:v>23706.7638236508</c:v>
                </c:pt>
                <c:pt idx="28">
                  <c:v>24171.6182456381</c:v>
                </c:pt>
                <c:pt idx="29">
                  <c:v>24511.5590983693</c:v>
                </c:pt>
                <c:pt idx="30">
                  <c:v>24814.1479184248</c:v>
                </c:pt>
                <c:pt idx="31">
                  <c:v>25004.9239876477</c:v>
                </c:pt>
                <c:pt idx="32">
                  <c:v>25259.4845311557</c:v>
                </c:pt>
                <c:pt idx="33">
                  <c:v>25459.1165821972</c:v>
                </c:pt>
                <c:pt idx="34">
                  <c:v>25663.9374938594</c:v>
                </c:pt>
                <c:pt idx="35">
                  <c:v>25894.0727386514</c:v>
                </c:pt>
                <c:pt idx="36">
                  <c:v>26096.8133653794</c:v>
                </c:pt>
                <c:pt idx="37">
                  <c:v>26363.5973417815</c:v>
                </c:pt>
                <c:pt idx="38">
                  <c:v>26697.9447782597</c:v>
                </c:pt>
                <c:pt idx="39">
                  <c:v>27020.1225071542</c:v>
                </c:pt>
                <c:pt idx="40">
                  <c:v>27241.938275349</c:v>
                </c:pt>
                <c:pt idx="41">
                  <c:v>27318.4253221615</c:v>
                </c:pt>
                <c:pt idx="42">
                  <c:v>27550.446390031</c:v>
                </c:pt>
                <c:pt idx="43">
                  <c:v>27859.9805496671</c:v>
                </c:pt>
                <c:pt idx="44">
                  <c:v>28013.5031239326</c:v>
                </c:pt>
                <c:pt idx="45">
                  <c:v>28206.0727039568</c:v>
                </c:pt>
                <c:pt idx="46">
                  <c:v>28459.8956611401</c:v>
                </c:pt>
                <c:pt idx="47">
                  <c:v>28781.634691261</c:v>
                </c:pt>
                <c:pt idx="48">
                  <c:v>28971.883438149</c:v>
                </c:pt>
                <c:pt idx="49">
                  <c:v>28965.1032840577</c:v>
                </c:pt>
                <c:pt idx="50">
                  <c:v>28979.9446496549</c:v>
                </c:pt>
                <c:pt idx="51">
                  <c:v>29000.396898541</c:v>
                </c:pt>
                <c:pt idx="52">
                  <c:v>29060.4735238007</c:v>
                </c:pt>
                <c:pt idx="53">
                  <c:v>29195.7797974702</c:v>
                </c:pt>
                <c:pt idx="54">
                  <c:v>29315.4602203544</c:v>
                </c:pt>
                <c:pt idx="55">
                  <c:v>29441.7109373084</c:v>
                </c:pt>
                <c:pt idx="56">
                  <c:v>29521.0343782282</c:v>
                </c:pt>
                <c:pt idx="57">
                  <c:v>29651.785094481</c:v>
                </c:pt>
                <c:pt idx="58">
                  <c:v>29707.3225797533</c:v>
                </c:pt>
                <c:pt idx="59">
                  <c:v>29828.5736254776</c:v>
                </c:pt>
                <c:pt idx="60">
                  <c:v>29833.9091192787</c:v>
                </c:pt>
                <c:pt idx="61">
                  <c:v>29868.7774271193</c:v>
                </c:pt>
                <c:pt idx="62">
                  <c:v>30006.5845430896</c:v>
                </c:pt>
                <c:pt idx="63">
                  <c:v>30085.7245513133</c:v>
                </c:pt>
                <c:pt idx="64">
                  <c:v>30177.4727906148</c:v>
                </c:pt>
                <c:pt idx="65">
                  <c:v>30281.6652104392</c:v>
                </c:pt>
                <c:pt idx="66">
                  <c:v>30319.7424453873</c:v>
                </c:pt>
                <c:pt idx="67">
                  <c:v>30360.5221090322</c:v>
                </c:pt>
                <c:pt idx="68">
                  <c:v>30384.5280436052</c:v>
                </c:pt>
                <c:pt idx="69">
                  <c:v>30426.456454039</c:v>
                </c:pt>
                <c:pt idx="70">
                  <c:v>30528.4655542426</c:v>
                </c:pt>
                <c:pt idx="71">
                  <c:v>30669.7950709648</c:v>
                </c:pt>
                <c:pt idx="72">
                  <c:v>30773.4265083327</c:v>
                </c:pt>
                <c:pt idx="73">
                  <c:v>30793.9308564277</c:v>
                </c:pt>
                <c:pt idx="74">
                  <c:v>30898.2000895804</c:v>
                </c:pt>
                <c:pt idx="75">
                  <c:v>31006.3735914142</c:v>
                </c:pt>
                <c:pt idx="76">
                  <c:v>31143.3633626202</c:v>
                </c:pt>
                <c:pt idx="77">
                  <c:v>31259.730343372</c:v>
                </c:pt>
                <c:pt idx="78">
                  <c:v>31203.2388972948</c:v>
                </c:pt>
                <c:pt idx="79">
                  <c:v>31207.2528303259</c:v>
                </c:pt>
                <c:pt idx="80">
                  <c:v>31146.4743993557</c:v>
                </c:pt>
                <c:pt idx="81">
                  <c:v>31055.1625030855</c:v>
                </c:pt>
                <c:pt idx="82">
                  <c:v>31139.1487036453</c:v>
                </c:pt>
                <c:pt idx="83">
                  <c:v>31146.4435219909</c:v>
                </c:pt>
                <c:pt idx="84">
                  <c:v>31057.5025092334</c:v>
                </c:pt>
                <c:pt idx="85">
                  <c:v>31098.6818022208</c:v>
                </c:pt>
                <c:pt idx="86">
                  <c:v>31142.4264971163</c:v>
                </c:pt>
                <c:pt idx="87">
                  <c:v>31173.7610268006</c:v>
                </c:pt>
                <c:pt idx="88">
                  <c:v>31282.4472540648</c:v>
                </c:pt>
                <c:pt idx="89">
                  <c:v>31286.5814560132</c:v>
                </c:pt>
                <c:pt idx="90">
                  <c:v>31379.4150626905</c:v>
                </c:pt>
                <c:pt idx="91">
                  <c:v>31404.3611894025</c:v>
                </c:pt>
                <c:pt idx="92">
                  <c:v>31580.2008139129</c:v>
                </c:pt>
                <c:pt idx="93">
                  <c:v>31625.7338390171</c:v>
                </c:pt>
                <c:pt idx="94">
                  <c:v>31662.0536254281</c:v>
                </c:pt>
                <c:pt idx="95">
                  <c:v>31651.0828240443</c:v>
                </c:pt>
                <c:pt idx="96">
                  <c:v>31589.242978422</c:v>
                </c:pt>
                <c:pt idx="97">
                  <c:v>31600.7436945408</c:v>
                </c:pt>
                <c:pt idx="98">
                  <c:v>31640.1060422764</c:v>
                </c:pt>
                <c:pt idx="99">
                  <c:v>31617.4741748028</c:v>
                </c:pt>
                <c:pt idx="100">
                  <c:v>31627.8123676618</c:v>
                </c:pt>
                <c:pt idx="101">
                  <c:v>31642.231076389</c:v>
                </c:pt>
                <c:pt idx="102">
                  <c:v>31720.5818397394</c:v>
                </c:pt>
                <c:pt idx="103">
                  <c:v>31767.457280178</c:v>
                </c:pt>
                <c:pt idx="104">
                  <c:v>31974.4795884083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all leg compa'!$I$3:$I$3</c:f>
              <c:strCache>
                <c:ptCount val="1"/>
                <c:pt idx="0">
                  <c:v>Contributory pensions, 2017 legislation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compa'!$I$4:$I$108</c:f>
              <c:numCache>
                <c:formatCode>General</c:formatCode>
                <c:ptCount val="105"/>
                <c:pt idx="0">
                  <c:v/>
                </c:pt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4291.6044869101</c:v>
                </c:pt>
                <c:pt idx="8">
                  <c:v>4679.93580515796</c:v>
                </c:pt>
                <c:pt idx="9">
                  <c:v>4470.58705175777</c:v>
                </c:pt>
                <c:pt idx="10">
                  <c:v>4771.77131393202</c:v>
                </c:pt>
                <c:pt idx="11">
                  <c:v>4573.66779292904</c:v>
                </c:pt>
                <c:pt idx="12">
                  <c:v>4967.0777455686</c:v>
                </c:pt>
                <c:pt idx="13">
                  <c:v>4661.94203303698</c:v>
                </c:pt>
                <c:pt idx="14">
                  <c:v>4602.22362882481</c:v>
                </c:pt>
                <c:pt idx="15">
                  <c:v>4573.54984536196</c:v>
                </c:pt>
                <c:pt idx="16">
                  <c:v>4645.48467563012</c:v>
                </c:pt>
                <c:pt idx="17">
                  <c:v>4676.97505337283</c:v>
                </c:pt>
                <c:pt idx="18">
                  <c:v>4703.42512547059</c:v>
                </c:pt>
                <c:pt idx="19">
                  <c:v>4738.69843863781</c:v>
                </c:pt>
                <c:pt idx="20">
                  <c:v>4765.64812234797</c:v>
                </c:pt>
                <c:pt idx="21">
                  <c:v>4799.54020743419</c:v>
                </c:pt>
                <c:pt idx="22">
                  <c:v>4827.58215883089</c:v>
                </c:pt>
                <c:pt idx="23">
                  <c:v>4854.24278038936</c:v>
                </c:pt>
                <c:pt idx="24">
                  <c:v>4884.22710675035</c:v>
                </c:pt>
                <c:pt idx="25">
                  <c:v>4908.19781183377</c:v>
                </c:pt>
                <c:pt idx="26">
                  <c:v>4932.61613087606</c:v>
                </c:pt>
                <c:pt idx="27">
                  <c:v>4968.59162493184</c:v>
                </c:pt>
                <c:pt idx="28">
                  <c:v>5018.93342648878</c:v>
                </c:pt>
                <c:pt idx="29">
                  <c:v>5041.34101650775</c:v>
                </c:pt>
                <c:pt idx="30">
                  <c:v>5066.58557531264</c:v>
                </c:pt>
                <c:pt idx="31">
                  <c:v>5087.13474540592</c:v>
                </c:pt>
                <c:pt idx="32">
                  <c:v>5113.85567780024</c:v>
                </c:pt>
                <c:pt idx="33">
                  <c:v>5146.42818476177</c:v>
                </c:pt>
                <c:pt idx="34">
                  <c:v>5172.04811017493</c:v>
                </c:pt>
                <c:pt idx="35">
                  <c:v>5200.2527322624</c:v>
                </c:pt>
                <c:pt idx="36">
                  <c:v>5236.20754926936</c:v>
                </c:pt>
                <c:pt idx="37">
                  <c:v>5286.68006660423</c:v>
                </c:pt>
                <c:pt idx="38">
                  <c:v>5333.60892331747</c:v>
                </c:pt>
                <c:pt idx="39">
                  <c:v>5364.33419552295</c:v>
                </c:pt>
                <c:pt idx="40">
                  <c:v>5385.1764545492</c:v>
                </c:pt>
                <c:pt idx="41">
                  <c:v>5431.5553297906</c:v>
                </c:pt>
                <c:pt idx="42">
                  <c:v>5468.30550468835</c:v>
                </c:pt>
                <c:pt idx="43">
                  <c:v>5499.15894077401</c:v>
                </c:pt>
                <c:pt idx="44">
                  <c:v>5552.82005118103</c:v>
                </c:pt>
                <c:pt idx="45">
                  <c:v>5582.62254952746</c:v>
                </c:pt>
                <c:pt idx="46">
                  <c:v>5621.47538717451</c:v>
                </c:pt>
                <c:pt idx="47">
                  <c:v>5643.00243709568</c:v>
                </c:pt>
                <c:pt idx="48">
                  <c:v>5670.54729082602</c:v>
                </c:pt>
                <c:pt idx="49">
                  <c:v>5693.94328505642</c:v>
                </c:pt>
                <c:pt idx="50">
                  <c:v>5723.2993677705</c:v>
                </c:pt>
                <c:pt idx="51">
                  <c:v>5750.74390032538</c:v>
                </c:pt>
                <c:pt idx="52">
                  <c:v>5781.49381382341</c:v>
                </c:pt>
                <c:pt idx="53">
                  <c:v>5801.81366793596</c:v>
                </c:pt>
                <c:pt idx="54">
                  <c:v>5837.73846718202</c:v>
                </c:pt>
                <c:pt idx="55">
                  <c:v>5856.92681395735</c:v>
                </c:pt>
                <c:pt idx="56">
                  <c:v>5882.76686416794</c:v>
                </c:pt>
                <c:pt idx="57">
                  <c:v>5915.85089328924</c:v>
                </c:pt>
                <c:pt idx="58">
                  <c:v>5942.10391105727</c:v>
                </c:pt>
                <c:pt idx="59">
                  <c:v>5979.64006537132</c:v>
                </c:pt>
                <c:pt idx="60">
                  <c:v>5997.07423500083</c:v>
                </c:pt>
                <c:pt idx="61">
                  <c:v>6020.01391404598</c:v>
                </c:pt>
                <c:pt idx="62">
                  <c:v>6070.12795778114</c:v>
                </c:pt>
                <c:pt idx="63">
                  <c:v>6094.84887624519</c:v>
                </c:pt>
                <c:pt idx="64">
                  <c:v>6110.75947119021</c:v>
                </c:pt>
                <c:pt idx="65">
                  <c:v>6153.54431231252</c:v>
                </c:pt>
                <c:pt idx="66">
                  <c:v>6173.50074142583</c:v>
                </c:pt>
                <c:pt idx="67">
                  <c:v>6203.45157660937</c:v>
                </c:pt>
                <c:pt idx="68">
                  <c:v>6233.79513419338</c:v>
                </c:pt>
                <c:pt idx="69">
                  <c:v>6254.03802171715</c:v>
                </c:pt>
                <c:pt idx="70">
                  <c:v>6290.26745687767</c:v>
                </c:pt>
                <c:pt idx="71">
                  <c:v>6301.44663914284</c:v>
                </c:pt>
                <c:pt idx="72">
                  <c:v>6350.54302671831</c:v>
                </c:pt>
                <c:pt idx="73">
                  <c:v>6363.72712832163</c:v>
                </c:pt>
                <c:pt idx="74">
                  <c:v>6390.58973334462</c:v>
                </c:pt>
                <c:pt idx="75">
                  <c:v>6423.55708639162</c:v>
                </c:pt>
                <c:pt idx="76">
                  <c:v>6470.02414456497</c:v>
                </c:pt>
                <c:pt idx="77">
                  <c:v>6504.11100111709</c:v>
                </c:pt>
                <c:pt idx="78">
                  <c:v>6520.430452989</c:v>
                </c:pt>
                <c:pt idx="79">
                  <c:v>6550.37356379721</c:v>
                </c:pt>
                <c:pt idx="80">
                  <c:v>6578.14623739703</c:v>
                </c:pt>
                <c:pt idx="81">
                  <c:v>6615.47227352071</c:v>
                </c:pt>
                <c:pt idx="82">
                  <c:v>6653.90566723523</c:v>
                </c:pt>
                <c:pt idx="83">
                  <c:v>6671.17703056929</c:v>
                </c:pt>
                <c:pt idx="84">
                  <c:v>6698.85830860672</c:v>
                </c:pt>
                <c:pt idx="85">
                  <c:v>6728.85077949666</c:v>
                </c:pt>
                <c:pt idx="86">
                  <c:v>6756.06037381296</c:v>
                </c:pt>
                <c:pt idx="87">
                  <c:v>6775.1623641095</c:v>
                </c:pt>
                <c:pt idx="88">
                  <c:v>6788.99189041272</c:v>
                </c:pt>
                <c:pt idx="89">
                  <c:v>6813.3523999131</c:v>
                </c:pt>
                <c:pt idx="90">
                  <c:v>6842.56089544845</c:v>
                </c:pt>
                <c:pt idx="91">
                  <c:v>6879.57792010627</c:v>
                </c:pt>
                <c:pt idx="92">
                  <c:v>6905.43847281573</c:v>
                </c:pt>
                <c:pt idx="93">
                  <c:v>6943.55373294295</c:v>
                </c:pt>
                <c:pt idx="94">
                  <c:v>6981.48078876695</c:v>
                </c:pt>
                <c:pt idx="95">
                  <c:v>7025.0277349744</c:v>
                </c:pt>
                <c:pt idx="96">
                  <c:v>7042.54450008076</c:v>
                </c:pt>
                <c:pt idx="97">
                  <c:v>7082.35428532791</c:v>
                </c:pt>
                <c:pt idx="98">
                  <c:v>7127.95398184258</c:v>
                </c:pt>
                <c:pt idx="99">
                  <c:v>7177.3795384905</c:v>
                </c:pt>
                <c:pt idx="100">
                  <c:v>7196.11927733316</c:v>
                </c:pt>
                <c:pt idx="101">
                  <c:v>7221.17672046981</c:v>
                </c:pt>
                <c:pt idx="102">
                  <c:v>7248.99229472363</c:v>
                </c:pt>
                <c:pt idx="103">
                  <c:v>7266.51697141693</c:v>
                </c:pt>
                <c:pt idx="104">
                  <c:v>7286.65782492302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values all leg compa'!$J$3:$J$3</c:f>
              <c:strCache>
                <c:ptCount val="1"/>
                <c:pt idx="0">
                  <c:v>Contributory pensions, 2015 legislation 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compa'!$J$4:$J$108</c:f>
              <c:numCache>
                <c:formatCode>General</c:formatCode>
                <c:ptCount val="105"/>
                <c:pt idx="0">
                  <c:v/>
                </c:pt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24444.4766287751</c:v>
                </c:pt>
                <c:pt idx="5">
                  <c:v>21341.0627055604</c:v>
                </c:pt>
                <c:pt idx="6">
                  <c:v>21880.1420503663</c:v>
                </c:pt>
                <c:pt idx="7">
                  <c:v>20769.0261392627</c:v>
                </c:pt>
                <c:pt idx="8">
                  <c:v>22673.5180807548</c:v>
                </c:pt>
                <c:pt idx="9">
                  <c:v>21657.0850259081</c:v>
                </c:pt>
                <c:pt idx="10">
                  <c:v>23077.5351561513</c:v>
                </c:pt>
                <c:pt idx="11">
                  <c:v>22104.8110243197</c:v>
                </c:pt>
                <c:pt idx="12">
                  <c:v>23994.5349285823</c:v>
                </c:pt>
                <c:pt idx="13">
                  <c:v>22241.0735625469</c:v>
                </c:pt>
                <c:pt idx="14">
                  <c:v>23899.2335531538</c:v>
                </c:pt>
                <c:pt idx="15">
                  <c:v>21295.164460262</c:v>
                </c:pt>
                <c:pt idx="16">
                  <c:v>21390.9891682519</c:v>
                </c:pt>
                <c:pt idx="17">
                  <c:v>19547.5436186682</c:v>
                </c:pt>
                <c:pt idx="18">
                  <c:v>22731.7975745175</c:v>
                </c:pt>
                <c:pt idx="19">
                  <c:v>20764.9815945217</c:v>
                </c:pt>
                <c:pt idx="20">
                  <c:v>22211.5705526129</c:v>
                </c:pt>
                <c:pt idx="21">
                  <c:v>19628.401105822</c:v>
                </c:pt>
                <c:pt idx="22">
                  <c:v>21971.3893730093</c:v>
                </c:pt>
                <c:pt idx="23">
                  <c:v>20053.9663204488</c:v>
                </c:pt>
                <c:pt idx="24">
                  <c:v>21696.3805887825</c:v>
                </c:pt>
                <c:pt idx="25">
                  <c:v>20160.6323996428</c:v>
                </c:pt>
                <c:pt idx="26">
                  <c:v>22424.4778964837</c:v>
                </c:pt>
                <c:pt idx="27">
                  <c:v>21026.732297079</c:v>
                </c:pt>
                <c:pt idx="28">
                  <c:v>22729.3040865683</c:v>
                </c:pt>
                <c:pt idx="29">
                  <c:v>21543.1512854447</c:v>
                </c:pt>
                <c:pt idx="30">
                  <c:v>23248.011619089</c:v>
                </c:pt>
                <c:pt idx="31">
                  <c:v>22368.1952413089</c:v>
                </c:pt>
                <c:pt idx="32">
                  <c:v>23966.5766934016</c:v>
                </c:pt>
                <c:pt idx="33">
                  <c:v>23268.4395389917</c:v>
                </c:pt>
                <c:pt idx="34">
                  <c:v>24688.1655546658</c:v>
                </c:pt>
                <c:pt idx="35">
                  <c:v>24106.8513816332</c:v>
                </c:pt>
                <c:pt idx="36">
                  <c:v>25395.453790451</c:v>
                </c:pt>
                <c:pt idx="37">
                  <c:v>25058.7991710147</c:v>
                </c:pt>
                <c:pt idx="38">
                  <c:v>26326.0273399338</c:v>
                </c:pt>
                <c:pt idx="39">
                  <c:v>26229.8273644053</c:v>
                </c:pt>
                <c:pt idx="40">
                  <c:v>27079.9994198001</c:v>
                </c:pt>
                <c:pt idx="41">
                  <c:v>27111.9789095024</c:v>
                </c:pt>
                <c:pt idx="42">
                  <c:v>27772.1967776711</c:v>
                </c:pt>
                <c:pt idx="43">
                  <c:v>27859.1072122651</c:v>
                </c:pt>
                <c:pt idx="44">
                  <c:v>28218.0795966381</c:v>
                </c:pt>
                <c:pt idx="45">
                  <c:v>28298.1279905875</c:v>
                </c:pt>
                <c:pt idx="46">
                  <c:v>28744.3351462598</c:v>
                </c:pt>
                <c:pt idx="47">
                  <c:v>28793.1646729196</c:v>
                </c:pt>
                <c:pt idx="48">
                  <c:v>29337.2321278113</c:v>
                </c:pt>
                <c:pt idx="49">
                  <c:v>29415.8350816355</c:v>
                </c:pt>
                <c:pt idx="50">
                  <c:v>29877.6427077433</c:v>
                </c:pt>
                <c:pt idx="51">
                  <c:v>29995.7083078716</c:v>
                </c:pt>
                <c:pt idx="52">
                  <c:v>30234.4638597922</c:v>
                </c:pt>
                <c:pt idx="53">
                  <c:v>30421.7238298352</c:v>
                </c:pt>
                <c:pt idx="54">
                  <c:v>31003.1225810724</c:v>
                </c:pt>
                <c:pt idx="55">
                  <c:v>31120.2906998216</c:v>
                </c:pt>
                <c:pt idx="56">
                  <c:v>31268.1045665572</c:v>
                </c:pt>
                <c:pt idx="57">
                  <c:v>31396.3182859548</c:v>
                </c:pt>
                <c:pt idx="58">
                  <c:v>31993.1500519776</c:v>
                </c:pt>
                <c:pt idx="59">
                  <c:v>32056.867832933</c:v>
                </c:pt>
                <c:pt idx="60">
                  <c:v>32257.4888489871</c:v>
                </c:pt>
                <c:pt idx="61">
                  <c:v>32422.0212768726</c:v>
                </c:pt>
                <c:pt idx="62">
                  <c:v>32931.8962057556</c:v>
                </c:pt>
                <c:pt idx="63">
                  <c:v>33190.6384170471</c:v>
                </c:pt>
                <c:pt idx="64">
                  <c:v>33506.6800863443</c:v>
                </c:pt>
                <c:pt idx="65">
                  <c:v>33701.3649413856</c:v>
                </c:pt>
                <c:pt idx="66">
                  <c:v>34278.1393339727</c:v>
                </c:pt>
                <c:pt idx="67">
                  <c:v>34377.9384166504</c:v>
                </c:pt>
                <c:pt idx="68">
                  <c:v>34629.4856607263</c:v>
                </c:pt>
                <c:pt idx="69">
                  <c:v>34756.5209003959</c:v>
                </c:pt>
                <c:pt idx="70">
                  <c:v>35166.4158851014</c:v>
                </c:pt>
                <c:pt idx="71">
                  <c:v>35461.1846430153</c:v>
                </c:pt>
                <c:pt idx="72">
                  <c:v>35837.4044950145</c:v>
                </c:pt>
                <c:pt idx="73">
                  <c:v>35984.6636746003</c:v>
                </c:pt>
                <c:pt idx="74">
                  <c:v>36500.6024448938</c:v>
                </c:pt>
                <c:pt idx="75">
                  <c:v>36538.5617417716</c:v>
                </c:pt>
                <c:pt idx="76">
                  <c:v>36756.9089017176</c:v>
                </c:pt>
                <c:pt idx="77">
                  <c:v>36890.4966903028</c:v>
                </c:pt>
                <c:pt idx="78">
                  <c:v>37157.903545883</c:v>
                </c:pt>
                <c:pt idx="79">
                  <c:v>37318.669360037</c:v>
                </c:pt>
                <c:pt idx="80">
                  <c:v>37665.1898704872</c:v>
                </c:pt>
                <c:pt idx="81">
                  <c:v>37816.6660612086</c:v>
                </c:pt>
                <c:pt idx="82">
                  <c:v>38335.3402017313</c:v>
                </c:pt>
                <c:pt idx="83">
                  <c:v>38369.5590435122</c:v>
                </c:pt>
                <c:pt idx="84">
                  <c:v>38506.2362469067</c:v>
                </c:pt>
                <c:pt idx="85">
                  <c:v>38608.4433183308</c:v>
                </c:pt>
                <c:pt idx="86">
                  <c:v>38851.0942561739</c:v>
                </c:pt>
                <c:pt idx="87">
                  <c:v>38928.183797667</c:v>
                </c:pt>
                <c:pt idx="88">
                  <c:v>39334.5434396834</c:v>
                </c:pt>
                <c:pt idx="89">
                  <c:v>39406.2268716181</c:v>
                </c:pt>
                <c:pt idx="90">
                  <c:v>39881.6129447785</c:v>
                </c:pt>
                <c:pt idx="91">
                  <c:v>39990.7998445604</c:v>
                </c:pt>
                <c:pt idx="92">
                  <c:v>40354.9662641728</c:v>
                </c:pt>
                <c:pt idx="93">
                  <c:v>40457.0628068015</c:v>
                </c:pt>
                <c:pt idx="94">
                  <c:v>41080.9250760312</c:v>
                </c:pt>
                <c:pt idx="95">
                  <c:v>41091.201363073</c:v>
                </c:pt>
                <c:pt idx="96">
                  <c:v>41333.5076236685</c:v>
                </c:pt>
                <c:pt idx="97">
                  <c:v>41517.6253997839</c:v>
                </c:pt>
                <c:pt idx="98">
                  <c:v>42029.6171165155</c:v>
                </c:pt>
                <c:pt idx="99">
                  <c:v>42096.6195203057</c:v>
                </c:pt>
                <c:pt idx="100">
                  <c:v>42420.03515763</c:v>
                </c:pt>
                <c:pt idx="101">
                  <c:v>42638.4694408071</c:v>
                </c:pt>
                <c:pt idx="102">
                  <c:v>42918.5474020771</c:v>
                </c:pt>
                <c:pt idx="103">
                  <c:v>43050.1313616239</c:v>
                </c:pt>
                <c:pt idx="104">
                  <c:v>43623.9692090733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'Retirement values all leg compa'!$K$3:$K$3</c:f>
              <c:strCache>
                <c:ptCount val="1"/>
                <c:pt idx="0">
                  <c:v>Contributory pensions, 2015 legislation without moratoriums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compa'!$K$4:$K$108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'Retirement values all leg compa'!$M$3:$M$3</c:f>
              <c:strCache>
                <c:ptCount val="1"/>
                <c:pt idx="0">
                  <c:v>Pensiones (viudez), legislación 2019</c:v>
                </c:pt>
              </c:strCache>
            </c:strRef>
          </c:tx>
          <c:spPr>
            <a:solidFill>
              <a:srgbClr val="c0504d"/>
            </a:solidFill>
            <a:ln w="763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compa'!$M$4:$M$108</c:f>
              <c:numCache>
                <c:formatCode>General</c:formatCode>
                <c:ptCount val="105"/>
                <c:pt idx="0">
                  <c:v/>
                </c:pt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20729.3332141532</c:v>
                </c:pt>
                <c:pt idx="5">
                  <c:v>17958.7718240914</c:v>
                </c:pt>
                <c:pt idx="6">
                  <c:v>18472.789879398</c:v>
                </c:pt>
                <c:pt idx="7">
                  <c:v>17495.2355296578</c:v>
                </c:pt>
                <c:pt idx="8">
                  <c:v>19171.4296208459</c:v>
                </c:pt>
                <c:pt idx="9">
                  <c:v>18231.4916191626</c:v>
                </c:pt>
                <c:pt idx="10">
                  <c:v>19487.9322461822</c:v>
                </c:pt>
                <c:pt idx="11">
                  <c:v>18614.3134909685</c:v>
                </c:pt>
                <c:pt idx="12">
                  <c:v>20143.2447115443</c:v>
                </c:pt>
                <c:pt idx="13">
                  <c:v>18810.619985238</c:v>
                </c:pt>
                <c:pt idx="14">
                  <c:v>18857.0059226555</c:v>
                </c:pt>
                <c:pt idx="15">
                  <c:v>17557.4912092526</c:v>
                </c:pt>
                <c:pt idx="16">
                  <c:v>15991.6093555892</c:v>
                </c:pt>
                <c:pt idx="17">
                  <c:v>15812.7234155294</c:v>
                </c:pt>
                <c:pt idx="18">
                  <c:v>15843.2528043913</c:v>
                </c:pt>
                <c:pt idx="19">
                  <c:v>16131.2447055956</c:v>
                </c:pt>
                <c:pt idx="20">
                  <c:v>15851.4548250123</c:v>
                </c:pt>
                <c:pt idx="21">
                  <c:v>15991.1472169965</c:v>
                </c:pt>
                <c:pt idx="22">
                  <c:v>16448.6578910846</c:v>
                </c:pt>
                <c:pt idx="23">
                  <c:v>17286.6586993367</c:v>
                </c:pt>
                <c:pt idx="24">
                  <c:v>17184.5877488153</c:v>
                </c:pt>
                <c:pt idx="25">
                  <c:v>16503.9213392272</c:v>
                </c:pt>
                <c:pt idx="26">
                  <c:v>16502.2261284628</c:v>
                </c:pt>
                <c:pt idx="27">
                  <c:v>16987.4566092751</c:v>
                </c:pt>
                <c:pt idx="28">
                  <c:v>17289.0834332073</c:v>
                </c:pt>
                <c:pt idx="29">
                  <c:v>17595.3521831821</c:v>
                </c:pt>
                <c:pt idx="30">
                  <c:v>17700.4405260168</c:v>
                </c:pt>
                <c:pt idx="31">
                  <c:v>17844.4474832307</c:v>
                </c:pt>
                <c:pt idx="32">
                  <c:v>17980.0967651431</c:v>
                </c:pt>
                <c:pt idx="33">
                  <c:v>18163.5623978514</c:v>
                </c:pt>
                <c:pt idx="34">
                  <c:v>18343.106658528</c:v>
                </c:pt>
                <c:pt idx="35">
                  <c:v>18437.3052158503</c:v>
                </c:pt>
                <c:pt idx="36">
                  <c:v>18558.7503322487</c:v>
                </c:pt>
                <c:pt idx="37">
                  <c:v>18643.7449756806</c:v>
                </c:pt>
                <c:pt idx="38">
                  <c:v>18781.0430198263</c:v>
                </c:pt>
                <c:pt idx="39">
                  <c:v>18897.2626848609</c:v>
                </c:pt>
                <c:pt idx="40">
                  <c:v>18948.9660267564</c:v>
                </c:pt>
                <c:pt idx="41">
                  <c:v>19041.0554701326</c:v>
                </c:pt>
                <c:pt idx="42">
                  <c:v>19188.3376671308</c:v>
                </c:pt>
                <c:pt idx="43">
                  <c:v>19374.5115166888</c:v>
                </c:pt>
                <c:pt idx="44">
                  <c:v>19562.5876368542</c:v>
                </c:pt>
                <c:pt idx="45">
                  <c:v>19604.719211275</c:v>
                </c:pt>
                <c:pt idx="46">
                  <c:v>19871.1921968658</c:v>
                </c:pt>
                <c:pt idx="47">
                  <c:v>20090.5080526489</c:v>
                </c:pt>
                <c:pt idx="48">
                  <c:v>20136.6362569337</c:v>
                </c:pt>
                <c:pt idx="49">
                  <c:v>20266.2774335637</c:v>
                </c:pt>
                <c:pt idx="50">
                  <c:v>20249.8874733093</c:v>
                </c:pt>
                <c:pt idx="51">
                  <c:v>20366.0796611187</c:v>
                </c:pt>
                <c:pt idx="52">
                  <c:v>20398.1145757867</c:v>
                </c:pt>
                <c:pt idx="53">
                  <c:v>20510.3100661264</c:v>
                </c:pt>
                <c:pt idx="54">
                  <c:v>20506.7618914894</c:v>
                </c:pt>
                <c:pt idx="55">
                  <c:v>20561.9148641175</c:v>
                </c:pt>
                <c:pt idx="56">
                  <c:v>20587.6934103438</c:v>
                </c:pt>
                <c:pt idx="57">
                  <c:v>20665.4610524286</c:v>
                </c:pt>
                <c:pt idx="58">
                  <c:v>20686.6207605904</c:v>
                </c:pt>
                <c:pt idx="59">
                  <c:v>20756.6319431517</c:v>
                </c:pt>
                <c:pt idx="60">
                  <c:v>20802.3931661379</c:v>
                </c:pt>
                <c:pt idx="61">
                  <c:v>20910.4853269192</c:v>
                </c:pt>
                <c:pt idx="62">
                  <c:v>20976.2479891322</c:v>
                </c:pt>
                <c:pt idx="63">
                  <c:v>21009.2399665571</c:v>
                </c:pt>
                <c:pt idx="64">
                  <c:v>21100.3090168782</c:v>
                </c:pt>
                <c:pt idx="65">
                  <c:v>21103.0938944002</c:v>
                </c:pt>
                <c:pt idx="66">
                  <c:v>21159.7651420825</c:v>
                </c:pt>
                <c:pt idx="67">
                  <c:v>21250.3219135293</c:v>
                </c:pt>
                <c:pt idx="68">
                  <c:v>21340.8247248318</c:v>
                </c:pt>
                <c:pt idx="69">
                  <c:v>21503.7720127899</c:v>
                </c:pt>
                <c:pt idx="70">
                  <c:v>21628.5210563512</c:v>
                </c:pt>
                <c:pt idx="71">
                  <c:v>21622.4957638647</c:v>
                </c:pt>
                <c:pt idx="72">
                  <c:v>21678.974386241</c:v>
                </c:pt>
                <c:pt idx="73">
                  <c:v>21635.639408967</c:v>
                </c:pt>
                <c:pt idx="74">
                  <c:v>21730.287998681</c:v>
                </c:pt>
                <c:pt idx="75">
                  <c:v>21827.27873497</c:v>
                </c:pt>
                <c:pt idx="76">
                  <c:v>21864.641378002</c:v>
                </c:pt>
                <c:pt idx="77">
                  <c:v>21880.8930633416</c:v>
                </c:pt>
                <c:pt idx="78">
                  <c:v>21915.5243667675</c:v>
                </c:pt>
                <c:pt idx="79">
                  <c:v>21982.7016209387</c:v>
                </c:pt>
                <c:pt idx="80">
                  <c:v>21948.1159191651</c:v>
                </c:pt>
                <c:pt idx="81">
                  <c:v>21998.3422111288</c:v>
                </c:pt>
                <c:pt idx="82">
                  <c:v>22033.5908072769</c:v>
                </c:pt>
                <c:pt idx="83">
                  <c:v>22103.0513493682</c:v>
                </c:pt>
                <c:pt idx="84">
                  <c:v>22121.1211027507</c:v>
                </c:pt>
                <c:pt idx="85">
                  <c:v>22200.7298981027</c:v>
                </c:pt>
                <c:pt idx="86">
                  <c:v>22273.2214856015</c:v>
                </c:pt>
                <c:pt idx="87">
                  <c:v>22324.741464988</c:v>
                </c:pt>
                <c:pt idx="88">
                  <c:v>22375.118298443</c:v>
                </c:pt>
                <c:pt idx="89">
                  <c:v>22476.3884947159</c:v>
                </c:pt>
                <c:pt idx="90">
                  <c:v>22523.7389495737</c:v>
                </c:pt>
                <c:pt idx="91">
                  <c:v>22635.4130910439</c:v>
                </c:pt>
                <c:pt idx="92">
                  <c:v>22730.1662067081</c:v>
                </c:pt>
                <c:pt idx="93">
                  <c:v>22744.3183297943</c:v>
                </c:pt>
                <c:pt idx="94">
                  <c:v>22778.4405091922</c:v>
                </c:pt>
                <c:pt idx="95">
                  <c:v>22866.3779999293</c:v>
                </c:pt>
                <c:pt idx="96">
                  <c:v>22958.2851154594</c:v>
                </c:pt>
                <c:pt idx="97">
                  <c:v>23035.3886365467</c:v>
                </c:pt>
                <c:pt idx="98">
                  <c:v>23080.7167148656</c:v>
                </c:pt>
                <c:pt idx="99">
                  <c:v>23182.8175365282</c:v>
                </c:pt>
                <c:pt idx="100">
                  <c:v>23213.2175465073</c:v>
                </c:pt>
                <c:pt idx="101">
                  <c:v>23250.2961151244</c:v>
                </c:pt>
                <c:pt idx="102">
                  <c:v>23273.0022591465</c:v>
                </c:pt>
                <c:pt idx="103">
                  <c:v>23214.2347875906</c:v>
                </c:pt>
                <c:pt idx="104">
                  <c:v>23244.0453740089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'Retirement values all leg compa'!$N$3:$N$3</c:f>
              <c:strCache>
                <c:ptCount val="1"/>
                <c:pt idx="0">
                  <c:v>Survivors pensions, 2017 legislation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compa'!$N$4:$N$108</c:f>
              <c:numCache>
                <c:formatCode>General</c:formatCode>
                <c:ptCount val="105"/>
                <c:pt idx="0">
                  <c:v/>
                </c:pt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3180.82996777635</c:v>
                </c:pt>
                <c:pt idx="8">
                  <c:v>3487.88168182405</c:v>
                </c:pt>
                <c:pt idx="9">
                  <c:v>3305.1649440934</c:v>
                </c:pt>
                <c:pt idx="10">
                  <c:v>3496.97099792804</c:v>
                </c:pt>
                <c:pt idx="11">
                  <c:v>3322.04007135776</c:v>
                </c:pt>
                <c:pt idx="12">
                  <c:v>3594.622173346</c:v>
                </c:pt>
                <c:pt idx="13">
                  <c:v>3380.94405047954</c:v>
                </c:pt>
                <c:pt idx="14">
                  <c:v>3321.42852407358</c:v>
                </c:pt>
                <c:pt idx="15">
                  <c:v>3290.58245033198</c:v>
                </c:pt>
                <c:pt idx="16">
                  <c:v>3336.49320293279</c:v>
                </c:pt>
                <c:pt idx="17">
                  <c:v>3335.14364396893</c:v>
                </c:pt>
                <c:pt idx="18">
                  <c:v>3346.88984981083</c:v>
                </c:pt>
                <c:pt idx="19">
                  <c:v>3350.42175902658</c:v>
                </c:pt>
                <c:pt idx="20">
                  <c:v>3354.04025894411</c:v>
                </c:pt>
                <c:pt idx="21">
                  <c:v>3371.88533417076</c:v>
                </c:pt>
                <c:pt idx="22">
                  <c:v>3382.10534822732</c:v>
                </c:pt>
                <c:pt idx="23">
                  <c:v>3396.73915745534</c:v>
                </c:pt>
                <c:pt idx="24">
                  <c:v>3403.41208891789</c:v>
                </c:pt>
                <c:pt idx="25">
                  <c:v>3419.109991593</c:v>
                </c:pt>
                <c:pt idx="26">
                  <c:v>3412.33280622466</c:v>
                </c:pt>
                <c:pt idx="27">
                  <c:v>3415.88137953218</c:v>
                </c:pt>
                <c:pt idx="28">
                  <c:v>3429.48337835652</c:v>
                </c:pt>
                <c:pt idx="29">
                  <c:v>3443.0879364539</c:v>
                </c:pt>
                <c:pt idx="30">
                  <c:v>3454.9527377659</c:v>
                </c:pt>
                <c:pt idx="31">
                  <c:v>3469.44379051288</c:v>
                </c:pt>
                <c:pt idx="32">
                  <c:v>3482.45498909058</c:v>
                </c:pt>
                <c:pt idx="33">
                  <c:v>3501.3472528718</c:v>
                </c:pt>
                <c:pt idx="34">
                  <c:v>3512.92520003321</c:v>
                </c:pt>
                <c:pt idx="35">
                  <c:v>3526.83333739672</c:v>
                </c:pt>
                <c:pt idx="36">
                  <c:v>3532.90475024601</c:v>
                </c:pt>
                <c:pt idx="37">
                  <c:v>3537.09234690578</c:v>
                </c:pt>
                <c:pt idx="38">
                  <c:v>3536.44677262007</c:v>
                </c:pt>
                <c:pt idx="39">
                  <c:v>3547.39430158815</c:v>
                </c:pt>
                <c:pt idx="40">
                  <c:v>3551.19501920756</c:v>
                </c:pt>
                <c:pt idx="41">
                  <c:v>3561.34778808709</c:v>
                </c:pt>
                <c:pt idx="42">
                  <c:v>3578.51748561276</c:v>
                </c:pt>
                <c:pt idx="43">
                  <c:v>3588.93125744989</c:v>
                </c:pt>
                <c:pt idx="44">
                  <c:v>3599.31966880489</c:v>
                </c:pt>
                <c:pt idx="45">
                  <c:v>3614.23422213466</c:v>
                </c:pt>
                <c:pt idx="46">
                  <c:v>3634.46449943281</c:v>
                </c:pt>
                <c:pt idx="47">
                  <c:v>3644.62758212904</c:v>
                </c:pt>
                <c:pt idx="48">
                  <c:v>3662.58266079813</c:v>
                </c:pt>
                <c:pt idx="49">
                  <c:v>3687.53547248168</c:v>
                </c:pt>
                <c:pt idx="50">
                  <c:v>3705.52589460254</c:v>
                </c:pt>
                <c:pt idx="51">
                  <c:v>3720.18054092858</c:v>
                </c:pt>
                <c:pt idx="52">
                  <c:v>3735.15199002896</c:v>
                </c:pt>
                <c:pt idx="53">
                  <c:v>3742.46821389567</c:v>
                </c:pt>
                <c:pt idx="54">
                  <c:v>3750.7901001695</c:v>
                </c:pt>
                <c:pt idx="55">
                  <c:v>3772.28471645477</c:v>
                </c:pt>
                <c:pt idx="56">
                  <c:v>3795.32017563141</c:v>
                </c:pt>
                <c:pt idx="57">
                  <c:v>3830.15767272508</c:v>
                </c:pt>
                <c:pt idx="58">
                  <c:v>3840.34988683291</c:v>
                </c:pt>
                <c:pt idx="59">
                  <c:v>3863.30591779406</c:v>
                </c:pt>
                <c:pt idx="60">
                  <c:v>3889.45418978247</c:v>
                </c:pt>
                <c:pt idx="61">
                  <c:v>3902.45485348061</c:v>
                </c:pt>
                <c:pt idx="62">
                  <c:v>3922.09538550344</c:v>
                </c:pt>
                <c:pt idx="63">
                  <c:v>3941.07358018122</c:v>
                </c:pt>
                <c:pt idx="64">
                  <c:v>3956.14128649459</c:v>
                </c:pt>
                <c:pt idx="65">
                  <c:v>3973.63307770458</c:v>
                </c:pt>
                <c:pt idx="66">
                  <c:v>3996.26466921659</c:v>
                </c:pt>
                <c:pt idx="67">
                  <c:v>4017.81222726269</c:v>
                </c:pt>
                <c:pt idx="68">
                  <c:v>4041.70321801571</c:v>
                </c:pt>
                <c:pt idx="69">
                  <c:v>4071.65788702673</c:v>
                </c:pt>
                <c:pt idx="70">
                  <c:v>4090.06995213689</c:v>
                </c:pt>
                <c:pt idx="71">
                  <c:v>4120.59288864782</c:v>
                </c:pt>
                <c:pt idx="72">
                  <c:v>4141.11890993426</c:v>
                </c:pt>
                <c:pt idx="73">
                  <c:v>4147.30329273698</c:v>
                </c:pt>
                <c:pt idx="74">
                  <c:v>4153.62451552281</c:v>
                </c:pt>
                <c:pt idx="75">
                  <c:v>4171.42668612338</c:v>
                </c:pt>
                <c:pt idx="76">
                  <c:v>4177.67974247849</c:v>
                </c:pt>
                <c:pt idx="77">
                  <c:v>4193.09624078331</c:v>
                </c:pt>
                <c:pt idx="78">
                  <c:v>4200.51143273733</c:v>
                </c:pt>
                <c:pt idx="79">
                  <c:v>4216.28499457056</c:v>
                </c:pt>
                <c:pt idx="80">
                  <c:v>4227.50091058235</c:v>
                </c:pt>
                <c:pt idx="81">
                  <c:v>4237.33285524105</c:v>
                </c:pt>
                <c:pt idx="82">
                  <c:v>4259.71026052987</c:v>
                </c:pt>
                <c:pt idx="83">
                  <c:v>4281.92639346635</c:v>
                </c:pt>
                <c:pt idx="84">
                  <c:v>4303.60521694148</c:v>
                </c:pt>
                <c:pt idx="85">
                  <c:v>4342.79593480489</c:v>
                </c:pt>
                <c:pt idx="86">
                  <c:v>4359.03798601189</c:v>
                </c:pt>
                <c:pt idx="87">
                  <c:v>4367.44477026755</c:v>
                </c:pt>
                <c:pt idx="88">
                  <c:v>4390.48285970619</c:v>
                </c:pt>
                <c:pt idx="89">
                  <c:v>4408.84666274192</c:v>
                </c:pt>
                <c:pt idx="90">
                  <c:v>4415.04499014863</c:v>
                </c:pt>
                <c:pt idx="91">
                  <c:v>4425.33432852666</c:v>
                </c:pt>
                <c:pt idx="92">
                  <c:v>4442.57912750827</c:v>
                </c:pt>
                <c:pt idx="93">
                  <c:v>4460.86570140271</c:v>
                </c:pt>
                <c:pt idx="94">
                  <c:v>4467.05061356204</c:v>
                </c:pt>
                <c:pt idx="95">
                  <c:v>4478.16756340629</c:v>
                </c:pt>
                <c:pt idx="96">
                  <c:v>4492.84215369698</c:v>
                </c:pt>
                <c:pt idx="97">
                  <c:v>4500.65994177685</c:v>
                </c:pt>
                <c:pt idx="98">
                  <c:v>4513.33802955727</c:v>
                </c:pt>
                <c:pt idx="99">
                  <c:v>4518.13394657245</c:v>
                </c:pt>
                <c:pt idx="100">
                  <c:v>4539.01332061551</c:v>
                </c:pt>
                <c:pt idx="101">
                  <c:v>4550.63023251419</c:v>
                </c:pt>
                <c:pt idx="102">
                  <c:v>4565.61869066066</c:v>
                </c:pt>
                <c:pt idx="103">
                  <c:v>4581.27995607726</c:v>
                </c:pt>
                <c:pt idx="104">
                  <c:v>4610.23218111684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'Retirement values all leg compa'!$O$3:$O$3</c:f>
              <c:strCache>
                <c:ptCount val="1"/>
                <c:pt idx="0">
                  <c:v>Survivors pensions, 2015 legislation 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compa'!$O$4:$O$108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18080.109225478</c:v>
                </c:pt>
                <c:pt idx="5">
                  <c:v>15577.0115714904</c:v>
                </c:pt>
                <c:pt idx="6">
                  <c:v>16026.328456454</c:v>
                </c:pt>
                <c:pt idx="7">
                  <c:v>15181.0670350772</c:v>
                </c:pt>
                <c:pt idx="8">
                  <c:v>16539.0074901017</c:v>
                </c:pt>
                <c:pt idx="9">
                  <c:v>15716.0645328948</c:v>
                </c:pt>
                <c:pt idx="10">
                  <c:v>16709.2071200885</c:v>
                </c:pt>
                <c:pt idx="11">
                  <c:v>15958.2631345246</c:v>
                </c:pt>
                <c:pt idx="12">
                  <c:v>17315.9957509435</c:v>
                </c:pt>
                <c:pt idx="13">
                  <c:v>16016.7061575626</c:v>
                </c:pt>
                <c:pt idx="14">
                  <c:v>17175.4202176087</c:v>
                </c:pt>
                <c:pt idx="15">
                  <c:v>15319.2053734568</c:v>
                </c:pt>
                <c:pt idx="16">
                  <c:v>15281.853969916</c:v>
                </c:pt>
                <c:pt idx="17">
                  <c:v>13825.5670255993</c:v>
                </c:pt>
                <c:pt idx="18">
                  <c:v>16099.7241271379</c:v>
                </c:pt>
                <c:pt idx="19">
                  <c:v>14638.2190440918</c:v>
                </c:pt>
                <c:pt idx="20">
                  <c:v>15583.1192509965</c:v>
                </c:pt>
                <c:pt idx="21">
                  <c:v>13755.0944120586</c:v>
                </c:pt>
                <c:pt idx="22">
                  <c:v>15426.0727706019</c:v>
                </c:pt>
                <c:pt idx="23">
                  <c:v>14038.0659321843</c:v>
                </c:pt>
                <c:pt idx="24">
                  <c:v>15161.8157300903</c:v>
                </c:pt>
                <c:pt idx="25">
                  <c:v>14077.8913458729</c:v>
                </c:pt>
                <c:pt idx="26">
                  <c:v>15627.0883309512</c:v>
                </c:pt>
                <c:pt idx="27">
                  <c:v>14637.9890171619</c:v>
                </c:pt>
                <c:pt idx="28">
                  <c:v>15814.9630678546</c:v>
                </c:pt>
                <c:pt idx="29">
                  <c:v>15003.5459960171</c:v>
                </c:pt>
                <c:pt idx="30">
                  <c:v>16111.0805847737</c:v>
                </c:pt>
                <c:pt idx="31">
                  <c:v>15460.9685482989</c:v>
                </c:pt>
                <c:pt idx="32">
                  <c:v>16463.0627372128</c:v>
                </c:pt>
                <c:pt idx="33">
                  <c:v>15948.2630679579</c:v>
                </c:pt>
                <c:pt idx="34">
                  <c:v>16896.0706987925</c:v>
                </c:pt>
                <c:pt idx="35">
                  <c:v>16549.4656912786</c:v>
                </c:pt>
                <c:pt idx="36">
                  <c:v>17406.0012930157</c:v>
                </c:pt>
                <c:pt idx="37">
                  <c:v>17097.7717437697</c:v>
                </c:pt>
                <c:pt idx="38">
                  <c:v>17911.4154532016</c:v>
                </c:pt>
                <c:pt idx="39">
                  <c:v>17807.9059761319</c:v>
                </c:pt>
                <c:pt idx="40">
                  <c:v>18299.5238261912</c:v>
                </c:pt>
                <c:pt idx="41">
                  <c:v>18345.9049023611</c:v>
                </c:pt>
                <c:pt idx="42">
                  <c:v>18818.9403587199</c:v>
                </c:pt>
                <c:pt idx="43">
                  <c:v>18782.543038585</c:v>
                </c:pt>
                <c:pt idx="44">
                  <c:v>19012.8450582925</c:v>
                </c:pt>
                <c:pt idx="45">
                  <c:v>18991.0447414383</c:v>
                </c:pt>
                <c:pt idx="46">
                  <c:v>19380.8317994921</c:v>
                </c:pt>
                <c:pt idx="47">
                  <c:v>19383.226240685</c:v>
                </c:pt>
                <c:pt idx="48">
                  <c:v>19696.5020009326</c:v>
                </c:pt>
                <c:pt idx="49">
                  <c:v>19792.3272168774</c:v>
                </c:pt>
                <c:pt idx="50">
                  <c:v>20052.0778095745</c:v>
                </c:pt>
                <c:pt idx="51">
                  <c:v>20094.8099278777</c:v>
                </c:pt>
                <c:pt idx="52">
                  <c:v>20251.8725618584</c:v>
                </c:pt>
                <c:pt idx="53">
                  <c:v>20246.4521138794</c:v>
                </c:pt>
                <c:pt idx="54">
                  <c:v>20643.6960247707</c:v>
                </c:pt>
                <c:pt idx="55">
                  <c:v>20650.7290170302</c:v>
                </c:pt>
                <c:pt idx="56">
                  <c:v>20699.8822583537</c:v>
                </c:pt>
                <c:pt idx="57">
                  <c:v>20802.7272198262</c:v>
                </c:pt>
                <c:pt idx="58">
                  <c:v>21097.2353309556</c:v>
                </c:pt>
                <c:pt idx="59">
                  <c:v>21197.9411919303</c:v>
                </c:pt>
                <c:pt idx="60">
                  <c:v>21354.9911931062</c:v>
                </c:pt>
                <c:pt idx="61">
                  <c:v>21369.5721760314</c:v>
                </c:pt>
                <c:pt idx="62">
                  <c:v>21580.0249155102</c:v>
                </c:pt>
                <c:pt idx="63">
                  <c:v>21569.4220546949</c:v>
                </c:pt>
                <c:pt idx="64">
                  <c:v>21707.4494597945</c:v>
                </c:pt>
                <c:pt idx="65">
                  <c:v>21743.5196992626</c:v>
                </c:pt>
                <c:pt idx="66">
                  <c:v>21985.1616432556</c:v>
                </c:pt>
                <c:pt idx="67">
                  <c:v>22062.3255536514</c:v>
                </c:pt>
                <c:pt idx="68">
                  <c:v>22164.2407422138</c:v>
                </c:pt>
                <c:pt idx="69">
                  <c:v>22284.7725568251</c:v>
                </c:pt>
                <c:pt idx="70">
                  <c:v>22625.1987478574</c:v>
                </c:pt>
                <c:pt idx="71">
                  <c:v>22654.5062265755</c:v>
                </c:pt>
                <c:pt idx="72">
                  <c:v>22793.0134967454</c:v>
                </c:pt>
                <c:pt idx="73">
                  <c:v>22835.5856312717</c:v>
                </c:pt>
                <c:pt idx="74">
                  <c:v>23077.0640683172</c:v>
                </c:pt>
                <c:pt idx="75">
                  <c:v>23098.3999778826</c:v>
                </c:pt>
                <c:pt idx="76">
                  <c:v>23255.2252340218</c:v>
                </c:pt>
                <c:pt idx="77">
                  <c:v>23302.7283031946</c:v>
                </c:pt>
                <c:pt idx="78">
                  <c:v>23432.1837297906</c:v>
                </c:pt>
                <c:pt idx="79">
                  <c:v>23446.7165494284</c:v>
                </c:pt>
                <c:pt idx="80">
                  <c:v>23633.6671440912</c:v>
                </c:pt>
                <c:pt idx="81">
                  <c:v>23661.0169928058</c:v>
                </c:pt>
                <c:pt idx="82">
                  <c:v>23920.9992532563</c:v>
                </c:pt>
                <c:pt idx="83">
                  <c:v>23992.7373730488</c:v>
                </c:pt>
                <c:pt idx="84">
                  <c:v>24076.0765666449</c:v>
                </c:pt>
                <c:pt idx="85">
                  <c:v>24135.5877745632</c:v>
                </c:pt>
                <c:pt idx="86">
                  <c:v>24485.6066836051</c:v>
                </c:pt>
                <c:pt idx="87">
                  <c:v>24483.7374965162</c:v>
                </c:pt>
                <c:pt idx="88">
                  <c:v>24652.8723589885</c:v>
                </c:pt>
                <c:pt idx="89">
                  <c:v>24686.601357474</c:v>
                </c:pt>
                <c:pt idx="90">
                  <c:v>24988.3685065625</c:v>
                </c:pt>
                <c:pt idx="91">
                  <c:v>25044.0196169289</c:v>
                </c:pt>
                <c:pt idx="92">
                  <c:v>25110.6807374937</c:v>
                </c:pt>
                <c:pt idx="93">
                  <c:v>25185.1495636288</c:v>
                </c:pt>
                <c:pt idx="94">
                  <c:v>25478.800926337</c:v>
                </c:pt>
                <c:pt idx="95">
                  <c:v>25472.2880461179</c:v>
                </c:pt>
                <c:pt idx="96">
                  <c:v>25615.4300618207</c:v>
                </c:pt>
                <c:pt idx="97">
                  <c:v>25630.8690466914</c:v>
                </c:pt>
                <c:pt idx="98">
                  <c:v>25777.5614894654</c:v>
                </c:pt>
                <c:pt idx="99">
                  <c:v>25733.3995387997</c:v>
                </c:pt>
                <c:pt idx="100">
                  <c:v>25793.7544646976</c:v>
                </c:pt>
                <c:pt idx="101">
                  <c:v>25745.9875585678</c:v>
                </c:pt>
                <c:pt idx="102">
                  <c:v>25943.4156528561</c:v>
                </c:pt>
                <c:pt idx="103">
                  <c:v>25982.3499919445</c:v>
                </c:pt>
                <c:pt idx="104">
                  <c:v>26240.2463862633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'Retirement values all leg compa'!$P$3:$P$3</c:f>
              <c:strCache>
                <c:ptCount val="1"/>
                <c:pt idx="0">
                  <c:v>Survivors pensions, 2015 legislation without moratoriums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compa'!$P$4:$P$108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'Retirement values all leg compa'!$R$3:$R$3</c:f>
              <c:strCache>
                <c:ptCount val="1"/>
                <c:pt idx="0">
                  <c:v>Pensiones por moratoria 2014, legislación 2019</c:v>
                </c:pt>
              </c:strCache>
            </c:strRef>
          </c:tx>
          <c:spPr>
            <a:solidFill>
              <a:srgbClr val="9bbb59"/>
            </a:solidFill>
            <a:ln w="763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compa'!$R$4:$R$108</c:f>
              <c:numCache>
                <c:formatCode>General</c:formatCode>
                <c:ptCount val="105"/>
                <c:pt idx="0">
                  <c:v/>
                </c:pt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14629.3145991191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12974.5365259365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11980.4535981709</c:v>
                </c:pt>
                <c:pt idx="20">
                  <c:v>12063.5939662999</c:v>
                </c:pt>
                <c:pt idx="21">
                  <c:v>13391.2061360882</c:v>
                </c:pt>
                <c:pt idx="22">
                  <c:v>13682.3449519725</c:v>
                </c:pt>
                <c:pt idx="23">
                  <c:v>14342.2188575916</c:v>
                </c:pt>
                <c:pt idx="24">
                  <c:v>14379.977110115</c:v>
                </c:pt>
                <c:pt idx="25">
                  <c:v>13823.8871387701</c:v>
                </c:pt>
                <c:pt idx="26">
                  <c:v>13878.1768312398</c:v>
                </c:pt>
                <c:pt idx="27">
                  <c:v>14266.7322913973</c:v>
                </c:pt>
                <c:pt idx="28">
                  <c:v>14554.8574469814</c:v>
                </c:pt>
                <c:pt idx="29">
                  <c:v>14812.7366214247</c:v>
                </c:pt>
                <c:pt idx="30">
                  <c:v>14985.7611661378</c:v>
                </c:pt>
                <c:pt idx="31">
                  <c:v>15144.6803921795</c:v>
                </c:pt>
                <c:pt idx="32">
                  <c:v>15324.843564794</c:v>
                </c:pt>
                <c:pt idx="33">
                  <c:v>15495.7418443461</c:v>
                </c:pt>
                <c:pt idx="34">
                  <c:v>15659.1129075462</c:v>
                </c:pt>
                <c:pt idx="35">
                  <c:v>15825.191500414</c:v>
                </c:pt>
                <c:pt idx="36">
                  <c:v>15984.4171417462</c:v>
                </c:pt>
                <c:pt idx="37">
                  <c:v>16160.6537370029</c:v>
                </c:pt>
                <c:pt idx="38">
                  <c:v>16328.8901158603</c:v>
                </c:pt>
                <c:pt idx="39">
                  <c:v>16534.340152107</c:v>
                </c:pt>
                <c:pt idx="40">
                  <c:v>16597.8853249248</c:v>
                </c:pt>
                <c:pt idx="41">
                  <c:v>16662.5612791732</c:v>
                </c:pt>
                <c:pt idx="42">
                  <c:v>16775.9500133076</c:v>
                </c:pt>
                <c:pt idx="43">
                  <c:v>16909.3959961905</c:v>
                </c:pt>
                <c:pt idx="44">
                  <c:v>16964.6165985854</c:v>
                </c:pt>
                <c:pt idx="45">
                  <c:v>17011.0327488848</c:v>
                </c:pt>
                <c:pt idx="46">
                  <c:v>17124.0905702786</c:v>
                </c:pt>
                <c:pt idx="47">
                  <c:v>17235.1511469094</c:v>
                </c:pt>
                <c:pt idx="48">
                  <c:v>17256.4040285287</c:v>
                </c:pt>
                <c:pt idx="49">
                  <c:v>17275.9650361601</c:v>
                </c:pt>
                <c:pt idx="50">
                  <c:v>17295.8439527542</c:v>
                </c:pt>
                <c:pt idx="51">
                  <c:v>17317.8949233918</c:v>
                </c:pt>
                <c:pt idx="52">
                  <c:v>17314.3894683708</c:v>
                </c:pt>
                <c:pt idx="53">
                  <c:v>17342.3999769752</c:v>
                </c:pt>
                <c:pt idx="54">
                  <c:v>17363.3153874837</c:v>
                </c:pt>
                <c:pt idx="55">
                  <c:v>17379.3762448193</c:v>
                </c:pt>
                <c:pt idx="56">
                  <c:v>17405.3638996555</c:v>
                </c:pt>
                <c:pt idx="57">
                  <c:v>17425.5780638842</c:v>
                </c:pt>
                <c:pt idx="58">
                  <c:v>17444.8767851699</c:v>
                </c:pt>
                <c:pt idx="59">
                  <c:v>17476.2146061143</c:v>
                </c:pt>
                <c:pt idx="60">
                  <c:v>17505.2709261546</c:v>
                </c:pt>
                <c:pt idx="61">
                  <c:v>17530.0304192362</c:v>
                </c:pt>
                <c:pt idx="62">
                  <c:v>17553.8382953497</c:v>
                </c:pt>
                <c:pt idx="63">
                  <c:v>17549.7724480646</c:v>
                </c:pt>
                <c:pt idx="64">
                  <c:v>17563.8123740585</c:v>
                </c:pt>
                <c:pt idx="65">
                  <c:v>17589.810974825</c:v>
                </c:pt>
                <c:pt idx="66">
                  <c:v>17619.3417572723</c:v>
                </c:pt>
                <c:pt idx="67">
                  <c:v>17641.2150011716</c:v>
                </c:pt>
                <c:pt idx="68">
                  <c:v>17676.4906313771</c:v>
                </c:pt>
                <c:pt idx="69">
                  <c:v>17701.2102914973</c:v>
                </c:pt>
                <c:pt idx="70">
                  <c:v>17721.1399022908</c:v>
                </c:pt>
                <c:pt idx="71">
                  <c:v>17741.2375853377</c:v>
                </c:pt>
                <c:pt idx="72">
                  <c:v>17766.7400586387</c:v>
                </c:pt>
                <c:pt idx="73">
                  <c:v>17759.2636266765</c:v>
                </c:pt>
                <c:pt idx="74">
                  <c:v>17765.0617398592</c:v>
                </c:pt>
                <c:pt idx="75">
                  <c:v>17795.0083804049</c:v>
                </c:pt>
                <c:pt idx="76">
                  <c:v>17832.9651888426</c:v>
                </c:pt>
                <c:pt idx="77">
                  <c:v>17855.1815102968</c:v>
                </c:pt>
                <c:pt idx="78">
                  <c:v>17877.724144719</c:v>
                </c:pt>
                <c:pt idx="79">
                  <c:v>17904.719025984</c:v>
                </c:pt>
                <c:pt idx="80">
                  <c:v>17929.6447794237</c:v>
                </c:pt>
                <c:pt idx="81">
                  <c:v>17952.5116029438</c:v>
                </c:pt>
                <c:pt idx="82">
                  <c:v>17971.0436575913</c:v>
                </c:pt>
                <c:pt idx="83">
                  <c:v>17982.8767551013</c:v>
                </c:pt>
                <c:pt idx="84">
                  <c:v>18008.7208353567</c:v>
                </c:pt>
                <c:pt idx="85">
                  <c:v>18029.7819464923</c:v>
                </c:pt>
                <c:pt idx="86">
                  <c:v>18046.4253953816</c:v>
                </c:pt>
                <c:pt idx="87">
                  <c:v>18066.635230565</c:v>
                </c:pt>
                <c:pt idx="88">
                  <c:v>18091.4314496787</c:v>
                </c:pt>
                <c:pt idx="89">
                  <c:v>18077.515327611</c:v>
                </c:pt>
                <c:pt idx="90">
                  <c:v>18088.6592266328</c:v>
                </c:pt>
                <c:pt idx="91">
                  <c:v>18149.7471613023</c:v>
                </c:pt>
                <c:pt idx="92">
                  <c:v>18172.4252254359</c:v>
                </c:pt>
                <c:pt idx="93">
                  <c:v>18203.1568984333</c:v>
                </c:pt>
                <c:pt idx="94">
                  <c:v>18237.3224017356</c:v>
                </c:pt>
                <c:pt idx="95">
                  <c:v>18279.2064729202</c:v>
                </c:pt>
                <c:pt idx="96">
                  <c:v>18261.3758469226</c:v>
                </c:pt>
                <c:pt idx="97">
                  <c:v>18332.5153224239</c:v>
                </c:pt>
                <c:pt idx="98">
                  <c:v>18427.0110146942</c:v>
                </c:pt>
                <c:pt idx="99">
                  <c:v>18431.3555030972</c:v>
                </c:pt>
                <c:pt idx="100">
                  <c:v>18460.9441270161</c:v>
                </c:pt>
                <c:pt idx="101">
                  <c:v>18532.3988898541</c:v>
                </c:pt>
                <c:pt idx="102">
                  <c:v>18549.2915001698</c:v>
                </c:pt>
                <c:pt idx="103">
                  <c:v>18614.9026548057</c:v>
                </c:pt>
                <c:pt idx="104">
                  <c:v>18628.9073978164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'Retirement values all leg compa'!$S$3:$S$3</c:f>
              <c:strCache>
                <c:ptCount val="1"/>
                <c:pt idx="0">
                  <c:v>2014 moratorium pensions, 2017 legislation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compa'!$S$4:$S$108</c:f>
              <c:numCache>
                <c:formatCode>General</c:formatCode>
                <c:ptCount val="105"/>
                <c:pt idx="0">
                  <c:v/>
                </c:pt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2359.31442790409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2366.35665573343</c:v>
                </c:pt>
                <c:pt idx="10">
                  <c:v>2507.6521366563</c:v>
                </c:pt>
                <c:pt idx="11">
                  <c:v>2402.39799524011</c:v>
                </c:pt>
                <c:pt idx="12">
                  <c:v>2596.00887467733</c:v>
                </c:pt>
                <c:pt idx="13">
                  <c:v>2415.00743966177</c:v>
                </c:pt>
                <c:pt idx="14">
                  <c:v>2378.61514629293</c:v>
                </c:pt>
                <c:pt idx="15">
                  <c:v>2354.3655175972</c:v>
                </c:pt>
                <c:pt idx="16">
                  <c:v>2352.26360656423</c:v>
                </c:pt>
                <c:pt idx="17">
                  <c:v>2356.67574502826</c:v>
                </c:pt>
                <c:pt idx="18">
                  <c:v>2361.09737356057</c:v>
                </c:pt>
                <c:pt idx="19">
                  <c:v>2365.52210665655</c:v>
                </c:pt>
                <c:pt idx="20">
                  <c:v>2404.36344209201</c:v>
                </c:pt>
                <c:pt idx="21">
                  <c:v>2686.42704251001</c:v>
                </c:pt>
                <c:pt idx="22">
                  <c:v>2707.68596100919</c:v>
                </c:pt>
                <c:pt idx="23">
                  <c:v>2727.94864397011</c:v>
                </c:pt>
                <c:pt idx="24">
                  <c:v>2755.06180793477</c:v>
                </c:pt>
                <c:pt idx="25">
                  <c:v>2781.89815057274</c:v>
                </c:pt>
                <c:pt idx="26">
                  <c:v>2805.11611305342</c:v>
                </c:pt>
                <c:pt idx="27">
                  <c:v>2823.8088573802</c:v>
                </c:pt>
                <c:pt idx="28">
                  <c:v>2839.53435169186</c:v>
                </c:pt>
                <c:pt idx="29">
                  <c:v>2858.38837942429</c:v>
                </c:pt>
                <c:pt idx="30">
                  <c:v>2877.2546449629</c:v>
                </c:pt>
                <c:pt idx="31">
                  <c:v>2897.5487460646</c:v>
                </c:pt>
                <c:pt idx="32">
                  <c:v>2921.58184159487</c:v>
                </c:pt>
                <c:pt idx="33">
                  <c:v>2938.20985818307</c:v>
                </c:pt>
                <c:pt idx="34">
                  <c:v>2958.06627878209</c:v>
                </c:pt>
                <c:pt idx="35">
                  <c:v>2974.58702707903</c:v>
                </c:pt>
                <c:pt idx="36">
                  <c:v>3000.75870272384</c:v>
                </c:pt>
                <c:pt idx="37">
                  <c:v>3023.59270380973</c:v>
                </c:pt>
                <c:pt idx="38">
                  <c:v>3050.23637421651</c:v>
                </c:pt>
                <c:pt idx="39">
                  <c:v>3068.60885715417</c:v>
                </c:pt>
                <c:pt idx="40">
                  <c:v>3074.34062690078</c:v>
                </c:pt>
                <c:pt idx="41">
                  <c:v>3080.08459454967</c:v>
                </c:pt>
                <c:pt idx="42">
                  <c:v>3085.83842610553</c:v>
                </c:pt>
                <c:pt idx="43">
                  <c:v>3091.59886522496</c:v>
                </c:pt>
                <c:pt idx="44">
                  <c:v>3097.37073264519</c:v>
                </c:pt>
                <c:pt idx="45">
                  <c:v>3103.15071204803</c:v>
                </c:pt>
                <c:pt idx="46">
                  <c:v>3108.94338115017</c:v>
                </c:pt>
                <c:pt idx="47">
                  <c:v>3114.37263418962</c:v>
                </c:pt>
                <c:pt idx="48">
                  <c:v>3120.17556033405</c:v>
                </c:pt>
                <c:pt idx="49">
                  <c:v>3125.66355953045</c:v>
                </c:pt>
                <c:pt idx="50">
                  <c:v>3131.49895758435</c:v>
                </c:pt>
                <c:pt idx="51">
                  <c:v>3137.3322551921</c:v>
                </c:pt>
                <c:pt idx="52">
                  <c:v>3143.1850546881</c:v>
                </c:pt>
                <c:pt idx="53">
                  <c:v>3149.04732084828</c:v>
                </c:pt>
                <c:pt idx="54">
                  <c:v>3154.92066575595</c:v>
                </c:pt>
                <c:pt idx="55">
                  <c:v>3160.8030692976</c:v>
                </c:pt>
                <c:pt idx="56">
                  <c:v>3166.69565882014</c:v>
                </c:pt>
                <c:pt idx="57">
                  <c:v>3172.60345302338</c:v>
                </c:pt>
                <c:pt idx="58">
                  <c:v>3178.52855062186</c:v>
                </c:pt>
                <c:pt idx="59">
                  <c:v>3184.45255864751</c:v>
                </c:pt>
                <c:pt idx="60">
                  <c:v>3190.38729989441</c:v>
                </c:pt>
                <c:pt idx="61">
                  <c:v>3196.33574522399</c:v>
                </c:pt>
                <c:pt idx="62">
                  <c:v>3196.01928201987</c:v>
                </c:pt>
                <c:pt idx="63">
                  <c:v>3201.94900751345</c:v>
                </c:pt>
                <c:pt idx="64">
                  <c:v>3207.91717766292</c:v>
                </c:pt>
                <c:pt idx="65">
                  <c:v>3213.83212926324</c:v>
                </c:pt>
                <c:pt idx="66">
                  <c:v>3218.68964483387</c:v>
                </c:pt>
                <c:pt idx="67">
                  <c:v>3224.61942468583</c:v>
                </c:pt>
                <c:pt idx="68">
                  <c:v>3229.97814845588</c:v>
                </c:pt>
                <c:pt idx="69">
                  <c:v>3235.86833814141</c:v>
                </c:pt>
                <c:pt idx="70">
                  <c:v>3241.75187372569</c:v>
                </c:pt>
                <c:pt idx="71">
                  <c:v>3247.68612452546</c:v>
                </c:pt>
                <c:pt idx="72">
                  <c:v>3253.65501145292</c:v>
                </c:pt>
                <c:pt idx="73">
                  <c:v>3259.61519507621</c:v>
                </c:pt>
                <c:pt idx="74">
                  <c:v>3265.09252167866</c:v>
                </c:pt>
                <c:pt idx="75">
                  <c:v>3271.06807261869</c:v>
                </c:pt>
                <c:pt idx="76">
                  <c:v>3277.00845391204</c:v>
                </c:pt>
                <c:pt idx="77">
                  <c:v>3282.1966300875</c:v>
                </c:pt>
                <c:pt idx="78">
                  <c:v>3288.16694465462</c:v>
                </c:pt>
                <c:pt idx="79">
                  <c:v>3294.18795514239</c:v>
                </c:pt>
                <c:pt idx="80">
                  <c:v>3298.93434537119</c:v>
                </c:pt>
                <c:pt idx="81">
                  <c:v>3302.84997352756</c:v>
                </c:pt>
                <c:pt idx="82">
                  <c:v>3309.83414752981</c:v>
                </c:pt>
                <c:pt idx="83">
                  <c:v>3315.79088478533</c:v>
                </c:pt>
                <c:pt idx="84">
                  <c:v>3321.75610287663</c:v>
                </c:pt>
                <c:pt idx="85">
                  <c:v>3327.78725531803</c:v>
                </c:pt>
                <c:pt idx="86">
                  <c:v>3333.56069860912</c:v>
                </c:pt>
                <c:pt idx="87">
                  <c:v>3339.38257388174</c:v>
                </c:pt>
                <c:pt idx="88">
                  <c:v>3341.24012315846</c:v>
                </c:pt>
                <c:pt idx="89">
                  <c:v>3347.16592582719</c:v>
                </c:pt>
                <c:pt idx="90">
                  <c:v>3350.65293350713</c:v>
                </c:pt>
                <c:pt idx="91">
                  <c:v>3356.59580465498</c:v>
                </c:pt>
                <c:pt idx="92">
                  <c:v>3362.57273521467</c:v>
                </c:pt>
                <c:pt idx="93">
                  <c:v>3369.55302096686</c:v>
                </c:pt>
                <c:pt idx="94">
                  <c:v>3374.84797523425</c:v>
                </c:pt>
                <c:pt idx="95">
                  <c:v>3380.79273685364</c:v>
                </c:pt>
                <c:pt idx="96">
                  <c:v>3385.93833143382</c:v>
                </c:pt>
                <c:pt idx="97">
                  <c:v>3391.0136045123</c:v>
                </c:pt>
                <c:pt idx="98">
                  <c:v>3392.52104613444</c:v>
                </c:pt>
                <c:pt idx="99">
                  <c:v>3397.24661776836</c:v>
                </c:pt>
                <c:pt idx="100">
                  <c:v>3401.01303948103</c:v>
                </c:pt>
                <c:pt idx="101">
                  <c:v>3406.95140225717</c:v>
                </c:pt>
                <c:pt idx="102">
                  <c:v>3412.52625717553</c:v>
                </c:pt>
                <c:pt idx="103">
                  <c:v>3417.96914090789</c:v>
                </c:pt>
                <c:pt idx="104">
                  <c:v>3425.76947784098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'Retirement values all leg compa'!$T$3:$T$3</c:f>
              <c:strCache>
                <c:ptCount val="1"/>
                <c:pt idx="0">
                  <c:v>2014 moratorium pensions, 2015 legislation 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compa'!$T$4:$T$108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12545.5549965549</c:v>
                </c:pt>
                <c:pt idx="23">
                  <c:v>11421.6658104846</c:v>
                </c:pt>
                <c:pt idx="24">
                  <c:v>12371.8308529911</c:v>
                </c:pt>
                <c:pt idx="25">
                  <c:v>11448.9381746449</c:v>
                </c:pt>
                <c:pt idx="26">
                  <c:v>12723.0177400523</c:v>
                </c:pt>
                <c:pt idx="27">
                  <c:v>11890.050799728</c:v>
                </c:pt>
                <c:pt idx="28">
                  <c:v>12810.2937972012</c:v>
                </c:pt>
                <c:pt idx="29">
                  <c:v>12108.5156137512</c:v>
                </c:pt>
                <c:pt idx="30">
                  <c:v>13058.5213757007</c:v>
                </c:pt>
                <c:pt idx="31">
                  <c:v>12564.5508345592</c:v>
                </c:pt>
                <c:pt idx="32">
                  <c:v>13426.1966841767</c:v>
                </c:pt>
                <c:pt idx="33">
                  <c:v>13000.8167337035</c:v>
                </c:pt>
                <c:pt idx="34">
                  <c:v>13751.6373892372</c:v>
                </c:pt>
                <c:pt idx="35">
                  <c:v>13413.5803410691</c:v>
                </c:pt>
                <c:pt idx="36">
                  <c:v>14063.5377118829</c:v>
                </c:pt>
                <c:pt idx="37">
                  <c:v>13843.9319673534</c:v>
                </c:pt>
                <c:pt idx="38">
                  <c:v>14486.0232391924</c:v>
                </c:pt>
                <c:pt idx="39">
                  <c:v>14361.222907428</c:v>
                </c:pt>
                <c:pt idx="40">
                  <c:v>14752.2635491478</c:v>
                </c:pt>
                <c:pt idx="41">
                  <c:v>14725.6598872181</c:v>
                </c:pt>
                <c:pt idx="42">
                  <c:v>15047.0373001875</c:v>
                </c:pt>
                <c:pt idx="43">
                  <c:v>15064.4828680693</c:v>
                </c:pt>
                <c:pt idx="44">
                  <c:v>15263.8630554687</c:v>
                </c:pt>
                <c:pt idx="45">
                  <c:v>15288.1575662904</c:v>
                </c:pt>
                <c:pt idx="46">
                  <c:v>15536.768856948</c:v>
                </c:pt>
                <c:pt idx="47">
                  <c:v>15560.8286561678</c:v>
                </c:pt>
                <c:pt idx="48">
                  <c:v>15770.1798244016</c:v>
                </c:pt>
                <c:pt idx="49">
                  <c:v>15772.9706303216</c:v>
                </c:pt>
                <c:pt idx="50">
                  <c:v>15965.5396793397</c:v>
                </c:pt>
                <c:pt idx="51">
                  <c:v>15989.0622368926</c:v>
                </c:pt>
                <c:pt idx="52">
                  <c:v>16080.0911036918</c:v>
                </c:pt>
                <c:pt idx="53">
                  <c:v>16092.3486859518</c:v>
                </c:pt>
                <c:pt idx="54">
                  <c:v>16330.3760076423</c:v>
                </c:pt>
                <c:pt idx="55">
                  <c:v>16353.8408871533</c:v>
                </c:pt>
                <c:pt idx="56">
                  <c:v>16401.4043638091</c:v>
                </c:pt>
                <c:pt idx="57">
                  <c:v>16417.5012768502</c:v>
                </c:pt>
                <c:pt idx="58">
                  <c:v>16666.8790008212</c:v>
                </c:pt>
                <c:pt idx="59">
                  <c:v>16673.1424547338</c:v>
                </c:pt>
                <c:pt idx="60">
                  <c:v>16734.5656701017</c:v>
                </c:pt>
                <c:pt idx="61">
                  <c:v>16746.235914538</c:v>
                </c:pt>
                <c:pt idx="62">
                  <c:v>16953.5811024684</c:v>
                </c:pt>
                <c:pt idx="63">
                  <c:v>16952.0429033701</c:v>
                </c:pt>
                <c:pt idx="64">
                  <c:v>17042.5614820719</c:v>
                </c:pt>
                <c:pt idx="65">
                  <c:v>17068.5620720714</c:v>
                </c:pt>
                <c:pt idx="66">
                  <c:v>17270.9690747861</c:v>
                </c:pt>
                <c:pt idx="67">
                  <c:v>17278.6932058067</c:v>
                </c:pt>
                <c:pt idx="68">
                  <c:v>17356.4781588195</c:v>
                </c:pt>
                <c:pt idx="69">
                  <c:v>17370.6756445965</c:v>
                </c:pt>
                <c:pt idx="70">
                  <c:v>17566.9256313986</c:v>
                </c:pt>
                <c:pt idx="71">
                  <c:v>17564.5093334949</c:v>
                </c:pt>
                <c:pt idx="72">
                  <c:v>17661.7740357556</c:v>
                </c:pt>
                <c:pt idx="73">
                  <c:v>17676.7906222679</c:v>
                </c:pt>
                <c:pt idx="74">
                  <c:v>17881.7449372616</c:v>
                </c:pt>
                <c:pt idx="75">
                  <c:v>17883.4901383639</c:v>
                </c:pt>
                <c:pt idx="76">
                  <c:v>17991.6894332953</c:v>
                </c:pt>
                <c:pt idx="77">
                  <c:v>17980.4600493639</c:v>
                </c:pt>
                <c:pt idx="78">
                  <c:v>18084.8675237968</c:v>
                </c:pt>
                <c:pt idx="79">
                  <c:v>18081.4700634333</c:v>
                </c:pt>
                <c:pt idx="80">
                  <c:v>18185.0592940577</c:v>
                </c:pt>
                <c:pt idx="81">
                  <c:v>18182.9087200542</c:v>
                </c:pt>
                <c:pt idx="82">
                  <c:v>18390.630881042</c:v>
                </c:pt>
                <c:pt idx="83">
                  <c:v>18386.0635299394</c:v>
                </c:pt>
                <c:pt idx="84">
                  <c:v>18438.9745744261</c:v>
                </c:pt>
                <c:pt idx="85">
                  <c:v>18440.4570300448</c:v>
                </c:pt>
                <c:pt idx="86">
                  <c:v>18622.6646231351</c:v>
                </c:pt>
                <c:pt idx="87">
                  <c:v>18626.9554043149</c:v>
                </c:pt>
                <c:pt idx="88">
                  <c:v>18738.5356191013</c:v>
                </c:pt>
                <c:pt idx="89">
                  <c:v>18737.3678929697</c:v>
                </c:pt>
                <c:pt idx="90">
                  <c:v>18923.2795812599</c:v>
                </c:pt>
                <c:pt idx="91">
                  <c:v>18937.1055230954</c:v>
                </c:pt>
                <c:pt idx="92">
                  <c:v>19030.5474406346</c:v>
                </c:pt>
                <c:pt idx="93">
                  <c:v>19020.9221400072</c:v>
                </c:pt>
                <c:pt idx="94">
                  <c:v>19240.9274428461</c:v>
                </c:pt>
                <c:pt idx="95">
                  <c:v>19238.8984336016</c:v>
                </c:pt>
                <c:pt idx="96">
                  <c:v>19280.5074814594</c:v>
                </c:pt>
                <c:pt idx="97">
                  <c:v>19290.0251041607</c:v>
                </c:pt>
                <c:pt idx="98">
                  <c:v>19459.1936334674</c:v>
                </c:pt>
                <c:pt idx="99">
                  <c:v>19462.2080604337</c:v>
                </c:pt>
                <c:pt idx="100">
                  <c:v>19572.1322100345</c:v>
                </c:pt>
                <c:pt idx="101">
                  <c:v>19577.2767821889</c:v>
                </c:pt>
                <c:pt idx="102">
                  <c:v>19671.4588258409</c:v>
                </c:pt>
                <c:pt idx="103">
                  <c:v>19666.4204657311</c:v>
                </c:pt>
                <c:pt idx="104">
                  <c:v>19847.6331549156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'Retirement values all leg compa'!$U$3:$U$3</c:f>
              <c:strCache>
                <c:ptCount val="1"/>
                <c:pt idx="0">
                  <c:v>2014 moratorium pensions, 2015 legislation without moratoriums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compa'!$U$4:$U$108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'Retirement values all leg compa'!$W$3:$W$3</c:f>
              <c:strCache>
                <c:ptCount val="1"/>
                <c:pt idx="0">
                  <c:v>PUAM, legislación 2019</c:v>
                </c:pt>
              </c:strCache>
            </c:strRef>
          </c:tx>
          <c:spPr>
            <a:solidFill>
              <a:srgbClr val="808080"/>
            </a:solidFill>
            <a:ln w="763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compa'!$W$4:$W$108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13529.2826932427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12476.3463713997</c:v>
                </c:pt>
                <c:pt idx="24">
                  <c:v>12417.697606592</c:v>
                </c:pt>
                <c:pt idx="25">
                  <c:v>11823.4608833792</c:v>
                </c:pt>
                <c:pt idx="26">
                  <c:v>11756.1301973709</c:v>
                </c:pt>
                <c:pt idx="27">
                  <c:v>12023.5184633701</c:v>
                </c:pt>
                <c:pt idx="28">
                  <c:v>12212.7509854996</c:v>
                </c:pt>
                <c:pt idx="29">
                  <c:v>12356.1021653424</c:v>
                </c:pt>
                <c:pt idx="30">
                  <c:v>12440.3091046106</c:v>
                </c:pt>
                <c:pt idx="31">
                  <c:v>12504.2051043885</c:v>
                </c:pt>
                <c:pt idx="32">
                  <c:v>12598.6032226438</c:v>
                </c:pt>
                <c:pt idx="33">
                  <c:v>12675.8160182657</c:v>
                </c:pt>
                <c:pt idx="34">
                  <c:v>12754.9111802934</c:v>
                </c:pt>
                <c:pt idx="35">
                  <c:v>12829.5796686872</c:v>
                </c:pt>
                <c:pt idx="36">
                  <c:v>12888.3468981914</c:v>
                </c:pt>
                <c:pt idx="37">
                  <c:v>12904.9618609934</c:v>
                </c:pt>
                <c:pt idx="38">
                  <c:v>13022.677698125</c:v>
                </c:pt>
                <c:pt idx="39">
                  <c:v>13109.5979939005</c:v>
                </c:pt>
                <c:pt idx="40">
                  <c:v>13120.1491313103</c:v>
                </c:pt>
                <c:pt idx="41">
                  <c:v>13166.3461272785</c:v>
                </c:pt>
                <c:pt idx="42">
                  <c:v>13259.0553304915</c:v>
                </c:pt>
                <c:pt idx="43">
                  <c:v>13301.4453789292</c:v>
                </c:pt>
                <c:pt idx="44">
                  <c:v>13327.4836424653</c:v>
                </c:pt>
                <c:pt idx="45">
                  <c:v>13374.8543747856</c:v>
                </c:pt>
                <c:pt idx="46">
                  <c:v>13464.7766682029</c:v>
                </c:pt>
                <c:pt idx="47">
                  <c:v>13587.0144605295</c:v>
                </c:pt>
                <c:pt idx="48">
                  <c:v>13605.4403500131</c:v>
                </c:pt>
                <c:pt idx="49">
                  <c:v>13612.1617543182</c:v>
                </c:pt>
                <c:pt idx="50">
                  <c:v>13624.6706671819</c:v>
                </c:pt>
                <c:pt idx="51">
                  <c:v>13606.3548543846</c:v>
                </c:pt>
                <c:pt idx="52">
                  <c:v>13624.2941363508</c:v>
                </c:pt>
                <c:pt idx="53">
                  <c:v>13636.7534727202</c:v>
                </c:pt>
                <c:pt idx="54">
                  <c:v>13656.5499830412</c:v>
                </c:pt>
                <c:pt idx="55">
                  <c:v>13680.5409697732</c:v>
                </c:pt>
                <c:pt idx="56">
                  <c:v>13698.5650921417</c:v>
                </c:pt>
                <c:pt idx="57">
                  <c:v>13716.1538633841</c:v>
                </c:pt>
                <c:pt idx="58">
                  <c:v>13737.0183121432</c:v>
                </c:pt>
                <c:pt idx="59">
                  <c:v>13745.1372670749</c:v>
                </c:pt>
                <c:pt idx="60">
                  <c:v>13759.8499177147</c:v>
                </c:pt>
                <c:pt idx="61">
                  <c:v>13775.0464024017</c:v>
                </c:pt>
                <c:pt idx="62">
                  <c:v>13785.7821466497</c:v>
                </c:pt>
                <c:pt idx="63">
                  <c:v>13793.8991895659</c:v>
                </c:pt>
                <c:pt idx="64">
                  <c:v>13807.620820648</c:v>
                </c:pt>
                <c:pt idx="65">
                  <c:v>13823.8871161735</c:v>
                </c:pt>
                <c:pt idx="66">
                  <c:v>13828.5671126959</c:v>
                </c:pt>
                <c:pt idx="67">
                  <c:v>13836.4358010377</c:v>
                </c:pt>
                <c:pt idx="68">
                  <c:v>13851.4156502165</c:v>
                </c:pt>
                <c:pt idx="69">
                  <c:v>13866.3880550964</c:v>
                </c:pt>
                <c:pt idx="70">
                  <c:v>13877.1246015669</c:v>
                </c:pt>
                <c:pt idx="71">
                  <c:v>13886.3408637155</c:v>
                </c:pt>
                <c:pt idx="72">
                  <c:v>13900.5660838093</c:v>
                </c:pt>
                <c:pt idx="73">
                  <c:v>13914.6031703825</c:v>
                </c:pt>
                <c:pt idx="74">
                  <c:v>13924.9646793579</c:v>
                </c:pt>
                <c:pt idx="75">
                  <c:v>13933.2884646954</c:v>
                </c:pt>
                <c:pt idx="76">
                  <c:v>13947.0801006761</c:v>
                </c:pt>
                <c:pt idx="77">
                  <c:v>13951.9551903475</c:v>
                </c:pt>
                <c:pt idx="78">
                  <c:v>13962.2182573028</c:v>
                </c:pt>
                <c:pt idx="79">
                  <c:v>13964.861883518</c:v>
                </c:pt>
                <c:pt idx="80">
                  <c:v>13978.6172057035</c:v>
                </c:pt>
                <c:pt idx="81">
                  <c:v>13989.1418228831</c:v>
                </c:pt>
                <c:pt idx="82">
                  <c:v>13997.2639130255</c:v>
                </c:pt>
                <c:pt idx="83">
                  <c:v>13991.7503650117</c:v>
                </c:pt>
                <c:pt idx="84">
                  <c:v>14005.2947174411</c:v>
                </c:pt>
                <c:pt idx="85">
                  <c:v>14019.5932500245</c:v>
                </c:pt>
                <c:pt idx="86">
                  <c:v>14028.5336921212</c:v>
                </c:pt>
                <c:pt idx="87">
                  <c:v>14036.0428099214</c:v>
                </c:pt>
                <c:pt idx="88">
                  <c:v>14047.3163153439</c:v>
                </c:pt>
                <c:pt idx="89">
                  <c:v>14041.6359327696</c:v>
                </c:pt>
                <c:pt idx="90">
                  <c:v>14053.4910360113</c:v>
                </c:pt>
                <c:pt idx="91">
                  <c:v>14057.1395721526</c:v>
                </c:pt>
                <c:pt idx="92">
                  <c:v>14073.447977424</c:v>
                </c:pt>
                <c:pt idx="93">
                  <c:v>14100.5139558454</c:v>
                </c:pt>
                <c:pt idx="94">
                  <c:v>14110.1351540747</c:v>
                </c:pt>
                <c:pt idx="95">
                  <c:v>14116.3774916492</c:v>
                </c:pt>
                <c:pt idx="96">
                  <c:v>14127.1447257516</c:v>
                </c:pt>
                <c:pt idx="97">
                  <c:v>14125.0509790076</c:v>
                </c:pt>
                <c:pt idx="98">
                  <c:v>14129.2929088873</c:v>
                </c:pt>
                <c:pt idx="99">
                  <c:v>14135.7366591096</c:v>
                </c:pt>
                <c:pt idx="100">
                  <c:v>14149.4716186533</c:v>
                </c:pt>
                <c:pt idx="101">
                  <c:v>14146.2370005475</c:v>
                </c:pt>
                <c:pt idx="102">
                  <c:v>14149.9992590844</c:v>
                </c:pt>
                <c:pt idx="103">
                  <c:v>14172.3187536529</c:v>
                </c:pt>
                <c:pt idx="104">
                  <c:v>14185.6950658776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'Retirement values all leg compa'!$X$3:$X$3</c:f>
              <c:strCache>
                <c:ptCount val="1"/>
                <c:pt idx="0">
                  <c:v>Universal pension, 2017 legislation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compa'!$X$4:$X$108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2483.82238608934</c:v>
                </c:pt>
                <c:pt idx="9">
                  <c:v>2366.96019427467</c:v>
                </c:pt>
                <c:pt idx="10">
                  <c:v>2508.27694097591</c:v>
                </c:pt>
                <c:pt idx="11">
                  <c:v>2402.98410191924</c:v>
                </c:pt>
                <c:pt idx="12">
                  <c:v>2596.62204937699</c:v>
                </c:pt>
                <c:pt idx="13">
                  <c:v>2415.57063445654</c:v>
                </c:pt>
                <c:pt idx="14">
                  <c:v>2379.15745721533</c:v>
                </c:pt>
                <c:pt idx="15">
                  <c:v>2354.89397205977</c:v>
                </c:pt>
                <c:pt idx="16">
                  <c:v>2352.7752063241</c:v>
                </c:pt>
                <c:pt idx="17">
                  <c:v>2357.17430662612</c:v>
                </c:pt>
                <c:pt idx="18">
                  <c:v>2361.58163214387</c:v>
                </c:pt>
                <c:pt idx="19">
                  <c:v>2365.99719825643</c:v>
                </c:pt>
                <c:pt idx="20">
                  <c:v>2370.42102037144</c:v>
                </c:pt>
                <c:pt idx="21">
                  <c:v>2371.80393296142</c:v>
                </c:pt>
                <c:pt idx="22">
                  <c:v>2376.35978719736</c:v>
                </c:pt>
                <c:pt idx="23">
                  <c:v>2380.86418958332</c:v>
                </c:pt>
                <c:pt idx="24">
                  <c:v>2385.41896943521</c:v>
                </c:pt>
                <c:pt idx="25">
                  <c:v>2390.09619212392</c:v>
                </c:pt>
                <c:pt idx="26">
                  <c:v>2394.69758852669</c:v>
                </c:pt>
                <c:pt idx="27">
                  <c:v>2399.34388912529</c:v>
                </c:pt>
                <c:pt idx="28">
                  <c:v>2403.95671994653</c:v>
                </c:pt>
                <c:pt idx="29">
                  <c:v>2408.57080855569</c:v>
                </c:pt>
                <c:pt idx="30">
                  <c:v>2413.15581509866</c:v>
                </c:pt>
                <c:pt idx="31">
                  <c:v>2417.73656451253</c:v>
                </c:pt>
                <c:pt idx="32">
                  <c:v>2422.35714889135</c:v>
                </c:pt>
                <c:pt idx="33">
                  <c:v>2426.93649634554</c:v>
                </c:pt>
                <c:pt idx="34">
                  <c:v>2431.52628652995</c:v>
                </c:pt>
                <c:pt idx="35">
                  <c:v>2420.67167802741</c:v>
                </c:pt>
                <c:pt idx="36">
                  <c:v>2425.71940791649</c:v>
                </c:pt>
                <c:pt idx="37">
                  <c:v>2430.94052734575</c:v>
                </c:pt>
                <c:pt idx="38">
                  <c:v>2436.20899192136</c:v>
                </c:pt>
                <c:pt idx="39">
                  <c:v>2454.62564286004</c:v>
                </c:pt>
                <c:pt idx="40">
                  <c:v>2459.35092256343</c:v>
                </c:pt>
                <c:pt idx="41">
                  <c:v>2464.05678141546</c:v>
                </c:pt>
                <c:pt idx="42">
                  <c:v>2468.73922859025</c:v>
                </c:pt>
                <c:pt idx="43">
                  <c:v>2473.45428012098</c:v>
                </c:pt>
                <c:pt idx="44">
                  <c:v>2478.12502958761</c:v>
                </c:pt>
                <c:pt idx="45">
                  <c:v>2475.94380447556</c:v>
                </c:pt>
                <c:pt idx="46">
                  <c:v>2480.99111561917</c:v>
                </c:pt>
                <c:pt idx="47">
                  <c:v>2486.18243185732</c:v>
                </c:pt>
                <c:pt idx="48">
                  <c:v>2491.13852340869</c:v>
                </c:pt>
                <c:pt idx="49">
                  <c:v>2496.12984883064</c:v>
                </c:pt>
                <c:pt idx="50">
                  <c:v>2501.11473523684</c:v>
                </c:pt>
                <c:pt idx="51">
                  <c:v>2511.06114983584</c:v>
                </c:pt>
                <c:pt idx="52">
                  <c:v>2515.17438325432</c:v>
                </c:pt>
                <c:pt idx="53">
                  <c:v>2519.92898920244</c:v>
                </c:pt>
                <c:pt idx="54">
                  <c:v>2524.69604737696</c:v>
                </c:pt>
                <c:pt idx="55">
                  <c:v>2529.46182450237</c:v>
                </c:pt>
                <c:pt idx="56">
                  <c:v>2534.23195024464</c:v>
                </c:pt>
                <c:pt idx="57">
                  <c:v>2531.08548260554</c:v>
                </c:pt>
                <c:pt idx="58">
                  <c:v>2536.09800966014</c:v>
                </c:pt>
                <c:pt idx="59">
                  <c:v>2537.50968014937</c:v>
                </c:pt>
                <c:pt idx="60">
                  <c:v>2542.5747900388</c:v>
                </c:pt>
                <c:pt idx="61">
                  <c:v>2547.57974061578</c:v>
                </c:pt>
                <c:pt idx="62">
                  <c:v>2552.69115414175</c:v>
                </c:pt>
                <c:pt idx="63">
                  <c:v>2557.77039752414</c:v>
                </c:pt>
                <c:pt idx="64">
                  <c:v>2562.6823244242</c:v>
                </c:pt>
                <c:pt idx="65">
                  <c:v>2567.68505739136</c:v>
                </c:pt>
                <c:pt idx="66">
                  <c:v>2572.80698144334</c:v>
                </c:pt>
                <c:pt idx="67">
                  <c:v>2576.5341750505</c:v>
                </c:pt>
                <c:pt idx="68">
                  <c:v>2581.51553087976</c:v>
                </c:pt>
                <c:pt idx="69">
                  <c:v>2586.27717194169</c:v>
                </c:pt>
                <c:pt idx="70">
                  <c:v>2591.39651290617</c:v>
                </c:pt>
                <c:pt idx="71">
                  <c:v>2596.46780192496</c:v>
                </c:pt>
                <c:pt idx="72">
                  <c:v>2601.57759636541</c:v>
                </c:pt>
                <c:pt idx="73">
                  <c:v>2605.74834103674</c:v>
                </c:pt>
                <c:pt idx="74">
                  <c:v>2610.64568181401</c:v>
                </c:pt>
                <c:pt idx="75">
                  <c:v>2615.78122971628</c:v>
                </c:pt>
                <c:pt idx="76">
                  <c:v>2620.87193262994</c:v>
                </c:pt>
                <c:pt idx="77">
                  <c:v>2625.50693008637</c:v>
                </c:pt>
                <c:pt idx="78">
                  <c:v>2630.493533139</c:v>
                </c:pt>
                <c:pt idx="79">
                  <c:v>2635.62522795371</c:v>
                </c:pt>
                <c:pt idx="80">
                  <c:v>2640.75660533567</c:v>
                </c:pt>
                <c:pt idx="81">
                  <c:v>2645.92427487817</c:v>
                </c:pt>
                <c:pt idx="82">
                  <c:v>2649.25165748142</c:v>
                </c:pt>
                <c:pt idx="83">
                  <c:v>2654.41863664491</c:v>
                </c:pt>
                <c:pt idx="84">
                  <c:v>2659.64102224963</c:v>
                </c:pt>
                <c:pt idx="85">
                  <c:v>2664.58823425606</c:v>
                </c:pt>
                <c:pt idx="86">
                  <c:v>2670.11785513451</c:v>
                </c:pt>
                <c:pt idx="87">
                  <c:v>2674.92122702556</c:v>
                </c:pt>
                <c:pt idx="88">
                  <c:v>2680.11736817333</c:v>
                </c:pt>
                <c:pt idx="89">
                  <c:v>2685.35617318595</c:v>
                </c:pt>
                <c:pt idx="90">
                  <c:v>2685.90527928204</c:v>
                </c:pt>
                <c:pt idx="91">
                  <c:v>2691.24200141889</c:v>
                </c:pt>
                <c:pt idx="92">
                  <c:v>2695.02268408501</c:v>
                </c:pt>
                <c:pt idx="93">
                  <c:v>2700.17071199215</c:v>
                </c:pt>
                <c:pt idx="94">
                  <c:v>2705.18173417544</c:v>
                </c:pt>
                <c:pt idx="95">
                  <c:v>2707.89218846634</c:v>
                </c:pt>
                <c:pt idx="96">
                  <c:v>2710.85524381274</c:v>
                </c:pt>
                <c:pt idx="97">
                  <c:v>2716.2898971439</c:v>
                </c:pt>
                <c:pt idx="98">
                  <c:v>2721.12925111116</c:v>
                </c:pt>
                <c:pt idx="99">
                  <c:v>2726.47849954794</c:v>
                </c:pt>
                <c:pt idx="100">
                  <c:v>2729.39241923557</c:v>
                </c:pt>
                <c:pt idx="101">
                  <c:v>2735.03689214329</c:v>
                </c:pt>
                <c:pt idx="102">
                  <c:v>2740.53495463992</c:v>
                </c:pt>
                <c:pt idx="103">
                  <c:v>2745.33961749233</c:v>
                </c:pt>
                <c:pt idx="104">
                  <c:v>2750.77050993294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9906269"/>
        <c:axId val="77875184"/>
      </c:lineChart>
      <c:catAx>
        <c:axId val="299062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875184"/>
        <c:crosses val="autoZero"/>
        <c:auto val="1"/>
        <c:lblAlgn val="ctr"/>
        <c:lblOffset val="100"/>
      </c:catAx>
      <c:valAx>
        <c:axId val="77875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906269"/>
        <c:crossesAt val="1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all leg compa'!$AB$3:$AB$3</c:f>
              <c:strCache>
                <c:ptCount val="1"/>
                <c:pt idx="0">
                  <c:v>2019 legislation </c:v>
                </c:pt>
              </c:strCache>
            </c:strRef>
          </c:tx>
          <c:spPr>
            <a:solidFill>
              <a:srgbClr val="4f81bd"/>
            </a:solidFill>
            <a:ln w="763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compa'!$AB$4:$AB$108</c:f>
              <c:numCache>
                <c:formatCode>General</c:formatCode>
                <c:ptCount val="105"/>
                <c:pt idx="0">
                  <c:v/>
                </c:pt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0.571405611166622</c:v>
                </c:pt>
                <c:pt idx="22">
                  <c:v>0.591106146353563</c:v>
                </c:pt>
                <c:pt idx="23">
                  <c:v>0.684238716249771</c:v>
                </c:pt>
                <c:pt idx="24">
                  <c:v>0.678460372008322</c:v>
                </c:pt>
                <c:pt idx="25">
                  <c:v>0.62483452036732</c:v>
                </c:pt>
                <c:pt idx="26">
                  <c:v>0.60525594319097</c:v>
                </c:pt>
                <c:pt idx="27">
                  <c:v>0.607386396660508</c:v>
                </c:pt>
                <c:pt idx="28">
                  <c:v>0.602023655180736</c:v>
                </c:pt>
                <c:pt idx="29">
                  <c:v>0.60719472731668</c:v>
                </c:pt>
                <c:pt idx="30">
                  <c:v>0.606923216140317</c:v>
                </c:pt>
                <c:pt idx="31">
                  <c:v>0.606440284473474</c:v>
                </c:pt>
                <c:pt idx="32">
                  <c:v>0.606208053690342</c:v>
                </c:pt>
                <c:pt idx="33">
                  <c:v>0.607826788508533</c:v>
                </c:pt>
                <c:pt idx="34">
                  <c:v>0.6061892558709</c:v>
                </c:pt>
                <c:pt idx="35">
                  <c:v>0.605283093404344</c:v>
                </c:pt>
                <c:pt idx="36">
                  <c:v>0.605017129997575</c:v>
                </c:pt>
                <c:pt idx="37">
                  <c:v>0.601989703216014</c:v>
                </c:pt>
                <c:pt idx="38">
                  <c:v>0.600502221508375</c:v>
                </c:pt>
                <c:pt idx="39">
                  <c:v>0.600731370756723</c:v>
                </c:pt>
                <c:pt idx="40">
                  <c:v>0.598687382527556</c:v>
                </c:pt>
                <c:pt idx="41">
                  <c:v>0.597128255398495</c:v>
                </c:pt>
                <c:pt idx="42">
                  <c:v>0.599981519334893</c:v>
                </c:pt>
                <c:pt idx="43">
                  <c:v>0.594260061463493</c:v>
                </c:pt>
                <c:pt idx="44">
                  <c:v>0.592852518621827</c:v>
                </c:pt>
                <c:pt idx="45">
                  <c:v>0.595020802948167</c:v>
                </c:pt>
                <c:pt idx="46">
                  <c:v>0.591890256288648</c:v>
                </c:pt>
                <c:pt idx="47">
                  <c:v>0.598909929824762</c:v>
                </c:pt>
                <c:pt idx="48">
                  <c:v>0.600428383787268</c:v>
                </c:pt>
                <c:pt idx="49">
                  <c:v>0.599560350350932</c:v>
                </c:pt>
                <c:pt idx="50">
                  <c:v>0.599226254236621</c:v>
                </c:pt>
                <c:pt idx="51">
                  <c:v>0.589838873754782</c:v>
                </c:pt>
                <c:pt idx="52">
                  <c:v>0.599122869748839</c:v>
                </c:pt>
                <c:pt idx="53">
                  <c:v>0.589822449147862</c:v>
                </c:pt>
                <c:pt idx="54">
                  <c:v>0.593524022222039</c:v>
                </c:pt>
                <c:pt idx="55">
                  <c:v>0.588798553859802</c:v>
                </c:pt>
                <c:pt idx="56">
                  <c:v>0.580665539184464</c:v>
                </c:pt>
                <c:pt idx="57">
                  <c:v>0.580961964896611</c:v>
                </c:pt>
                <c:pt idx="58">
                  <c:v>0.575456489844293</c:v>
                </c:pt>
                <c:pt idx="59">
                  <c:v>0.58170770721812</c:v>
                </c:pt>
                <c:pt idx="60">
                  <c:v>0.580566704443923</c:v>
                </c:pt>
                <c:pt idx="61">
                  <c:v>0.576316209399066</c:v>
                </c:pt>
                <c:pt idx="62">
                  <c:v>0.575211604182978</c:v>
                </c:pt>
                <c:pt idx="63">
                  <c:v>0.572824142600646</c:v>
                </c:pt>
                <c:pt idx="64">
                  <c:v>0.57286244353111</c:v>
                </c:pt>
                <c:pt idx="65">
                  <c:v>0.576646841378956</c:v>
                </c:pt>
                <c:pt idx="66">
                  <c:v>0.572364004364975</c:v>
                </c:pt>
                <c:pt idx="67">
                  <c:v>0.579904570456894</c:v>
                </c:pt>
                <c:pt idx="68">
                  <c:v>0.590686704200927</c:v>
                </c:pt>
                <c:pt idx="69">
                  <c:v>0.581133745732496</c:v>
                </c:pt>
                <c:pt idx="70">
                  <c:v>0.593047431934097</c:v>
                </c:pt>
                <c:pt idx="71">
                  <c:v>0.593668096105408</c:v>
                </c:pt>
                <c:pt idx="72">
                  <c:v>0.587524029217278</c:v>
                </c:pt>
                <c:pt idx="73">
                  <c:v>0.582340537867054</c:v>
                </c:pt>
                <c:pt idx="74">
                  <c:v>0.581301009023916</c:v>
                </c:pt>
                <c:pt idx="75">
                  <c:v>0.580966418828494</c:v>
                </c:pt>
                <c:pt idx="76">
                  <c:v>0.580014723477217</c:v>
                </c:pt>
                <c:pt idx="77">
                  <c:v>0.573423119317063</c:v>
                </c:pt>
                <c:pt idx="78">
                  <c:v>0.573339426541609</c:v>
                </c:pt>
                <c:pt idx="79">
                  <c:v>0.57030831701975</c:v>
                </c:pt>
                <c:pt idx="80">
                  <c:v>0.568672126261915</c:v>
                </c:pt>
                <c:pt idx="81">
                  <c:v>0.554251163291019</c:v>
                </c:pt>
                <c:pt idx="82">
                  <c:v>0.571682844301861</c:v>
                </c:pt>
                <c:pt idx="83">
                  <c:v>0.559310435117609</c:v>
                </c:pt>
                <c:pt idx="84">
                  <c:v>0.55923164300273</c:v>
                </c:pt>
                <c:pt idx="85">
                  <c:v>0.556169129169947</c:v>
                </c:pt>
                <c:pt idx="86">
                  <c:v>0.557892682209214</c:v>
                </c:pt>
                <c:pt idx="87">
                  <c:v>0.551872381236689</c:v>
                </c:pt>
                <c:pt idx="88">
                  <c:v>0.552872934339677</c:v>
                </c:pt>
                <c:pt idx="89">
                  <c:v>0.547136877533455</c:v>
                </c:pt>
                <c:pt idx="90">
                  <c:v>0.543230224560852</c:v>
                </c:pt>
                <c:pt idx="91">
                  <c:v>0.541949250871272</c:v>
                </c:pt>
                <c:pt idx="92">
                  <c:v>0.540996234471538</c:v>
                </c:pt>
                <c:pt idx="93">
                  <c:v>0.538070780896376</c:v>
                </c:pt>
                <c:pt idx="94">
                  <c:v>0.534351968208187</c:v>
                </c:pt>
                <c:pt idx="95">
                  <c:v>0.535335164278896</c:v>
                </c:pt>
                <c:pt idx="96">
                  <c:v>0.529404700785091</c:v>
                </c:pt>
                <c:pt idx="97">
                  <c:v>0.52934587928387</c:v>
                </c:pt>
                <c:pt idx="98">
                  <c:v>0.529659178593782</c:v>
                </c:pt>
                <c:pt idx="99">
                  <c:v>0.52696118777103</c:v>
                </c:pt>
                <c:pt idx="100">
                  <c:v>0.525306673385166</c:v>
                </c:pt>
                <c:pt idx="101">
                  <c:v>0.52852828721189</c:v>
                </c:pt>
                <c:pt idx="102">
                  <c:v>0.521831459879715</c:v>
                </c:pt>
                <c:pt idx="103">
                  <c:v>0.518851908005689</c:v>
                </c:pt>
                <c:pt idx="104">
                  <c:v>0.518194134706846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compa'!$AC$3:$AC$3</c:f>
              <c:strCache>
                <c:ptCount val="1"/>
                <c:pt idx="0">
                  <c:v>2017 legislation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compa'!$AC$4:$AC$108</c:f>
              <c:numCache>
                <c:formatCode>General</c:formatCode>
                <c:ptCount val="105"/>
                <c:pt idx="0">
                  <c:v/>
                </c:pt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0.555196928</c:v>
                </c:pt>
                <c:pt idx="15">
                  <c:v>0.5422906889</c:v>
                </c:pt>
                <c:pt idx="16">
                  <c:v>0.545691634</c:v>
                </c:pt>
                <c:pt idx="17">
                  <c:v>0.5468121435</c:v>
                </c:pt>
                <c:pt idx="18">
                  <c:v>0.5452043933</c:v>
                </c:pt>
                <c:pt idx="19">
                  <c:v>0.5468121435</c:v>
                </c:pt>
                <c:pt idx="20">
                  <c:v>0.5439451161</c:v>
                </c:pt>
                <c:pt idx="21">
                  <c:v>0.5442960276</c:v>
                </c:pt>
                <c:pt idx="22">
                  <c:v>0.5477928843</c:v>
                </c:pt>
                <c:pt idx="23">
                  <c:v>0.55277678</c:v>
                </c:pt>
                <c:pt idx="24">
                  <c:v>0.5478516286</c:v>
                </c:pt>
                <c:pt idx="25">
                  <c:v>0.5612099605</c:v>
                </c:pt>
                <c:pt idx="26">
                  <c:v>0.5570063186</c:v>
                </c:pt>
                <c:pt idx="27">
                  <c:v>0.5586576887</c:v>
                </c:pt>
                <c:pt idx="28">
                  <c:v>0.5548001295</c:v>
                </c:pt>
                <c:pt idx="29">
                  <c:v>0.5526068195</c:v>
                </c:pt>
                <c:pt idx="30">
                  <c:v>0.5470669923</c:v>
                </c:pt>
                <c:pt idx="31">
                  <c:v>0.5512450382</c:v>
                </c:pt>
                <c:pt idx="32">
                  <c:v>0.5477928842</c:v>
                </c:pt>
                <c:pt idx="33">
                  <c:v>0.5525857421</c:v>
                </c:pt>
                <c:pt idx="34">
                  <c:v>0.5527767799</c:v>
                </c:pt>
                <c:pt idx="35">
                  <c:v>0.5470669922</c:v>
                </c:pt>
                <c:pt idx="36">
                  <c:v>0.5447750307</c:v>
                </c:pt>
                <c:pt idx="37">
                  <c:v>0.5447750307</c:v>
                </c:pt>
                <c:pt idx="38">
                  <c:v>0.5452434274</c:v>
                </c:pt>
                <c:pt idx="39">
                  <c:v>0.5506321623</c:v>
                </c:pt>
                <c:pt idx="40">
                  <c:v>0.548831511</c:v>
                </c:pt>
                <c:pt idx="41">
                  <c:v>0.5470669922</c:v>
                </c:pt>
                <c:pt idx="42">
                  <c:v>0.5528925862</c:v>
                </c:pt>
                <c:pt idx="43">
                  <c:v>0.5477928842</c:v>
                </c:pt>
                <c:pt idx="44">
                  <c:v>0.5475695733</c:v>
                </c:pt>
                <c:pt idx="45">
                  <c:v>0.5487743373</c:v>
                </c:pt>
                <c:pt idx="46">
                  <c:v>0.5471816023</c:v>
                </c:pt>
                <c:pt idx="47">
                  <c:v>0.5471816023</c:v>
                </c:pt>
                <c:pt idx="48">
                  <c:v>0.5471816023</c:v>
                </c:pt>
                <c:pt idx="49">
                  <c:v>0.5473935307</c:v>
                </c:pt>
                <c:pt idx="50">
                  <c:v>0.5470669921</c:v>
                </c:pt>
                <c:pt idx="51">
                  <c:v>0.5470669921</c:v>
                </c:pt>
                <c:pt idx="52">
                  <c:v>0.5447750305</c:v>
                </c:pt>
                <c:pt idx="53">
                  <c:v>0.5447750305</c:v>
                </c:pt>
                <c:pt idx="54">
                  <c:v>0.5447750305</c:v>
                </c:pt>
                <c:pt idx="55">
                  <c:v>0.5470669921</c:v>
                </c:pt>
                <c:pt idx="56">
                  <c:v>0.5470669921</c:v>
                </c:pt>
                <c:pt idx="57">
                  <c:v>0.5470669921</c:v>
                </c:pt>
                <c:pt idx="58">
                  <c:v>0.5447750305</c:v>
                </c:pt>
                <c:pt idx="59">
                  <c:v>0.5403172369</c:v>
                </c:pt>
                <c:pt idx="60">
                  <c:v>0.5415685392</c:v>
                </c:pt>
                <c:pt idx="61">
                  <c:v>0.5447750305</c:v>
                </c:pt>
                <c:pt idx="62">
                  <c:v>0.5409913141</c:v>
                </c:pt>
                <c:pt idx="63">
                  <c:v>0.5447750304</c:v>
                </c:pt>
                <c:pt idx="64">
                  <c:v>0.5447750304</c:v>
                </c:pt>
                <c:pt idx="65">
                  <c:v>0.5483252641</c:v>
                </c:pt>
                <c:pt idx="66">
                  <c:v>0.5377392321</c:v>
                </c:pt>
                <c:pt idx="67">
                  <c:v>0.5469341134</c:v>
                </c:pt>
                <c:pt idx="68">
                  <c:v>0.5385434172</c:v>
                </c:pt>
                <c:pt idx="69">
                  <c:v>0.5376265996</c:v>
                </c:pt>
                <c:pt idx="70">
                  <c:v>0.5376265996</c:v>
                </c:pt>
                <c:pt idx="71">
                  <c:v>0.535571243</c:v>
                </c:pt>
                <c:pt idx="72">
                  <c:v>0.5376265996</c:v>
                </c:pt>
                <c:pt idx="73">
                  <c:v>0.535571243</c:v>
                </c:pt>
                <c:pt idx="74">
                  <c:v>0.5332734775</c:v>
                </c:pt>
                <c:pt idx="75">
                  <c:v>0.5355712429</c:v>
                </c:pt>
                <c:pt idx="76">
                  <c:v>0.5376265996</c:v>
                </c:pt>
                <c:pt idx="77">
                  <c:v>0.5376265996</c:v>
                </c:pt>
                <c:pt idx="78">
                  <c:v>0.5355712429</c:v>
                </c:pt>
                <c:pt idx="79">
                  <c:v>0.5355712429</c:v>
                </c:pt>
                <c:pt idx="80">
                  <c:v>0.5337815383</c:v>
                </c:pt>
                <c:pt idx="81">
                  <c:v>0.5355712429</c:v>
                </c:pt>
                <c:pt idx="82">
                  <c:v>0.5355712429</c:v>
                </c:pt>
                <c:pt idx="83">
                  <c:v>0.5364659725</c:v>
                </c:pt>
                <c:pt idx="84">
                  <c:v>0.5355712429</c:v>
                </c:pt>
                <c:pt idx="85">
                  <c:v>0.5331310499</c:v>
                </c:pt>
                <c:pt idx="86">
                  <c:v>0.5355712429</c:v>
                </c:pt>
                <c:pt idx="87">
                  <c:v>0.5355712429</c:v>
                </c:pt>
                <c:pt idx="88">
                  <c:v>0.5259325198</c:v>
                </c:pt>
                <c:pt idx="89">
                  <c:v>0.5348351444</c:v>
                </c:pt>
                <c:pt idx="90">
                  <c:v>0.5355712428</c:v>
                </c:pt>
                <c:pt idx="91">
                  <c:v>0.5376265995</c:v>
                </c:pt>
                <c:pt idx="92">
                  <c:v>0.5355712428</c:v>
                </c:pt>
                <c:pt idx="93">
                  <c:v>0.5345756439</c:v>
                </c:pt>
                <c:pt idx="94">
                  <c:v>0.5313754525</c:v>
                </c:pt>
                <c:pt idx="95">
                  <c:v>0.5331310499</c:v>
                </c:pt>
                <c:pt idx="96">
                  <c:v>0.5341311237</c:v>
                </c:pt>
                <c:pt idx="97">
                  <c:v>0.5330825371</c:v>
                </c:pt>
                <c:pt idx="98">
                  <c:v>0.5273051521</c:v>
                </c:pt>
                <c:pt idx="99">
                  <c:v>0.5273697528</c:v>
                </c:pt>
                <c:pt idx="100">
                  <c:v>0.5273697528</c:v>
                </c:pt>
                <c:pt idx="101">
                  <c:v>0.5276811952</c:v>
                </c:pt>
                <c:pt idx="102">
                  <c:v>0.5273697528</c:v>
                </c:pt>
                <c:pt idx="103">
                  <c:v>0.5316076811</c:v>
                </c:pt>
                <c:pt idx="104">
                  <c:v>0.5183131374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compa'!$AD$3:$AD$3</c:f>
              <c:strCache>
                <c:ptCount val="1"/>
                <c:pt idx="0">
                  <c:v> 2015 legislation with moratoriums 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compa'!$AD$4:$AD$108</c:f>
              <c:numCache>
                <c:formatCode>General</c:formatCode>
                <c:ptCount val="105"/>
                <c:pt idx="0">
                  <c:v/>
                </c:pt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0.60929182242481</c:v>
                </c:pt>
                <c:pt idx="5">
                  <c:v>0.563102593915176</c:v>
                </c:pt>
                <c:pt idx="6">
                  <c:v>0.593327033638217</c:v>
                </c:pt>
                <c:pt idx="7">
                  <c:v>0.560074205096238</c:v>
                </c:pt>
                <c:pt idx="8">
                  <c:v>0.592428532673405</c:v>
                </c:pt>
                <c:pt idx="9">
                  <c:v>0.55368357062271</c:v>
                </c:pt>
                <c:pt idx="10">
                  <c:v>0.601929496549525</c:v>
                </c:pt>
                <c:pt idx="11">
                  <c:v>0.571085689974974</c:v>
                </c:pt>
                <c:pt idx="12">
                  <c:v>0.621354132871921</c:v>
                </c:pt>
                <c:pt idx="13">
                  <c:v>0.574108847816215</c:v>
                </c:pt>
                <c:pt idx="14">
                  <c:v>0.626968656428696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0.664040362715536</c:v>
                </c:pt>
                <c:pt idx="21">
                  <c:v>0.582284165741585</c:v>
                </c:pt>
                <c:pt idx="22">
                  <c:v>0.651783992075332</c:v>
                </c:pt>
                <c:pt idx="23">
                  <c:v>0.584736221585671</c:v>
                </c:pt>
                <c:pt idx="24">
                  <c:v>0.626200150498645</c:v>
                </c:pt>
                <c:pt idx="25">
                  <c:v>0.57617238060224</c:v>
                </c:pt>
                <c:pt idx="26">
                  <c:v>0.635263881135708</c:v>
                </c:pt>
                <c:pt idx="27">
                  <c:v>0.582819690426285</c:v>
                </c:pt>
                <c:pt idx="28">
                  <c:v>0.627055517481101</c:v>
                </c:pt>
                <c:pt idx="29">
                  <c:v>0.58639028886352</c:v>
                </c:pt>
                <c:pt idx="30">
                  <c:v>0.626446053576114</c:v>
                </c:pt>
                <c:pt idx="31">
                  <c:v>0.597637504695641</c:v>
                </c:pt>
                <c:pt idx="32">
                  <c:v>0.63335816898911</c:v>
                </c:pt>
                <c:pt idx="33">
                  <c:v>0.616796672277309</c:v>
                </c:pt>
                <c:pt idx="34">
                  <c:v>0.637516338018268</c:v>
                </c:pt>
                <c:pt idx="35">
                  <c:v>0.615238747838647</c:v>
                </c:pt>
                <c:pt idx="36">
                  <c:v>0.636315920534988</c:v>
                </c:pt>
                <c:pt idx="37">
                  <c:v>0.615735437970419</c:v>
                </c:pt>
                <c:pt idx="38">
                  <c:v>0.639568296161889</c:v>
                </c:pt>
                <c:pt idx="39">
                  <c:v>0.626212490848283</c:v>
                </c:pt>
                <c:pt idx="40">
                  <c:v>0.642858560193029</c:v>
                </c:pt>
                <c:pt idx="41">
                  <c:v>0.643806007956275</c:v>
                </c:pt>
                <c:pt idx="42">
                  <c:v>0.653890433141313</c:v>
                </c:pt>
                <c:pt idx="43">
                  <c:v>0.650564111353844</c:v>
                </c:pt>
                <c:pt idx="44">
                  <c:v>0.649203281365649</c:v>
                </c:pt>
                <c:pt idx="45">
                  <c:v>0.646944542195295</c:v>
                </c:pt>
                <c:pt idx="46">
                  <c:v>0.650961464075491</c:v>
                </c:pt>
                <c:pt idx="47">
                  <c:v>0.651922316297588</c:v>
                </c:pt>
                <c:pt idx="48">
                  <c:v>0.653590008799812</c:v>
                </c:pt>
                <c:pt idx="49">
                  <c:v>0.655076255483122</c:v>
                </c:pt>
                <c:pt idx="50">
                  <c:v>0.65203669686641</c:v>
                </c:pt>
                <c:pt idx="51">
                  <c:v>0.657117108452695</c:v>
                </c:pt>
                <c:pt idx="52">
                  <c:v>0.658408110425758</c:v>
                </c:pt>
                <c:pt idx="53">
                  <c:v>0.649627278644345</c:v>
                </c:pt>
                <c:pt idx="54">
                  <c:v>0.657827008645017</c:v>
                </c:pt>
                <c:pt idx="55">
                  <c:v>0.661664708863089</c:v>
                </c:pt>
                <c:pt idx="56">
                  <c:v>0.654501114291803</c:v>
                </c:pt>
                <c:pt idx="57">
                  <c:v>0.654847301765681</c:v>
                </c:pt>
                <c:pt idx="58">
                  <c:v>0.658673290487561</c:v>
                </c:pt>
                <c:pt idx="59">
                  <c:v>0.657947398568121</c:v>
                </c:pt>
                <c:pt idx="60">
                  <c:v>0.656929117818261</c:v>
                </c:pt>
                <c:pt idx="61">
                  <c:v>0.645565054428141</c:v>
                </c:pt>
                <c:pt idx="62">
                  <c:v>0.648296078207902</c:v>
                </c:pt>
                <c:pt idx="63">
                  <c:v>0.644889458104532</c:v>
                </c:pt>
                <c:pt idx="64">
                  <c:v>0.641781981120833</c:v>
                </c:pt>
                <c:pt idx="65">
                  <c:v>0.640895094975351</c:v>
                </c:pt>
                <c:pt idx="66">
                  <c:v>0.639042813968802</c:v>
                </c:pt>
                <c:pt idx="67">
                  <c:v>0.643585488719631</c:v>
                </c:pt>
                <c:pt idx="68">
                  <c:v>0.633677785928577</c:v>
                </c:pt>
                <c:pt idx="69">
                  <c:v>0.627145750012243</c:v>
                </c:pt>
                <c:pt idx="70">
                  <c:v>0.632807169726954</c:v>
                </c:pt>
                <c:pt idx="71">
                  <c:v>0.629566973889369</c:v>
                </c:pt>
                <c:pt idx="72">
                  <c:v>0.636156218908257</c:v>
                </c:pt>
                <c:pt idx="73">
                  <c:v>0.631748229472449</c:v>
                </c:pt>
                <c:pt idx="74">
                  <c:v>0.632938898971464</c:v>
                </c:pt>
                <c:pt idx="75">
                  <c:v>0.635176215959382</c:v>
                </c:pt>
                <c:pt idx="76">
                  <c:v>0.634065726399191</c:v>
                </c:pt>
                <c:pt idx="77">
                  <c:v>0.634753430266145</c:v>
                </c:pt>
                <c:pt idx="78">
                  <c:v>0.636324343678648</c:v>
                </c:pt>
                <c:pt idx="79">
                  <c:v>0.634223779203245</c:v>
                </c:pt>
                <c:pt idx="80">
                  <c:v>0.635094646721829</c:v>
                </c:pt>
                <c:pt idx="81">
                  <c:v>0.635520520286229</c:v>
                </c:pt>
                <c:pt idx="82">
                  <c:v>0.634973832988377</c:v>
                </c:pt>
                <c:pt idx="83">
                  <c:v>0.635107073953605</c:v>
                </c:pt>
                <c:pt idx="84">
                  <c:v>0.631520624897073</c:v>
                </c:pt>
                <c:pt idx="85">
                  <c:v>0.631278531205245</c:v>
                </c:pt>
                <c:pt idx="86">
                  <c:v>0.632366520457064</c:v>
                </c:pt>
                <c:pt idx="87">
                  <c:v>0.638675946981602</c:v>
                </c:pt>
                <c:pt idx="88">
                  <c:v>0.632626465956679</c:v>
                </c:pt>
                <c:pt idx="89">
                  <c:v>0.631707832932572</c:v>
                </c:pt>
                <c:pt idx="90">
                  <c:v>0.637390959887215</c:v>
                </c:pt>
                <c:pt idx="91">
                  <c:v>0.63757475448803</c:v>
                </c:pt>
                <c:pt idx="92">
                  <c:v>0.639465037781421</c:v>
                </c:pt>
                <c:pt idx="93">
                  <c:v>0.642293506627325</c:v>
                </c:pt>
                <c:pt idx="94">
                  <c:v>0.642406369068907</c:v>
                </c:pt>
                <c:pt idx="95">
                  <c:v>0.63630558830022</c:v>
                </c:pt>
                <c:pt idx="96">
                  <c:v>0.636118924825085</c:v>
                </c:pt>
                <c:pt idx="97">
                  <c:v>0.636524222709431</c:v>
                </c:pt>
                <c:pt idx="98">
                  <c:v>0.639450091175615</c:v>
                </c:pt>
                <c:pt idx="99">
                  <c:v>0.635145787943748</c:v>
                </c:pt>
                <c:pt idx="100">
                  <c:v>0.635808154149931</c:v>
                </c:pt>
                <c:pt idx="101">
                  <c:v>0.634486500904455</c:v>
                </c:pt>
                <c:pt idx="102">
                  <c:v>0.635636475182009</c:v>
                </c:pt>
                <c:pt idx="103">
                  <c:v>0.634274372572345</c:v>
                </c:pt>
                <c:pt idx="104">
                  <c:v>0.632901295156357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compa'!$AE$3:$AE$3</c:f>
              <c:strCache>
                <c:ptCount val="1"/>
                <c:pt idx="0">
                  <c:v>2015 legislation no moratoriums</c:v>
                </c:pt>
              </c:strCache>
            </c:strRef>
          </c:tx>
          <c:spPr>
            <a:solidFill>
              <a:srgbClr val="808080"/>
            </a:solidFill>
            <a:ln w="1908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compa'!$AE$4:$AE$108</c:f>
              <c:numCache>
                <c:formatCode>General</c:formatCode>
                <c:ptCount val="105"/>
                <c:pt idx="0">
                  <c:v/>
                </c:pt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0.5581673243</c:v>
                </c:pt>
                <c:pt idx="10">
                  <c:v>0.5980658996</c:v>
                </c:pt>
                <c:pt idx="11">
                  <c:v>0.5572370981</c:v>
                </c:pt>
                <c:pt idx="12">
                  <c:v>0.6035916941</c:v>
                </c:pt>
                <c:pt idx="13">
                  <c:v>0.568877888</c:v>
                </c:pt>
                <c:pt idx="14">
                  <c:v>0.5605893639</c:v>
                </c:pt>
                <c:pt idx="15">
                  <c:v>0.549030866</c:v>
                </c:pt>
                <c:pt idx="16">
                  <c:v>0.55132164</c:v>
                </c:pt>
                <c:pt idx="17">
                  <c:v>0.5521001291</c:v>
                </c:pt>
                <c:pt idx="18">
                  <c:v>0.5530903543</c:v>
                </c:pt>
                <c:pt idx="19">
                  <c:v>0.5482660047</c:v>
                </c:pt>
                <c:pt idx="20">
                  <c:v>0.5500433164</c:v>
                </c:pt>
                <c:pt idx="21">
                  <c:v>0.552016834</c:v>
                </c:pt>
                <c:pt idx="22">
                  <c:v>0.5578070043</c:v>
                </c:pt>
                <c:pt idx="23">
                  <c:v>0.5626392121</c:v>
                </c:pt>
                <c:pt idx="24">
                  <c:v>0.5575352267</c:v>
                </c:pt>
                <c:pt idx="25">
                  <c:v>0.5559234553</c:v>
                </c:pt>
                <c:pt idx="26">
                  <c:v>0.5564645647</c:v>
                </c:pt>
                <c:pt idx="27">
                  <c:v>0.5530903542</c:v>
                </c:pt>
                <c:pt idx="28">
                  <c:v>0.5578070043</c:v>
                </c:pt>
                <c:pt idx="29">
                  <c:v>0.5610876045</c:v>
                </c:pt>
                <c:pt idx="30">
                  <c:v>0.5561871954</c:v>
                </c:pt>
                <c:pt idx="31">
                  <c:v>0.5523574424</c:v>
                </c:pt>
                <c:pt idx="32">
                  <c:v>0.5500433163</c:v>
                </c:pt>
                <c:pt idx="33">
                  <c:v>0.5500433163</c:v>
                </c:pt>
                <c:pt idx="34">
                  <c:v>0.5500433163</c:v>
                </c:pt>
                <c:pt idx="35">
                  <c:v>0.5503972898</c:v>
                </c:pt>
                <c:pt idx="36">
                  <c:v>0.5513216399</c:v>
                </c:pt>
                <c:pt idx="37">
                  <c:v>0.5500433162</c:v>
                </c:pt>
                <c:pt idx="38">
                  <c:v>0.5565663037</c:v>
                </c:pt>
                <c:pt idx="39">
                  <c:v>0.5585883463</c:v>
                </c:pt>
                <c:pt idx="40">
                  <c:v>0.5518058468</c:v>
                </c:pt>
                <c:pt idx="41">
                  <c:v>0.5500433162</c:v>
                </c:pt>
                <c:pt idx="42">
                  <c:v>0.5586335755</c:v>
                </c:pt>
                <c:pt idx="43">
                  <c:v>0.5672238348</c:v>
                </c:pt>
                <c:pt idx="44">
                  <c:v>0.5672238348</c:v>
                </c:pt>
                <c:pt idx="45">
                  <c:v>0.5672238348</c:v>
                </c:pt>
                <c:pt idx="46">
                  <c:v>0.5844043534</c:v>
                </c:pt>
                <c:pt idx="47">
                  <c:v>0.5844043534</c:v>
                </c:pt>
                <c:pt idx="48">
                  <c:v>0.5998668202</c:v>
                </c:pt>
                <c:pt idx="49">
                  <c:v>0.601584872</c:v>
                </c:pt>
                <c:pt idx="50">
                  <c:v>0.6187653907</c:v>
                </c:pt>
                <c:pt idx="51">
                  <c:v>0.6121440296</c:v>
                </c:pt>
                <c:pt idx="52">
                  <c:v>0.634857655</c:v>
                </c:pt>
                <c:pt idx="53">
                  <c:v>0.62983024</c:v>
                </c:pt>
                <c:pt idx="54">
                  <c:v>0.6420920808</c:v>
                </c:pt>
                <c:pt idx="55">
                  <c:v>0.6465670346</c:v>
                </c:pt>
                <c:pt idx="56">
                  <c:v>0.6784663899</c:v>
                </c:pt>
                <c:pt idx="57">
                  <c:v>0.67279316</c:v>
                </c:pt>
                <c:pt idx="58">
                  <c:v>0.6758726</c:v>
                </c:pt>
                <c:pt idx="59">
                  <c:v>0.6771482638</c:v>
                </c:pt>
                <c:pt idx="60">
                  <c:v>0.6946520088</c:v>
                </c:pt>
                <c:pt idx="61">
                  <c:v>0.7042035613</c:v>
                </c:pt>
                <c:pt idx="62">
                  <c:v>0.7093149898</c:v>
                </c:pt>
                <c:pt idx="63">
                  <c:v>0.7140717812</c:v>
                </c:pt>
                <c:pt idx="64">
                  <c:v>0.7377705745</c:v>
                </c:pt>
                <c:pt idx="65">
                  <c:v>0.7603238982</c:v>
                </c:pt>
                <c:pt idx="66">
                  <c:v>0.7868882432</c:v>
                </c:pt>
                <c:pt idx="67">
                  <c:v>0.7973553174</c:v>
                </c:pt>
                <c:pt idx="68">
                  <c:v>0.8027381714</c:v>
                </c:pt>
                <c:pt idx="69">
                  <c:v>0.8123702657</c:v>
                </c:pt>
                <c:pt idx="70">
                  <c:v>0.8222169982</c:v>
                </c:pt>
                <c:pt idx="71">
                  <c:v>0.827813409</c:v>
                </c:pt>
                <c:pt idx="72">
                  <c:v>0.8326408565</c:v>
                </c:pt>
                <c:pt idx="73">
                  <c:v>0.8338092783</c:v>
                </c:pt>
                <c:pt idx="74">
                  <c:v>0.8157494345</c:v>
                </c:pt>
                <c:pt idx="75">
                  <c:v>0.8325303627</c:v>
                </c:pt>
                <c:pt idx="76">
                  <c:v>0.8386328266</c:v>
                </c:pt>
                <c:pt idx="77">
                  <c:v>0.8471582563</c:v>
                </c:pt>
                <c:pt idx="78">
                  <c:v>0.8496179297</c:v>
                </c:pt>
                <c:pt idx="79">
                  <c:v>0.8464228588</c:v>
                </c:pt>
                <c:pt idx="80">
                  <c:v>0.8454261077</c:v>
                </c:pt>
                <c:pt idx="81">
                  <c:v>0.8467517672</c:v>
                </c:pt>
                <c:pt idx="82">
                  <c:v>0.8571392425</c:v>
                </c:pt>
                <c:pt idx="83">
                  <c:v>0.8737763169</c:v>
                </c:pt>
                <c:pt idx="84">
                  <c:v>0.8776711281</c:v>
                </c:pt>
                <c:pt idx="85">
                  <c:v>0.8902949582</c:v>
                </c:pt>
                <c:pt idx="86">
                  <c:v>0.8908225903</c:v>
                </c:pt>
                <c:pt idx="87">
                  <c:v>0.9006019155</c:v>
                </c:pt>
                <c:pt idx="88">
                  <c:v>0.9007084625</c:v>
                </c:pt>
                <c:pt idx="89">
                  <c:v>0.9000051857</c:v>
                </c:pt>
                <c:pt idx="90">
                  <c:v>0.9047653091</c:v>
                </c:pt>
                <c:pt idx="91">
                  <c:v>0.9045011039</c:v>
                </c:pt>
                <c:pt idx="92">
                  <c:v>0.9084304006</c:v>
                </c:pt>
                <c:pt idx="93">
                  <c:v>0.9156860443</c:v>
                </c:pt>
                <c:pt idx="94">
                  <c:v>0.9001370661</c:v>
                </c:pt>
                <c:pt idx="95">
                  <c:v>0.9148620636</c:v>
                </c:pt>
                <c:pt idx="96">
                  <c:v>0.9029763219</c:v>
                </c:pt>
                <c:pt idx="97">
                  <c:v>0.9217801266</c:v>
                </c:pt>
                <c:pt idx="98">
                  <c:v>0.9069603791</c:v>
                </c:pt>
                <c:pt idx="99">
                  <c:v>0.9047356266</c:v>
                </c:pt>
                <c:pt idx="100">
                  <c:v>0.8982724368</c:v>
                </c:pt>
                <c:pt idx="101">
                  <c:v>0.8849227334</c:v>
                </c:pt>
                <c:pt idx="102">
                  <c:v>0.8980423215</c:v>
                </c:pt>
                <c:pt idx="103">
                  <c:v>0.8982650691</c:v>
                </c:pt>
                <c:pt idx="104">
                  <c:v>0.8861549964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8582398"/>
        <c:axId val="56932486"/>
      </c:lineChart>
      <c:catAx>
        <c:axId val="285823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932486"/>
        <c:crosses val="autoZero"/>
        <c:auto val="1"/>
        <c:lblAlgn val="ctr"/>
        <c:lblOffset val="100"/>
      </c:catAx>
      <c:valAx>
        <c:axId val="56932486"/>
        <c:scaling>
          <c:orientation val="minMax"/>
          <c:min val="0.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58239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all leg compa'!$C$3:$C$3</c:f>
              <c:strCache>
                <c:ptCount val="1"/>
                <c:pt idx="0">
                  <c:v>Todas las jubilaciones, legislación 2019</c:v>
                </c:pt>
              </c:strCache>
            </c:strRef>
          </c:tx>
          <c:spPr>
            <a:solidFill>
              <a:srgbClr val="4f81bd"/>
            </a:solidFill>
            <a:ln w="108000">
              <a:solidFill>
                <a:srgbClr val="4f81b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compa'!$C$4:$C$108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25453.2477848431</c:v>
                </c:pt>
                <c:pt idx="5">
                  <c:v>22221.3898009319</c:v>
                </c:pt>
                <c:pt idx="6">
                  <c:v>22827.317412264</c:v>
                </c:pt>
                <c:pt idx="7">
                  <c:v>21744.689146978</c:v>
                </c:pt>
                <c:pt idx="8">
                  <c:v>23735.4726440371</c:v>
                </c:pt>
                <c:pt idx="9">
                  <c:v>22569.255257192</c:v>
                </c:pt>
                <c:pt idx="10">
                  <c:v>24014.1247076036</c:v>
                </c:pt>
                <c:pt idx="11">
                  <c:v>22971.685511725</c:v>
                </c:pt>
                <c:pt idx="12">
                  <c:v>24932.7464206263</c:v>
                </c:pt>
                <c:pt idx="13">
                  <c:v>23117.9683564627</c:v>
                </c:pt>
                <c:pt idx="14">
                  <c:v>23196.9379925515</c:v>
                </c:pt>
                <c:pt idx="15">
                  <c:v>21614.9240026028</c:v>
                </c:pt>
                <c:pt idx="16">
                  <c:v>19745.8539032618</c:v>
                </c:pt>
                <c:pt idx="17">
                  <c:v>19469.4672324475</c:v>
                </c:pt>
                <c:pt idx="18">
                  <c:v>19547.2993672861</c:v>
                </c:pt>
                <c:pt idx="19">
                  <c:v>19932.0702548919</c:v>
                </c:pt>
                <c:pt idx="20">
                  <c:v>19719.7572191609</c:v>
                </c:pt>
                <c:pt idx="21">
                  <c:v>20214.0243970992</c:v>
                </c:pt>
                <c:pt idx="22">
                  <c:v>20707.2123831054</c:v>
                </c:pt>
                <c:pt idx="23">
                  <c:v>21859.9949771729</c:v>
                </c:pt>
                <c:pt idx="24">
                  <c:v>21832.5698132814</c:v>
                </c:pt>
                <c:pt idx="25">
                  <c:v>21005.4692412382</c:v>
                </c:pt>
                <c:pt idx="26">
                  <c:v>21008.077260678</c:v>
                </c:pt>
                <c:pt idx="27">
                  <c:v>21595.4506332251</c:v>
                </c:pt>
                <c:pt idx="28">
                  <c:v>22033.9193560408</c:v>
                </c:pt>
                <c:pt idx="29">
                  <c:v>22425.2129254357</c:v>
                </c:pt>
                <c:pt idx="30">
                  <c:v>22696.8341681403</c:v>
                </c:pt>
                <c:pt idx="31">
                  <c:v>22891.1782853241</c:v>
                </c:pt>
                <c:pt idx="32">
                  <c:v>23156.4288665415</c:v>
                </c:pt>
                <c:pt idx="33">
                  <c:v>23386.6231555278</c:v>
                </c:pt>
                <c:pt idx="34">
                  <c:v>23625.9882678361</c:v>
                </c:pt>
                <c:pt idx="35">
                  <c:v>23851.5589943359</c:v>
                </c:pt>
                <c:pt idx="36">
                  <c:v>24086.9455116095</c:v>
                </c:pt>
                <c:pt idx="37">
                  <c:v>24318.2833163942</c:v>
                </c:pt>
                <c:pt idx="38">
                  <c:v>24629.1484512298</c:v>
                </c:pt>
                <c:pt idx="39">
                  <c:v>24912.3106162172</c:v>
                </c:pt>
                <c:pt idx="40">
                  <c:v>25040.6107261194</c:v>
                </c:pt>
                <c:pt idx="41">
                  <c:v>25170.2476381571</c:v>
                </c:pt>
                <c:pt idx="42">
                  <c:v>25354.3317442991</c:v>
                </c:pt>
                <c:pt idx="43">
                  <c:v>25651.3025535198</c:v>
                </c:pt>
                <c:pt idx="44">
                  <c:v>25822.9264949134</c:v>
                </c:pt>
                <c:pt idx="45">
                  <c:v>25861.0060266428</c:v>
                </c:pt>
                <c:pt idx="46">
                  <c:v>26097.700264967</c:v>
                </c:pt>
                <c:pt idx="47">
                  <c:v>26382.1711441317</c:v>
                </c:pt>
                <c:pt idx="48">
                  <c:v>26512.450368652</c:v>
                </c:pt>
                <c:pt idx="49">
                  <c:v>26621.4918186819</c:v>
                </c:pt>
                <c:pt idx="50">
                  <c:v>26638.9885630911</c:v>
                </c:pt>
                <c:pt idx="51">
                  <c:v>26651.6794133451</c:v>
                </c:pt>
                <c:pt idx="52">
                  <c:v>26723.432110187</c:v>
                </c:pt>
                <c:pt idx="53">
                  <c:v>26801.7512169265</c:v>
                </c:pt>
                <c:pt idx="54">
                  <c:v>26882.7640948297</c:v>
                </c:pt>
                <c:pt idx="55">
                  <c:v>27029.0601367399</c:v>
                </c:pt>
                <c:pt idx="56">
                  <c:v>27105.50801742</c:v>
                </c:pt>
                <c:pt idx="57">
                  <c:v>27148.7874172118</c:v>
                </c:pt>
                <c:pt idx="58">
                  <c:v>27194.665391745</c:v>
                </c:pt>
                <c:pt idx="59">
                  <c:v>27251.9639177981</c:v>
                </c:pt>
                <c:pt idx="60">
                  <c:v>27255.5035952243</c:v>
                </c:pt>
                <c:pt idx="61">
                  <c:v>27337.6629250127</c:v>
                </c:pt>
                <c:pt idx="62">
                  <c:v>27416.1170515634</c:v>
                </c:pt>
                <c:pt idx="63">
                  <c:v>27454.4512826815</c:v>
                </c:pt>
                <c:pt idx="64">
                  <c:v>27539.8587324008</c:v>
                </c:pt>
                <c:pt idx="65">
                  <c:v>27576.1293757823</c:v>
                </c:pt>
                <c:pt idx="66">
                  <c:v>27596.9344085591</c:v>
                </c:pt>
                <c:pt idx="67">
                  <c:v>27717.0451147556</c:v>
                </c:pt>
                <c:pt idx="68">
                  <c:v>27736.5588709032</c:v>
                </c:pt>
                <c:pt idx="69">
                  <c:v>27788.0105354077</c:v>
                </c:pt>
                <c:pt idx="70">
                  <c:v>27896.1001359738</c:v>
                </c:pt>
                <c:pt idx="71">
                  <c:v>27925.0326546898</c:v>
                </c:pt>
                <c:pt idx="72">
                  <c:v>27962.9242348974</c:v>
                </c:pt>
                <c:pt idx="73">
                  <c:v>27943.3454049573</c:v>
                </c:pt>
                <c:pt idx="74">
                  <c:v>27993.8967148392</c:v>
                </c:pt>
                <c:pt idx="75">
                  <c:v>28045.0945735547</c:v>
                </c:pt>
                <c:pt idx="76">
                  <c:v>28116.7270904347</c:v>
                </c:pt>
                <c:pt idx="77">
                  <c:v>28112.4695499129</c:v>
                </c:pt>
                <c:pt idx="78">
                  <c:v>28172.8150257938</c:v>
                </c:pt>
                <c:pt idx="79">
                  <c:v>28178.7750821182</c:v>
                </c:pt>
                <c:pt idx="80">
                  <c:v>28115.0649707135</c:v>
                </c:pt>
                <c:pt idx="81">
                  <c:v>28067.0189749096</c:v>
                </c:pt>
                <c:pt idx="82">
                  <c:v>28079.9326938262</c:v>
                </c:pt>
                <c:pt idx="83">
                  <c:v>28118.5225740742</c:v>
                </c:pt>
                <c:pt idx="84">
                  <c:v>28097.1965616544</c:v>
                </c:pt>
                <c:pt idx="85">
                  <c:v>28099.3407640268</c:v>
                </c:pt>
                <c:pt idx="86">
                  <c:v>28094.1019845967</c:v>
                </c:pt>
                <c:pt idx="87">
                  <c:v>28104.1601452363</c:v>
                </c:pt>
                <c:pt idx="88">
                  <c:v>28145.3673275658</c:v>
                </c:pt>
                <c:pt idx="89">
                  <c:v>28120.4379150394</c:v>
                </c:pt>
                <c:pt idx="90">
                  <c:v>28157.8686872486</c:v>
                </c:pt>
                <c:pt idx="91">
                  <c:v>28141.1459200677</c:v>
                </c:pt>
                <c:pt idx="92">
                  <c:v>28153.7272033165</c:v>
                </c:pt>
                <c:pt idx="93">
                  <c:v>28161.3869544255</c:v>
                </c:pt>
                <c:pt idx="94">
                  <c:v>28136.9492071231</c:v>
                </c:pt>
                <c:pt idx="95">
                  <c:v>28124.5254327611</c:v>
                </c:pt>
                <c:pt idx="96">
                  <c:v>28199.994331548</c:v>
                </c:pt>
                <c:pt idx="97">
                  <c:v>28176.2643149362</c:v>
                </c:pt>
                <c:pt idx="98">
                  <c:v>28140.8381070004</c:v>
                </c:pt>
                <c:pt idx="99">
                  <c:v>28150.9191127614</c:v>
                </c:pt>
                <c:pt idx="100">
                  <c:v>28164.174271919</c:v>
                </c:pt>
                <c:pt idx="101">
                  <c:v>28222.1613366187</c:v>
                </c:pt>
                <c:pt idx="102">
                  <c:v>28247.6974156979</c:v>
                </c:pt>
                <c:pt idx="103">
                  <c:v>28290.9491062533</c:v>
                </c:pt>
                <c:pt idx="104">
                  <c:v>28327.635487505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compa'!$B$3:$B$3</c:f>
              <c:strCache>
                <c:ptCount val="1"/>
                <c:pt idx="0">
                  <c:v>Todas las jubilaciones, legislación 2020</c:v>
                </c:pt>
              </c:strCache>
            </c:strRef>
          </c:tx>
          <c:spPr>
            <a:solidFill>
              <a:srgbClr val="4f81bd"/>
            </a:solidFill>
            <a:ln w="54000">
              <a:solidFill>
                <a:srgbClr val="4f81b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compa'!$B$4:$B$108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25453.2477848432</c:v>
                </c:pt>
                <c:pt idx="5">
                  <c:v>22221.3898009319</c:v>
                </c:pt>
                <c:pt idx="6">
                  <c:v>22827.3174122638</c:v>
                </c:pt>
                <c:pt idx="7">
                  <c:v>21744.6891469779</c:v>
                </c:pt>
                <c:pt idx="8">
                  <c:v>23735.4726440372</c:v>
                </c:pt>
                <c:pt idx="9">
                  <c:v>22569.255257192</c:v>
                </c:pt>
                <c:pt idx="10">
                  <c:v>24014.1247076037</c:v>
                </c:pt>
                <c:pt idx="11">
                  <c:v>22971.6855117252</c:v>
                </c:pt>
                <c:pt idx="12">
                  <c:v>24932.7464206265</c:v>
                </c:pt>
                <c:pt idx="13">
                  <c:v>23117.9683564629</c:v>
                </c:pt>
                <c:pt idx="14">
                  <c:v>23196.8557825878</c:v>
                </c:pt>
                <c:pt idx="15">
                  <c:v>21614.924002603</c:v>
                </c:pt>
                <c:pt idx="16">
                  <c:v>19745.8539032619</c:v>
                </c:pt>
                <c:pt idx="17">
                  <c:v>19469.4672324476</c:v>
                </c:pt>
                <c:pt idx="18">
                  <c:v>19547.2993672862</c:v>
                </c:pt>
                <c:pt idx="19">
                  <c:v>19932.070254892</c:v>
                </c:pt>
                <c:pt idx="20">
                  <c:v>19719.757219161</c:v>
                </c:pt>
                <c:pt idx="21">
                  <c:v>22593.6390895216</c:v>
                </c:pt>
                <c:pt idx="22">
                  <c:v>20885.9920871485</c:v>
                </c:pt>
                <c:pt idx="23">
                  <c:v>20859.3558236346</c:v>
                </c:pt>
                <c:pt idx="24">
                  <c:v>20940.8435241109</c:v>
                </c:pt>
                <c:pt idx="25">
                  <c:v>21140.5645615987</c:v>
                </c:pt>
                <c:pt idx="26">
                  <c:v>21239.354935532</c:v>
                </c:pt>
                <c:pt idx="27">
                  <c:v>21367.7216921898</c:v>
                </c:pt>
                <c:pt idx="28">
                  <c:v>21473.5831563267</c:v>
                </c:pt>
                <c:pt idx="29">
                  <c:v>21627.2842176393</c:v>
                </c:pt>
                <c:pt idx="30">
                  <c:v>21964.6856293855</c:v>
                </c:pt>
                <c:pt idx="31">
                  <c:v>22258.608707261</c:v>
                </c:pt>
                <c:pt idx="32">
                  <c:v>22568.2788134856</c:v>
                </c:pt>
                <c:pt idx="33">
                  <c:v>22886.8828246433</c:v>
                </c:pt>
                <c:pt idx="34">
                  <c:v>23224.7957812994</c:v>
                </c:pt>
                <c:pt idx="35">
                  <c:v>23516.2588246009</c:v>
                </c:pt>
                <c:pt idx="36">
                  <c:v>23836.9803035598</c:v>
                </c:pt>
                <c:pt idx="37">
                  <c:v>24193.9377621297</c:v>
                </c:pt>
                <c:pt idx="38">
                  <c:v>24557.0532591039</c:v>
                </c:pt>
                <c:pt idx="39">
                  <c:v>24843.3573339567</c:v>
                </c:pt>
                <c:pt idx="40">
                  <c:v>25081.3305670322</c:v>
                </c:pt>
                <c:pt idx="41">
                  <c:v>25415.2428950035</c:v>
                </c:pt>
                <c:pt idx="42">
                  <c:v>25719.1357968687</c:v>
                </c:pt>
                <c:pt idx="43">
                  <c:v>25882.4085877565</c:v>
                </c:pt>
                <c:pt idx="44">
                  <c:v>26051.9457092916</c:v>
                </c:pt>
                <c:pt idx="45">
                  <c:v>26399.6639521601</c:v>
                </c:pt>
                <c:pt idx="46">
                  <c:v>26817.5963556541</c:v>
                </c:pt>
                <c:pt idx="47">
                  <c:v>26908.8463388158</c:v>
                </c:pt>
                <c:pt idx="48">
                  <c:v>27031.9463238153</c:v>
                </c:pt>
                <c:pt idx="49">
                  <c:v>27121.6990119237</c:v>
                </c:pt>
                <c:pt idx="50">
                  <c:v>27292.272731443</c:v>
                </c:pt>
                <c:pt idx="51">
                  <c:v>27418.8970291361</c:v>
                </c:pt>
                <c:pt idx="52">
                  <c:v>27538.5790519673</c:v>
                </c:pt>
                <c:pt idx="53">
                  <c:v>27573.8341076841</c:v>
                </c:pt>
                <c:pt idx="54">
                  <c:v>27684.9867964914</c:v>
                </c:pt>
                <c:pt idx="55">
                  <c:v>27763.3914410493</c:v>
                </c:pt>
                <c:pt idx="56">
                  <c:v>27799.8550890606</c:v>
                </c:pt>
                <c:pt idx="57">
                  <c:v>27827.2713038505</c:v>
                </c:pt>
                <c:pt idx="58">
                  <c:v>27892.3246906364</c:v>
                </c:pt>
                <c:pt idx="59">
                  <c:v>27956.3073575973</c:v>
                </c:pt>
                <c:pt idx="60">
                  <c:v>28004.5241513244</c:v>
                </c:pt>
                <c:pt idx="61">
                  <c:v>28071.4717093371</c:v>
                </c:pt>
                <c:pt idx="62">
                  <c:v>28115.5786862062</c:v>
                </c:pt>
                <c:pt idx="63">
                  <c:v>28159.7476489006</c:v>
                </c:pt>
                <c:pt idx="64">
                  <c:v>28201.2812681403</c:v>
                </c:pt>
                <c:pt idx="65">
                  <c:v>28313.1862919357</c:v>
                </c:pt>
                <c:pt idx="66">
                  <c:v>28384.7441622484</c:v>
                </c:pt>
                <c:pt idx="67">
                  <c:v>28471.9921962294</c:v>
                </c:pt>
                <c:pt idx="68">
                  <c:v>28483.5464461412</c:v>
                </c:pt>
                <c:pt idx="69">
                  <c:v>28536.8084673169</c:v>
                </c:pt>
                <c:pt idx="70">
                  <c:v>28586.5260642985</c:v>
                </c:pt>
                <c:pt idx="71">
                  <c:v>28692.802435778</c:v>
                </c:pt>
                <c:pt idx="72">
                  <c:v>28769.6691681745</c:v>
                </c:pt>
                <c:pt idx="73">
                  <c:v>28772.8297323343</c:v>
                </c:pt>
                <c:pt idx="74">
                  <c:v>28759.1273050126</c:v>
                </c:pt>
                <c:pt idx="75">
                  <c:v>28788.9916786318</c:v>
                </c:pt>
                <c:pt idx="76">
                  <c:v>28878.6531607061</c:v>
                </c:pt>
                <c:pt idx="77">
                  <c:v>28918.1215395495</c:v>
                </c:pt>
                <c:pt idx="78">
                  <c:v>28882.3412601141</c:v>
                </c:pt>
                <c:pt idx="79">
                  <c:v>28959.7446811331</c:v>
                </c:pt>
                <c:pt idx="80">
                  <c:v>29024.6471574159</c:v>
                </c:pt>
                <c:pt idx="81">
                  <c:v>28998.8820262077</c:v>
                </c:pt>
                <c:pt idx="82">
                  <c:v>28980.8148449687</c:v>
                </c:pt>
                <c:pt idx="83">
                  <c:v>28975.912037855</c:v>
                </c:pt>
                <c:pt idx="84">
                  <c:v>29039.373064044</c:v>
                </c:pt>
                <c:pt idx="85">
                  <c:v>29054.2750214495</c:v>
                </c:pt>
                <c:pt idx="86">
                  <c:v>29073.1829846537</c:v>
                </c:pt>
                <c:pt idx="87">
                  <c:v>29128.0691881803</c:v>
                </c:pt>
                <c:pt idx="88">
                  <c:v>29161.0127862389</c:v>
                </c:pt>
                <c:pt idx="89">
                  <c:v>29112.7542659782</c:v>
                </c:pt>
                <c:pt idx="90">
                  <c:v>29201.2232995167</c:v>
                </c:pt>
                <c:pt idx="91">
                  <c:v>29135.2730028923</c:v>
                </c:pt>
                <c:pt idx="92">
                  <c:v>29147.0494261405</c:v>
                </c:pt>
                <c:pt idx="93">
                  <c:v>29178.5932469631</c:v>
                </c:pt>
                <c:pt idx="94">
                  <c:v>29153.6334857211</c:v>
                </c:pt>
                <c:pt idx="95">
                  <c:v>29225.7161398988</c:v>
                </c:pt>
                <c:pt idx="96">
                  <c:v>29249.9643304909</c:v>
                </c:pt>
                <c:pt idx="97">
                  <c:v>29299.230614123</c:v>
                </c:pt>
                <c:pt idx="98">
                  <c:v>29313.7792607226</c:v>
                </c:pt>
                <c:pt idx="99">
                  <c:v>29378.1273162882</c:v>
                </c:pt>
                <c:pt idx="100">
                  <c:v>29378.6983794606</c:v>
                </c:pt>
                <c:pt idx="101">
                  <c:v>29448.8053088737</c:v>
                </c:pt>
                <c:pt idx="102">
                  <c:v>29435.6927145103</c:v>
                </c:pt>
                <c:pt idx="103">
                  <c:v>29421.0484570558</c:v>
                </c:pt>
                <c:pt idx="104">
                  <c:v>29520.6318934344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compa'!$H$3:$H$3</c:f>
              <c:strCache>
                <c:ptCount val="1"/>
                <c:pt idx="0">
                  <c:v>Jubilaciones contributivas, legislación 2019</c:v>
                </c:pt>
              </c:strCache>
            </c:strRef>
          </c:tx>
          <c:spPr>
            <a:solidFill>
              <a:srgbClr val="f79646"/>
            </a:solidFill>
            <a:ln w="10800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compa'!$H$4:$H$108</c:f>
              <c:numCache>
                <c:formatCode>General</c:formatCode>
                <c:ptCount val="105"/>
                <c:pt idx="0">
                  <c:v/>
                </c:pt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28157.8784158247</c:v>
                </c:pt>
                <c:pt idx="5">
                  <c:v>24583.0830404988</c:v>
                </c:pt>
                <c:pt idx="6">
                  <c:v>25287.0353672673</c:v>
                </c:pt>
                <c:pt idx="7">
                  <c:v>24152.8220185006</c:v>
                </c:pt>
                <c:pt idx="8">
                  <c:v>26366.1061838231</c:v>
                </c:pt>
                <c:pt idx="9">
                  <c:v>25136.8150287965</c:v>
                </c:pt>
                <c:pt idx="10">
                  <c:v>26796.5891750221</c:v>
                </c:pt>
                <c:pt idx="11">
                  <c:v>25725.3742781487</c:v>
                </c:pt>
                <c:pt idx="12">
                  <c:v>28035.5545851065</c:v>
                </c:pt>
                <c:pt idx="13">
                  <c:v>26009.7301600296</c:v>
                </c:pt>
                <c:pt idx="14">
                  <c:v>26058.8376803249</c:v>
                </c:pt>
                <c:pt idx="15">
                  <c:v>24377.1374955651</c:v>
                </c:pt>
                <c:pt idx="16">
                  <c:v>22313.2053264086</c:v>
                </c:pt>
                <c:pt idx="17">
                  <c:v>21965.2443864623</c:v>
                </c:pt>
                <c:pt idx="18">
                  <c:v>22137.3736754602</c:v>
                </c:pt>
                <c:pt idx="19">
                  <c:v>22594.692790226</c:v>
                </c:pt>
                <c:pt idx="20">
                  <c:v>22314.7853579288</c:v>
                </c:pt>
                <c:pt idx="21">
                  <c:v>22511.7044470905</c:v>
                </c:pt>
                <c:pt idx="22">
                  <c:v>23031.1193406772</c:v>
                </c:pt>
                <c:pt idx="23">
                  <c:v>24316.4106583771</c:v>
                </c:pt>
                <c:pt idx="24">
                  <c:v>24242.7914298376</c:v>
                </c:pt>
                <c:pt idx="25">
                  <c:v>23237.7799433786</c:v>
                </c:pt>
                <c:pt idx="26">
                  <c:v>23144.1835027382</c:v>
                </c:pt>
                <c:pt idx="27">
                  <c:v>23706.7638236508</c:v>
                </c:pt>
                <c:pt idx="28">
                  <c:v>24171.6182456381</c:v>
                </c:pt>
                <c:pt idx="29">
                  <c:v>24511.5590983693</c:v>
                </c:pt>
                <c:pt idx="30">
                  <c:v>24814.1479184248</c:v>
                </c:pt>
                <c:pt idx="31">
                  <c:v>25004.9239876477</c:v>
                </c:pt>
                <c:pt idx="32">
                  <c:v>25259.4845311557</c:v>
                </c:pt>
                <c:pt idx="33">
                  <c:v>25459.1165821972</c:v>
                </c:pt>
                <c:pt idx="34">
                  <c:v>25663.9374938594</c:v>
                </c:pt>
                <c:pt idx="35">
                  <c:v>25894.0727386514</c:v>
                </c:pt>
                <c:pt idx="36">
                  <c:v>26096.8133653794</c:v>
                </c:pt>
                <c:pt idx="37">
                  <c:v>26363.5973417815</c:v>
                </c:pt>
                <c:pt idx="38">
                  <c:v>26697.9447782597</c:v>
                </c:pt>
                <c:pt idx="39">
                  <c:v>27020.1225071542</c:v>
                </c:pt>
                <c:pt idx="40">
                  <c:v>27241.938275349</c:v>
                </c:pt>
                <c:pt idx="41">
                  <c:v>27318.4253221615</c:v>
                </c:pt>
                <c:pt idx="42">
                  <c:v>27550.446390031</c:v>
                </c:pt>
                <c:pt idx="43">
                  <c:v>27859.9805496671</c:v>
                </c:pt>
                <c:pt idx="44">
                  <c:v>28013.5031239326</c:v>
                </c:pt>
                <c:pt idx="45">
                  <c:v>28206.0727039568</c:v>
                </c:pt>
                <c:pt idx="46">
                  <c:v>28459.8956611401</c:v>
                </c:pt>
                <c:pt idx="47">
                  <c:v>28781.634691261</c:v>
                </c:pt>
                <c:pt idx="48">
                  <c:v>28971.883438149</c:v>
                </c:pt>
                <c:pt idx="49">
                  <c:v>28965.1032840577</c:v>
                </c:pt>
                <c:pt idx="50">
                  <c:v>28979.9446496549</c:v>
                </c:pt>
                <c:pt idx="51">
                  <c:v>29000.396898541</c:v>
                </c:pt>
                <c:pt idx="52">
                  <c:v>29060.4735238007</c:v>
                </c:pt>
                <c:pt idx="53">
                  <c:v>29195.7797974702</c:v>
                </c:pt>
                <c:pt idx="54">
                  <c:v>29315.4602203544</c:v>
                </c:pt>
                <c:pt idx="55">
                  <c:v>29441.7109373084</c:v>
                </c:pt>
                <c:pt idx="56">
                  <c:v>29521.0343782282</c:v>
                </c:pt>
                <c:pt idx="57">
                  <c:v>29651.785094481</c:v>
                </c:pt>
                <c:pt idx="58">
                  <c:v>29707.3225797533</c:v>
                </c:pt>
                <c:pt idx="59">
                  <c:v>29828.5736254776</c:v>
                </c:pt>
                <c:pt idx="60">
                  <c:v>29833.9091192787</c:v>
                </c:pt>
                <c:pt idx="61">
                  <c:v>29868.7774271193</c:v>
                </c:pt>
                <c:pt idx="62">
                  <c:v>30006.5845430896</c:v>
                </c:pt>
                <c:pt idx="63">
                  <c:v>30085.7245513133</c:v>
                </c:pt>
                <c:pt idx="64">
                  <c:v>30177.4727906148</c:v>
                </c:pt>
                <c:pt idx="65">
                  <c:v>30281.6652104392</c:v>
                </c:pt>
                <c:pt idx="66">
                  <c:v>30319.7424453873</c:v>
                </c:pt>
                <c:pt idx="67">
                  <c:v>30360.5221090322</c:v>
                </c:pt>
                <c:pt idx="68">
                  <c:v>30384.5280436052</c:v>
                </c:pt>
                <c:pt idx="69">
                  <c:v>30426.456454039</c:v>
                </c:pt>
                <c:pt idx="70">
                  <c:v>30528.4655542426</c:v>
                </c:pt>
                <c:pt idx="71">
                  <c:v>30669.7950709648</c:v>
                </c:pt>
                <c:pt idx="72">
                  <c:v>30773.4265083327</c:v>
                </c:pt>
                <c:pt idx="73">
                  <c:v>30793.9308564277</c:v>
                </c:pt>
                <c:pt idx="74">
                  <c:v>30898.2000895804</c:v>
                </c:pt>
                <c:pt idx="75">
                  <c:v>31006.3735914142</c:v>
                </c:pt>
                <c:pt idx="76">
                  <c:v>31143.3633626202</c:v>
                </c:pt>
                <c:pt idx="77">
                  <c:v>31259.730343372</c:v>
                </c:pt>
                <c:pt idx="78">
                  <c:v>31203.2388972948</c:v>
                </c:pt>
                <c:pt idx="79">
                  <c:v>31207.2528303259</c:v>
                </c:pt>
                <c:pt idx="80">
                  <c:v>31146.4743993557</c:v>
                </c:pt>
                <c:pt idx="81">
                  <c:v>31055.1625030855</c:v>
                </c:pt>
                <c:pt idx="82">
                  <c:v>31139.1487036453</c:v>
                </c:pt>
                <c:pt idx="83">
                  <c:v>31146.4435219909</c:v>
                </c:pt>
                <c:pt idx="84">
                  <c:v>31057.5025092334</c:v>
                </c:pt>
                <c:pt idx="85">
                  <c:v>31098.6818022208</c:v>
                </c:pt>
                <c:pt idx="86">
                  <c:v>31142.4264971163</c:v>
                </c:pt>
                <c:pt idx="87">
                  <c:v>31173.7610268006</c:v>
                </c:pt>
                <c:pt idx="88">
                  <c:v>31282.4472540648</c:v>
                </c:pt>
                <c:pt idx="89">
                  <c:v>31286.5814560132</c:v>
                </c:pt>
                <c:pt idx="90">
                  <c:v>31379.4150626905</c:v>
                </c:pt>
                <c:pt idx="91">
                  <c:v>31404.3611894025</c:v>
                </c:pt>
                <c:pt idx="92">
                  <c:v>31580.2008139129</c:v>
                </c:pt>
                <c:pt idx="93">
                  <c:v>31625.7338390171</c:v>
                </c:pt>
                <c:pt idx="94">
                  <c:v>31662.0536254281</c:v>
                </c:pt>
                <c:pt idx="95">
                  <c:v>31651.0828240443</c:v>
                </c:pt>
                <c:pt idx="96">
                  <c:v>31589.242978422</c:v>
                </c:pt>
                <c:pt idx="97">
                  <c:v>31600.7436945408</c:v>
                </c:pt>
                <c:pt idx="98">
                  <c:v>31640.1060422764</c:v>
                </c:pt>
                <c:pt idx="99">
                  <c:v>31617.4741748028</c:v>
                </c:pt>
                <c:pt idx="100">
                  <c:v>31627.8123676618</c:v>
                </c:pt>
                <c:pt idx="101">
                  <c:v>31642.231076389</c:v>
                </c:pt>
                <c:pt idx="102">
                  <c:v>31720.5818397394</c:v>
                </c:pt>
                <c:pt idx="103">
                  <c:v>31767.457280178</c:v>
                </c:pt>
                <c:pt idx="104">
                  <c:v>31974.4795884083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compa'!$G$3:$G$3</c:f>
              <c:strCache>
                <c:ptCount val="1"/>
                <c:pt idx="0">
                  <c:v>Jubilaciones contributivas, legislación 2020</c:v>
                </c:pt>
              </c:strCache>
            </c:strRef>
          </c:tx>
          <c:spPr>
            <a:solidFill>
              <a:srgbClr val="f79646"/>
            </a:solidFill>
            <a:ln w="5400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compa'!$G$4:$G$108</c:f>
              <c:numCache>
                <c:formatCode>General</c:formatCode>
                <c:ptCount val="105"/>
                <c:pt idx="0">
                  <c:v/>
                </c:pt>
                <c:pt idx="1">
                  <c:v>24702.0803556452</c:v>
                </c:pt>
                <c:pt idx="2">
                  <c:v>27732.4590486751</c:v>
                </c:pt>
                <c:pt idx="3">
                  <c:v>26428.3020032023</c:v>
                </c:pt>
                <c:pt idx="4">
                  <c:v>28157.8784158248</c:v>
                </c:pt>
                <c:pt idx="5">
                  <c:v>24583.0830404988</c:v>
                </c:pt>
                <c:pt idx="6">
                  <c:v>25287.0353672671</c:v>
                </c:pt>
                <c:pt idx="7">
                  <c:v>24152.8220185005</c:v>
                </c:pt>
                <c:pt idx="8">
                  <c:v>26366.1061838232</c:v>
                </c:pt>
                <c:pt idx="9">
                  <c:v>25136.8150287965</c:v>
                </c:pt>
                <c:pt idx="10">
                  <c:v>26796.5891750224</c:v>
                </c:pt>
                <c:pt idx="11">
                  <c:v>25725.3742781489</c:v>
                </c:pt>
                <c:pt idx="12">
                  <c:v>28035.5545851067</c:v>
                </c:pt>
                <c:pt idx="13">
                  <c:v>26009.7301600299</c:v>
                </c:pt>
                <c:pt idx="14">
                  <c:v>26058.7009743326</c:v>
                </c:pt>
                <c:pt idx="15">
                  <c:v>24377.1374955653</c:v>
                </c:pt>
                <c:pt idx="16">
                  <c:v>22313.2053264087</c:v>
                </c:pt>
                <c:pt idx="17">
                  <c:v>21965.2443864624</c:v>
                </c:pt>
                <c:pt idx="18">
                  <c:v>22137.3736754603</c:v>
                </c:pt>
                <c:pt idx="19">
                  <c:v>22594.6927902261</c:v>
                </c:pt>
                <c:pt idx="20">
                  <c:v>22314.7853579289</c:v>
                </c:pt>
                <c:pt idx="21">
                  <c:v>24425.2459141827</c:v>
                </c:pt>
                <c:pt idx="22">
                  <c:v>23116.1722756044</c:v>
                </c:pt>
                <c:pt idx="23">
                  <c:v>23070.1685703467</c:v>
                </c:pt>
                <c:pt idx="24">
                  <c:v>23114.0249550082</c:v>
                </c:pt>
                <c:pt idx="25">
                  <c:v>23263.6630334952</c:v>
                </c:pt>
                <c:pt idx="26">
                  <c:v>23286.3910017713</c:v>
                </c:pt>
                <c:pt idx="27">
                  <c:v>23319.6352481917</c:v>
                </c:pt>
                <c:pt idx="28">
                  <c:v>23411.2556266436</c:v>
                </c:pt>
                <c:pt idx="29">
                  <c:v>23476.3345858539</c:v>
                </c:pt>
                <c:pt idx="30">
                  <c:v>23839.091470269</c:v>
                </c:pt>
                <c:pt idx="31">
                  <c:v>24144.5768293558</c:v>
                </c:pt>
                <c:pt idx="32">
                  <c:v>24466.8272962102</c:v>
                </c:pt>
                <c:pt idx="33">
                  <c:v>24759.1978952909</c:v>
                </c:pt>
                <c:pt idx="34">
                  <c:v>25042.1714239101</c:v>
                </c:pt>
                <c:pt idx="35">
                  <c:v>25303.958006691</c:v>
                </c:pt>
                <c:pt idx="36">
                  <c:v>25576.7987613005</c:v>
                </c:pt>
                <c:pt idx="37">
                  <c:v>25973.8487304107</c:v>
                </c:pt>
                <c:pt idx="38">
                  <c:v>26378.5175386411</c:v>
                </c:pt>
                <c:pt idx="39">
                  <c:v>26695.4289917917</c:v>
                </c:pt>
                <c:pt idx="40">
                  <c:v>27001.0293032757</c:v>
                </c:pt>
                <c:pt idx="41">
                  <c:v>27304.0281772614</c:v>
                </c:pt>
                <c:pt idx="42">
                  <c:v>27692.2888083373</c:v>
                </c:pt>
                <c:pt idx="43">
                  <c:v>27803.6885302052</c:v>
                </c:pt>
                <c:pt idx="44">
                  <c:v>28053.8825500881</c:v>
                </c:pt>
                <c:pt idx="45">
                  <c:v>28484.2731882485</c:v>
                </c:pt>
                <c:pt idx="46">
                  <c:v>28956.4991982237</c:v>
                </c:pt>
                <c:pt idx="47">
                  <c:v>28983.3225596137</c:v>
                </c:pt>
                <c:pt idx="48">
                  <c:v>29137.6167888364</c:v>
                </c:pt>
                <c:pt idx="49">
                  <c:v>29233.5663232213</c:v>
                </c:pt>
                <c:pt idx="50">
                  <c:v>29302.9413812586</c:v>
                </c:pt>
                <c:pt idx="51">
                  <c:v>29412.488430256</c:v>
                </c:pt>
                <c:pt idx="52">
                  <c:v>29546.8695602741</c:v>
                </c:pt>
                <c:pt idx="53">
                  <c:v>29632.1729813648</c:v>
                </c:pt>
                <c:pt idx="54">
                  <c:v>29732.7159987581</c:v>
                </c:pt>
                <c:pt idx="55">
                  <c:v>29782.1680544864</c:v>
                </c:pt>
                <c:pt idx="56">
                  <c:v>29883.7091404779</c:v>
                </c:pt>
                <c:pt idx="57">
                  <c:v>29960.3993128437</c:v>
                </c:pt>
                <c:pt idx="58">
                  <c:v>29995.8844062689</c:v>
                </c:pt>
                <c:pt idx="59">
                  <c:v>30085.4608718038</c:v>
                </c:pt>
                <c:pt idx="60">
                  <c:v>30165.9995335545</c:v>
                </c:pt>
                <c:pt idx="61">
                  <c:v>30177.7243500442</c:v>
                </c:pt>
                <c:pt idx="62">
                  <c:v>30283.2163189117</c:v>
                </c:pt>
                <c:pt idx="63">
                  <c:v>30371.0956878168</c:v>
                </c:pt>
                <c:pt idx="64">
                  <c:v>30565.8218653749</c:v>
                </c:pt>
                <c:pt idx="65">
                  <c:v>30743.6148073036</c:v>
                </c:pt>
                <c:pt idx="66">
                  <c:v>30665.5473278001</c:v>
                </c:pt>
                <c:pt idx="67">
                  <c:v>30731.6429332887</c:v>
                </c:pt>
                <c:pt idx="68">
                  <c:v>30827.757745872</c:v>
                </c:pt>
                <c:pt idx="69">
                  <c:v>30907.3722058703</c:v>
                </c:pt>
                <c:pt idx="70">
                  <c:v>31017.4185685603</c:v>
                </c:pt>
                <c:pt idx="71">
                  <c:v>31245.3074693357</c:v>
                </c:pt>
                <c:pt idx="72">
                  <c:v>31336.2408894364</c:v>
                </c:pt>
                <c:pt idx="73">
                  <c:v>31437.6989477709</c:v>
                </c:pt>
                <c:pt idx="74">
                  <c:v>31530.2170899766</c:v>
                </c:pt>
                <c:pt idx="75">
                  <c:v>31652.8213656767</c:v>
                </c:pt>
                <c:pt idx="76">
                  <c:v>31749.0297833446</c:v>
                </c:pt>
                <c:pt idx="77">
                  <c:v>31800.0786591148</c:v>
                </c:pt>
                <c:pt idx="78">
                  <c:v>31666.5983872278</c:v>
                </c:pt>
                <c:pt idx="79">
                  <c:v>31625.4707922613</c:v>
                </c:pt>
                <c:pt idx="80">
                  <c:v>31724.5229498539</c:v>
                </c:pt>
                <c:pt idx="81">
                  <c:v>31787.0152650793</c:v>
                </c:pt>
                <c:pt idx="82">
                  <c:v>31844.6887787217</c:v>
                </c:pt>
                <c:pt idx="83">
                  <c:v>31913.0281844838</c:v>
                </c:pt>
                <c:pt idx="84">
                  <c:v>32032.578229736</c:v>
                </c:pt>
                <c:pt idx="85">
                  <c:v>32052.5414090046</c:v>
                </c:pt>
                <c:pt idx="86">
                  <c:v>32141.335331191</c:v>
                </c:pt>
                <c:pt idx="87">
                  <c:v>32150.4094866971</c:v>
                </c:pt>
                <c:pt idx="88">
                  <c:v>32196.1992052222</c:v>
                </c:pt>
                <c:pt idx="89">
                  <c:v>32125.7124434719</c:v>
                </c:pt>
                <c:pt idx="90">
                  <c:v>32180.3260271299</c:v>
                </c:pt>
                <c:pt idx="91">
                  <c:v>32271.9781045909</c:v>
                </c:pt>
                <c:pt idx="92">
                  <c:v>32244.4724192122</c:v>
                </c:pt>
                <c:pt idx="93">
                  <c:v>32339.704876527</c:v>
                </c:pt>
                <c:pt idx="94">
                  <c:v>32375.9114884208</c:v>
                </c:pt>
                <c:pt idx="95">
                  <c:v>32388.5788967676</c:v>
                </c:pt>
                <c:pt idx="96">
                  <c:v>32385.1082624167</c:v>
                </c:pt>
                <c:pt idx="97">
                  <c:v>32433.7719497509</c:v>
                </c:pt>
                <c:pt idx="98">
                  <c:v>32523.886136713</c:v>
                </c:pt>
                <c:pt idx="99">
                  <c:v>32532.3360917782</c:v>
                </c:pt>
                <c:pt idx="100">
                  <c:v>32561.4737213729</c:v>
                </c:pt>
                <c:pt idx="101">
                  <c:v>32536.6910852743</c:v>
                </c:pt>
                <c:pt idx="102">
                  <c:v>32573.6166523117</c:v>
                </c:pt>
                <c:pt idx="103">
                  <c:v>32598.8455033096</c:v>
                </c:pt>
                <c:pt idx="104">
                  <c:v>32818.4307056165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all leg compa'!$M$3:$M$3</c:f>
              <c:strCache>
                <c:ptCount val="1"/>
                <c:pt idx="0">
                  <c:v>Pensiones (viudez), legislación 2019</c:v>
                </c:pt>
              </c:strCache>
            </c:strRef>
          </c:tx>
          <c:spPr>
            <a:solidFill>
              <a:srgbClr val="c0504d"/>
            </a:solidFill>
            <a:ln w="10800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compa'!$M$4:$M$108</c:f>
              <c:numCache>
                <c:formatCode>General</c:formatCode>
                <c:ptCount val="105"/>
                <c:pt idx="0">
                  <c:v/>
                </c:pt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20729.3332141532</c:v>
                </c:pt>
                <c:pt idx="5">
                  <c:v>17958.7718240914</c:v>
                </c:pt>
                <c:pt idx="6">
                  <c:v>18472.789879398</c:v>
                </c:pt>
                <c:pt idx="7">
                  <c:v>17495.2355296578</c:v>
                </c:pt>
                <c:pt idx="8">
                  <c:v>19171.4296208459</c:v>
                </c:pt>
                <c:pt idx="9">
                  <c:v>18231.4916191626</c:v>
                </c:pt>
                <c:pt idx="10">
                  <c:v>19487.9322461822</c:v>
                </c:pt>
                <c:pt idx="11">
                  <c:v>18614.3134909685</c:v>
                </c:pt>
                <c:pt idx="12">
                  <c:v>20143.2447115443</c:v>
                </c:pt>
                <c:pt idx="13">
                  <c:v>18810.619985238</c:v>
                </c:pt>
                <c:pt idx="14">
                  <c:v>18857.0059226555</c:v>
                </c:pt>
                <c:pt idx="15">
                  <c:v>17557.4912092526</c:v>
                </c:pt>
                <c:pt idx="16">
                  <c:v>15991.6093555892</c:v>
                </c:pt>
                <c:pt idx="17">
                  <c:v>15812.7234155294</c:v>
                </c:pt>
                <c:pt idx="18">
                  <c:v>15843.2528043913</c:v>
                </c:pt>
                <c:pt idx="19">
                  <c:v>16131.2447055956</c:v>
                </c:pt>
                <c:pt idx="20">
                  <c:v>15851.4548250123</c:v>
                </c:pt>
                <c:pt idx="21">
                  <c:v>15991.1472169965</c:v>
                </c:pt>
                <c:pt idx="22">
                  <c:v>16448.6578910846</c:v>
                </c:pt>
                <c:pt idx="23">
                  <c:v>17286.6586993367</c:v>
                </c:pt>
                <c:pt idx="24">
                  <c:v>17184.5877488153</c:v>
                </c:pt>
                <c:pt idx="25">
                  <c:v>16503.9213392272</c:v>
                </c:pt>
                <c:pt idx="26">
                  <c:v>16502.2261284628</c:v>
                </c:pt>
                <c:pt idx="27">
                  <c:v>16987.4566092751</c:v>
                </c:pt>
                <c:pt idx="28">
                  <c:v>17289.0834332073</c:v>
                </c:pt>
                <c:pt idx="29">
                  <c:v>17595.3521831821</c:v>
                </c:pt>
                <c:pt idx="30">
                  <c:v>17700.4405260168</c:v>
                </c:pt>
                <c:pt idx="31">
                  <c:v>17844.4474832307</c:v>
                </c:pt>
                <c:pt idx="32">
                  <c:v>17980.0967651431</c:v>
                </c:pt>
                <c:pt idx="33">
                  <c:v>18163.5623978514</c:v>
                </c:pt>
                <c:pt idx="34">
                  <c:v>18343.106658528</c:v>
                </c:pt>
                <c:pt idx="35">
                  <c:v>18437.3052158503</c:v>
                </c:pt>
                <c:pt idx="36">
                  <c:v>18558.7503322487</c:v>
                </c:pt>
                <c:pt idx="37">
                  <c:v>18643.7449756806</c:v>
                </c:pt>
                <c:pt idx="38">
                  <c:v>18781.0430198263</c:v>
                </c:pt>
                <c:pt idx="39">
                  <c:v>18897.2626848609</c:v>
                </c:pt>
                <c:pt idx="40">
                  <c:v>18948.9660267564</c:v>
                </c:pt>
                <c:pt idx="41">
                  <c:v>19041.0554701326</c:v>
                </c:pt>
                <c:pt idx="42">
                  <c:v>19188.3376671308</c:v>
                </c:pt>
                <c:pt idx="43">
                  <c:v>19374.5115166888</c:v>
                </c:pt>
                <c:pt idx="44">
                  <c:v>19562.5876368542</c:v>
                </c:pt>
                <c:pt idx="45">
                  <c:v>19604.719211275</c:v>
                </c:pt>
                <c:pt idx="46">
                  <c:v>19871.1921968658</c:v>
                </c:pt>
                <c:pt idx="47">
                  <c:v>20090.5080526489</c:v>
                </c:pt>
                <c:pt idx="48">
                  <c:v>20136.6362569337</c:v>
                </c:pt>
                <c:pt idx="49">
                  <c:v>20266.2774335637</c:v>
                </c:pt>
                <c:pt idx="50">
                  <c:v>20249.8874733093</c:v>
                </c:pt>
                <c:pt idx="51">
                  <c:v>20366.0796611187</c:v>
                </c:pt>
                <c:pt idx="52">
                  <c:v>20398.1145757867</c:v>
                </c:pt>
                <c:pt idx="53">
                  <c:v>20510.3100661264</c:v>
                </c:pt>
                <c:pt idx="54">
                  <c:v>20506.7618914894</c:v>
                </c:pt>
                <c:pt idx="55">
                  <c:v>20561.9148641175</c:v>
                </c:pt>
                <c:pt idx="56">
                  <c:v>20587.6934103438</c:v>
                </c:pt>
                <c:pt idx="57">
                  <c:v>20665.4610524286</c:v>
                </c:pt>
                <c:pt idx="58">
                  <c:v>20686.6207605904</c:v>
                </c:pt>
                <c:pt idx="59">
                  <c:v>20756.6319431517</c:v>
                </c:pt>
                <c:pt idx="60">
                  <c:v>20802.3931661379</c:v>
                </c:pt>
                <c:pt idx="61">
                  <c:v>20910.4853269192</c:v>
                </c:pt>
                <c:pt idx="62">
                  <c:v>20976.2479891322</c:v>
                </c:pt>
                <c:pt idx="63">
                  <c:v>21009.2399665571</c:v>
                </c:pt>
                <c:pt idx="64">
                  <c:v>21100.3090168782</c:v>
                </c:pt>
                <c:pt idx="65">
                  <c:v>21103.0938944002</c:v>
                </c:pt>
                <c:pt idx="66">
                  <c:v>21159.7651420825</c:v>
                </c:pt>
                <c:pt idx="67">
                  <c:v>21250.3219135293</c:v>
                </c:pt>
                <c:pt idx="68">
                  <c:v>21340.8247248318</c:v>
                </c:pt>
                <c:pt idx="69">
                  <c:v>21503.7720127899</c:v>
                </c:pt>
                <c:pt idx="70">
                  <c:v>21628.5210563512</c:v>
                </c:pt>
                <c:pt idx="71">
                  <c:v>21622.4957638647</c:v>
                </c:pt>
                <c:pt idx="72">
                  <c:v>21678.974386241</c:v>
                </c:pt>
                <c:pt idx="73">
                  <c:v>21635.639408967</c:v>
                </c:pt>
                <c:pt idx="74">
                  <c:v>21730.287998681</c:v>
                </c:pt>
                <c:pt idx="75">
                  <c:v>21827.27873497</c:v>
                </c:pt>
                <c:pt idx="76">
                  <c:v>21864.641378002</c:v>
                </c:pt>
                <c:pt idx="77">
                  <c:v>21880.8930633416</c:v>
                </c:pt>
                <c:pt idx="78">
                  <c:v>21915.5243667675</c:v>
                </c:pt>
                <c:pt idx="79">
                  <c:v>21982.7016209387</c:v>
                </c:pt>
                <c:pt idx="80">
                  <c:v>21948.1159191651</c:v>
                </c:pt>
                <c:pt idx="81">
                  <c:v>21998.3422111288</c:v>
                </c:pt>
                <c:pt idx="82">
                  <c:v>22033.5908072769</c:v>
                </c:pt>
                <c:pt idx="83">
                  <c:v>22103.0513493682</c:v>
                </c:pt>
                <c:pt idx="84">
                  <c:v>22121.1211027507</c:v>
                </c:pt>
                <c:pt idx="85">
                  <c:v>22200.7298981027</c:v>
                </c:pt>
                <c:pt idx="86">
                  <c:v>22273.2214856015</c:v>
                </c:pt>
                <c:pt idx="87">
                  <c:v>22324.741464988</c:v>
                </c:pt>
                <c:pt idx="88">
                  <c:v>22375.118298443</c:v>
                </c:pt>
                <c:pt idx="89">
                  <c:v>22476.3884947159</c:v>
                </c:pt>
                <c:pt idx="90">
                  <c:v>22523.7389495737</c:v>
                </c:pt>
                <c:pt idx="91">
                  <c:v>22635.4130910439</c:v>
                </c:pt>
                <c:pt idx="92">
                  <c:v>22730.1662067081</c:v>
                </c:pt>
                <c:pt idx="93">
                  <c:v>22744.3183297943</c:v>
                </c:pt>
                <c:pt idx="94">
                  <c:v>22778.4405091922</c:v>
                </c:pt>
                <c:pt idx="95">
                  <c:v>22866.3779999293</c:v>
                </c:pt>
                <c:pt idx="96">
                  <c:v>22958.2851154594</c:v>
                </c:pt>
                <c:pt idx="97">
                  <c:v>23035.3886365467</c:v>
                </c:pt>
                <c:pt idx="98">
                  <c:v>23080.7167148656</c:v>
                </c:pt>
                <c:pt idx="99">
                  <c:v>23182.8175365282</c:v>
                </c:pt>
                <c:pt idx="100">
                  <c:v>23213.2175465073</c:v>
                </c:pt>
                <c:pt idx="101">
                  <c:v>23250.2961151244</c:v>
                </c:pt>
                <c:pt idx="102">
                  <c:v>23273.0022591465</c:v>
                </c:pt>
                <c:pt idx="103">
                  <c:v>23214.2347875906</c:v>
                </c:pt>
                <c:pt idx="104">
                  <c:v>23244.0453740089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all leg compa'!$L$3:$L$3</c:f>
              <c:strCache>
                <c:ptCount val="1"/>
                <c:pt idx="0">
                  <c:v>Pensiones (viudez), legislación 2020</c:v>
                </c:pt>
              </c:strCache>
            </c:strRef>
          </c:tx>
          <c:spPr>
            <a:solidFill>
              <a:srgbClr val="c0504d"/>
            </a:solidFill>
            <a:ln w="5400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compa'!$L$4:$L$108</c:f>
              <c:numCache>
                <c:formatCode>General</c:formatCode>
                <c:ptCount val="105"/>
                <c:pt idx="0">
                  <c:v/>
                </c:pt>
                <c:pt idx="1">
                  <c:v>18404.3966909106</c:v>
                </c:pt>
                <c:pt idx="2">
                  <c:v>20578.3237211547</c:v>
                </c:pt>
                <c:pt idx="3">
                  <c:v>19463.7804823853</c:v>
                </c:pt>
                <c:pt idx="4">
                  <c:v>20729.3332141533</c:v>
                </c:pt>
                <c:pt idx="5">
                  <c:v>17958.7718240914</c:v>
                </c:pt>
                <c:pt idx="6">
                  <c:v>18472.7898793978</c:v>
                </c:pt>
                <c:pt idx="7">
                  <c:v>17495.2355296577</c:v>
                </c:pt>
                <c:pt idx="8">
                  <c:v>19171.429620846</c:v>
                </c:pt>
                <c:pt idx="9">
                  <c:v>18231.4916191626</c:v>
                </c:pt>
                <c:pt idx="10">
                  <c:v>19487.9322461824</c:v>
                </c:pt>
                <c:pt idx="11">
                  <c:v>18614.3134909686</c:v>
                </c:pt>
                <c:pt idx="12">
                  <c:v>20143.2447115444</c:v>
                </c:pt>
                <c:pt idx="13">
                  <c:v>18810.6199852382</c:v>
                </c:pt>
                <c:pt idx="14">
                  <c:v>18857.0059226556</c:v>
                </c:pt>
                <c:pt idx="15">
                  <c:v>17557.4912092528</c:v>
                </c:pt>
                <c:pt idx="16">
                  <c:v>15991.6093555893</c:v>
                </c:pt>
                <c:pt idx="17">
                  <c:v>15812.7234155295</c:v>
                </c:pt>
                <c:pt idx="18">
                  <c:v>15843.2528043914</c:v>
                </c:pt>
                <c:pt idx="19">
                  <c:v>16131.2447055957</c:v>
                </c:pt>
                <c:pt idx="20">
                  <c:v>15851.4548250124</c:v>
                </c:pt>
                <c:pt idx="21">
                  <c:v>17903.3800999579</c:v>
                </c:pt>
                <c:pt idx="22">
                  <c:v>16499.5241747922</c:v>
                </c:pt>
                <c:pt idx="23">
                  <c:v>16402.5602706732</c:v>
                </c:pt>
                <c:pt idx="24">
                  <c:v>16413.0024325282</c:v>
                </c:pt>
                <c:pt idx="25">
                  <c:v>16528.7106969105</c:v>
                </c:pt>
                <c:pt idx="26">
                  <c:v>16608.2586981053</c:v>
                </c:pt>
                <c:pt idx="27">
                  <c:v>16743.3045594886</c:v>
                </c:pt>
                <c:pt idx="28">
                  <c:v>16783.4514973535</c:v>
                </c:pt>
                <c:pt idx="29">
                  <c:v>16939.2616485804</c:v>
                </c:pt>
                <c:pt idx="30">
                  <c:v>17093.9681325532</c:v>
                </c:pt>
                <c:pt idx="31">
                  <c:v>17311.7770055474</c:v>
                </c:pt>
                <c:pt idx="32">
                  <c:v>17483.7310150511</c:v>
                </c:pt>
                <c:pt idx="33">
                  <c:v>17751.144474715</c:v>
                </c:pt>
                <c:pt idx="34">
                  <c:v>18049.0119938711</c:v>
                </c:pt>
                <c:pt idx="35">
                  <c:v>18196.6831138149</c:v>
                </c:pt>
                <c:pt idx="36">
                  <c:v>18437.5591895877</c:v>
                </c:pt>
                <c:pt idx="37">
                  <c:v>18634.2329801735</c:v>
                </c:pt>
                <c:pt idx="38">
                  <c:v>18840.8459192169</c:v>
                </c:pt>
                <c:pt idx="39">
                  <c:v>18999.6447246244</c:v>
                </c:pt>
                <c:pt idx="40">
                  <c:v>19120.6337832422</c:v>
                </c:pt>
                <c:pt idx="41">
                  <c:v>19378.4318747001</c:v>
                </c:pt>
                <c:pt idx="42">
                  <c:v>19646.1688606389</c:v>
                </c:pt>
                <c:pt idx="43">
                  <c:v>19766.9773693267</c:v>
                </c:pt>
                <c:pt idx="44">
                  <c:v>19859.2761903108</c:v>
                </c:pt>
                <c:pt idx="45">
                  <c:v>20120.3412580947</c:v>
                </c:pt>
                <c:pt idx="46">
                  <c:v>20484.95165057</c:v>
                </c:pt>
                <c:pt idx="47">
                  <c:v>20514.2795292176</c:v>
                </c:pt>
                <c:pt idx="48">
                  <c:v>20615.2887612827</c:v>
                </c:pt>
                <c:pt idx="49">
                  <c:v>20711.8379791753</c:v>
                </c:pt>
                <c:pt idx="50">
                  <c:v>20867.4465594843</c:v>
                </c:pt>
                <c:pt idx="51">
                  <c:v>20889.1803366315</c:v>
                </c:pt>
                <c:pt idx="52">
                  <c:v>21031.6457304292</c:v>
                </c:pt>
                <c:pt idx="53">
                  <c:v>21027.321347539</c:v>
                </c:pt>
                <c:pt idx="54">
                  <c:v>21156.8873914579</c:v>
                </c:pt>
                <c:pt idx="55">
                  <c:v>21402.9707248881</c:v>
                </c:pt>
                <c:pt idx="56">
                  <c:v>21407.248386552</c:v>
                </c:pt>
                <c:pt idx="57">
                  <c:v>21444.2799546287</c:v>
                </c:pt>
                <c:pt idx="58">
                  <c:v>21524.5837155046</c:v>
                </c:pt>
                <c:pt idx="59">
                  <c:v>21565.1943613416</c:v>
                </c:pt>
                <c:pt idx="60">
                  <c:v>21699.305924659</c:v>
                </c:pt>
                <c:pt idx="61">
                  <c:v>21820.2066595212</c:v>
                </c:pt>
                <c:pt idx="62">
                  <c:v>21830.5325193932</c:v>
                </c:pt>
                <c:pt idx="63">
                  <c:v>21856.4857349819</c:v>
                </c:pt>
                <c:pt idx="64">
                  <c:v>21848.5027785063</c:v>
                </c:pt>
                <c:pt idx="65">
                  <c:v>21952.1148659994</c:v>
                </c:pt>
                <c:pt idx="66">
                  <c:v>22059.5108187616</c:v>
                </c:pt>
                <c:pt idx="67">
                  <c:v>22128.3677855548</c:v>
                </c:pt>
                <c:pt idx="68">
                  <c:v>22079.948881946</c:v>
                </c:pt>
                <c:pt idx="69">
                  <c:v>22190.600201249</c:v>
                </c:pt>
                <c:pt idx="70">
                  <c:v>22190.0855857325</c:v>
                </c:pt>
                <c:pt idx="71">
                  <c:v>22277.2844908272</c:v>
                </c:pt>
                <c:pt idx="72">
                  <c:v>22425.2898237069</c:v>
                </c:pt>
                <c:pt idx="73">
                  <c:v>22457.1839330642</c:v>
                </c:pt>
                <c:pt idx="74">
                  <c:v>22517.4633745962</c:v>
                </c:pt>
                <c:pt idx="75">
                  <c:v>22547.559685335</c:v>
                </c:pt>
                <c:pt idx="76">
                  <c:v>22630.5270006252</c:v>
                </c:pt>
                <c:pt idx="77">
                  <c:v>22705.0187215724</c:v>
                </c:pt>
                <c:pt idx="78">
                  <c:v>22696.6637297385</c:v>
                </c:pt>
                <c:pt idx="79">
                  <c:v>22770.5165191283</c:v>
                </c:pt>
                <c:pt idx="80">
                  <c:v>22885.8342852981</c:v>
                </c:pt>
                <c:pt idx="81">
                  <c:v>22918.3750444327</c:v>
                </c:pt>
                <c:pt idx="82">
                  <c:v>22907.6918041794</c:v>
                </c:pt>
                <c:pt idx="83">
                  <c:v>22880.0599630116</c:v>
                </c:pt>
                <c:pt idx="84">
                  <c:v>22889.8855935919</c:v>
                </c:pt>
                <c:pt idx="85">
                  <c:v>22951.5762446173</c:v>
                </c:pt>
                <c:pt idx="86">
                  <c:v>23020.7825189038</c:v>
                </c:pt>
                <c:pt idx="87">
                  <c:v>23203.0615668348</c:v>
                </c:pt>
                <c:pt idx="88">
                  <c:v>23206.7199842415</c:v>
                </c:pt>
                <c:pt idx="89">
                  <c:v>23227.2467836993</c:v>
                </c:pt>
                <c:pt idx="90">
                  <c:v>23260.7830043572</c:v>
                </c:pt>
                <c:pt idx="91">
                  <c:v>23213.5398649041</c:v>
                </c:pt>
                <c:pt idx="92">
                  <c:v>23391.8794292964</c:v>
                </c:pt>
                <c:pt idx="93">
                  <c:v>23448.735154231</c:v>
                </c:pt>
                <c:pt idx="94">
                  <c:v>23469.7358247353</c:v>
                </c:pt>
                <c:pt idx="95">
                  <c:v>23510.0875915199</c:v>
                </c:pt>
                <c:pt idx="96">
                  <c:v>23612.762209313</c:v>
                </c:pt>
                <c:pt idx="97">
                  <c:v>23682.0285365241</c:v>
                </c:pt>
                <c:pt idx="98">
                  <c:v>23658.931715689</c:v>
                </c:pt>
                <c:pt idx="99">
                  <c:v>23719.2194893732</c:v>
                </c:pt>
                <c:pt idx="100">
                  <c:v>23849.5358265243</c:v>
                </c:pt>
                <c:pt idx="101">
                  <c:v>24002.8334713161</c:v>
                </c:pt>
                <c:pt idx="102">
                  <c:v>24020.7868736902</c:v>
                </c:pt>
                <c:pt idx="103">
                  <c:v>24081.1390546804</c:v>
                </c:pt>
                <c:pt idx="104">
                  <c:v>24128.7276871846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values all leg compa'!$R$3:$R$3</c:f>
              <c:strCache>
                <c:ptCount val="1"/>
                <c:pt idx="0">
                  <c:v>Pensiones por moratoria 2014, legislación 2019</c:v>
                </c:pt>
              </c:strCache>
            </c:strRef>
          </c:tx>
          <c:spPr>
            <a:solidFill>
              <a:srgbClr val="9bbb59"/>
            </a:solidFill>
            <a:ln w="108000">
              <a:solidFill>
                <a:srgbClr val="9bbb59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compa'!$R$4:$R$108</c:f>
              <c:numCache>
                <c:formatCode>General</c:formatCode>
                <c:ptCount val="105"/>
                <c:pt idx="0">
                  <c:v/>
                </c:pt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14629.3145991191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12974.5365259365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11980.4535981709</c:v>
                </c:pt>
                <c:pt idx="20">
                  <c:v>12063.5939662999</c:v>
                </c:pt>
                <c:pt idx="21">
                  <c:v>13391.2061360882</c:v>
                </c:pt>
                <c:pt idx="22">
                  <c:v>13682.3449519725</c:v>
                </c:pt>
                <c:pt idx="23">
                  <c:v>14342.2188575916</c:v>
                </c:pt>
                <c:pt idx="24">
                  <c:v>14379.977110115</c:v>
                </c:pt>
                <c:pt idx="25">
                  <c:v>13823.8871387701</c:v>
                </c:pt>
                <c:pt idx="26">
                  <c:v>13878.1768312398</c:v>
                </c:pt>
                <c:pt idx="27">
                  <c:v>14266.7322913973</c:v>
                </c:pt>
                <c:pt idx="28">
                  <c:v>14554.8574469814</c:v>
                </c:pt>
                <c:pt idx="29">
                  <c:v>14812.7366214247</c:v>
                </c:pt>
                <c:pt idx="30">
                  <c:v>14985.7611661378</c:v>
                </c:pt>
                <c:pt idx="31">
                  <c:v>15144.6803921795</c:v>
                </c:pt>
                <c:pt idx="32">
                  <c:v>15324.843564794</c:v>
                </c:pt>
                <c:pt idx="33">
                  <c:v>15495.7418443461</c:v>
                </c:pt>
                <c:pt idx="34">
                  <c:v>15659.1129075462</c:v>
                </c:pt>
                <c:pt idx="35">
                  <c:v>15825.191500414</c:v>
                </c:pt>
                <c:pt idx="36">
                  <c:v>15984.4171417462</c:v>
                </c:pt>
                <c:pt idx="37">
                  <c:v>16160.6537370029</c:v>
                </c:pt>
                <c:pt idx="38">
                  <c:v>16328.8901158603</c:v>
                </c:pt>
                <c:pt idx="39">
                  <c:v>16534.340152107</c:v>
                </c:pt>
                <c:pt idx="40">
                  <c:v>16597.8853249248</c:v>
                </c:pt>
                <c:pt idx="41">
                  <c:v>16662.5612791732</c:v>
                </c:pt>
                <c:pt idx="42">
                  <c:v>16775.9500133076</c:v>
                </c:pt>
                <c:pt idx="43">
                  <c:v>16909.3959961905</c:v>
                </c:pt>
                <c:pt idx="44">
                  <c:v>16964.6165985854</c:v>
                </c:pt>
                <c:pt idx="45">
                  <c:v>17011.0327488848</c:v>
                </c:pt>
                <c:pt idx="46">
                  <c:v>17124.0905702786</c:v>
                </c:pt>
                <c:pt idx="47">
                  <c:v>17235.1511469094</c:v>
                </c:pt>
                <c:pt idx="48">
                  <c:v>17256.4040285287</c:v>
                </c:pt>
                <c:pt idx="49">
                  <c:v>17275.9650361601</c:v>
                </c:pt>
                <c:pt idx="50">
                  <c:v>17295.8439527542</c:v>
                </c:pt>
                <c:pt idx="51">
                  <c:v>17317.8949233918</c:v>
                </c:pt>
                <c:pt idx="52">
                  <c:v>17314.3894683708</c:v>
                </c:pt>
                <c:pt idx="53">
                  <c:v>17342.3999769752</c:v>
                </c:pt>
                <c:pt idx="54">
                  <c:v>17363.3153874837</c:v>
                </c:pt>
                <c:pt idx="55">
                  <c:v>17379.3762448193</c:v>
                </c:pt>
                <c:pt idx="56">
                  <c:v>17405.3638996555</c:v>
                </c:pt>
                <c:pt idx="57">
                  <c:v>17425.5780638842</c:v>
                </c:pt>
                <c:pt idx="58">
                  <c:v>17444.8767851699</c:v>
                </c:pt>
                <c:pt idx="59">
                  <c:v>17476.2146061143</c:v>
                </c:pt>
                <c:pt idx="60">
                  <c:v>17505.2709261546</c:v>
                </c:pt>
                <c:pt idx="61">
                  <c:v>17530.0304192362</c:v>
                </c:pt>
                <c:pt idx="62">
                  <c:v>17553.8382953497</c:v>
                </c:pt>
                <c:pt idx="63">
                  <c:v>17549.7724480646</c:v>
                </c:pt>
                <c:pt idx="64">
                  <c:v>17563.8123740585</c:v>
                </c:pt>
                <c:pt idx="65">
                  <c:v>17589.810974825</c:v>
                </c:pt>
                <c:pt idx="66">
                  <c:v>17619.3417572723</c:v>
                </c:pt>
                <c:pt idx="67">
                  <c:v>17641.2150011716</c:v>
                </c:pt>
                <c:pt idx="68">
                  <c:v>17676.4906313771</c:v>
                </c:pt>
                <c:pt idx="69">
                  <c:v>17701.2102914973</c:v>
                </c:pt>
                <c:pt idx="70">
                  <c:v>17721.1399022908</c:v>
                </c:pt>
                <c:pt idx="71">
                  <c:v>17741.2375853377</c:v>
                </c:pt>
                <c:pt idx="72">
                  <c:v>17766.7400586387</c:v>
                </c:pt>
                <c:pt idx="73">
                  <c:v>17759.2636266765</c:v>
                </c:pt>
                <c:pt idx="74">
                  <c:v>17765.0617398592</c:v>
                </c:pt>
                <c:pt idx="75">
                  <c:v>17795.0083804049</c:v>
                </c:pt>
                <c:pt idx="76">
                  <c:v>17832.9651888426</c:v>
                </c:pt>
                <c:pt idx="77">
                  <c:v>17855.1815102968</c:v>
                </c:pt>
                <c:pt idx="78">
                  <c:v>17877.724144719</c:v>
                </c:pt>
                <c:pt idx="79">
                  <c:v>17904.719025984</c:v>
                </c:pt>
                <c:pt idx="80">
                  <c:v>17929.6447794237</c:v>
                </c:pt>
                <c:pt idx="81">
                  <c:v>17952.5116029438</c:v>
                </c:pt>
                <c:pt idx="82">
                  <c:v>17971.0436575913</c:v>
                </c:pt>
                <c:pt idx="83">
                  <c:v>17982.8767551013</c:v>
                </c:pt>
                <c:pt idx="84">
                  <c:v>18008.7208353567</c:v>
                </c:pt>
                <c:pt idx="85">
                  <c:v>18029.7819464923</c:v>
                </c:pt>
                <c:pt idx="86">
                  <c:v>18046.4253953816</c:v>
                </c:pt>
                <c:pt idx="87">
                  <c:v>18066.635230565</c:v>
                </c:pt>
                <c:pt idx="88">
                  <c:v>18091.4314496787</c:v>
                </c:pt>
                <c:pt idx="89">
                  <c:v>18077.515327611</c:v>
                </c:pt>
                <c:pt idx="90">
                  <c:v>18088.6592266328</c:v>
                </c:pt>
                <c:pt idx="91">
                  <c:v>18149.7471613023</c:v>
                </c:pt>
                <c:pt idx="92">
                  <c:v>18172.4252254359</c:v>
                </c:pt>
                <c:pt idx="93">
                  <c:v>18203.1568984333</c:v>
                </c:pt>
                <c:pt idx="94">
                  <c:v>18237.3224017356</c:v>
                </c:pt>
                <c:pt idx="95">
                  <c:v>18279.2064729202</c:v>
                </c:pt>
                <c:pt idx="96">
                  <c:v>18261.3758469226</c:v>
                </c:pt>
                <c:pt idx="97">
                  <c:v>18332.5153224239</c:v>
                </c:pt>
                <c:pt idx="98">
                  <c:v>18427.0110146942</c:v>
                </c:pt>
                <c:pt idx="99">
                  <c:v>18431.3555030972</c:v>
                </c:pt>
                <c:pt idx="100">
                  <c:v>18460.9441270161</c:v>
                </c:pt>
                <c:pt idx="101">
                  <c:v>18532.3988898541</c:v>
                </c:pt>
                <c:pt idx="102">
                  <c:v>18549.2915001698</c:v>
                </c:pt>
                <c:pt idx="103">
                  <c:v>18614.9026548057</c:v>
                </c:pt>
                <c:pt idx="104">
                  <c:v>18628.9073978164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'Retirement values all leg compa'!$Q$3:$Q$3</c:f>
              <c:strCache>
                <c:ptCount val="1"/>
                <c:pt idx="0">
                  <c:v>Pensiones por moratoria 2014, legislación 2020</c:v>
                </c:pt>
              </c:strCache>
            </c:strRef>
          </c:tx>
          <c:spPr>
            <a:solidFill>
              <a:srgbClr val="9bbb59"/>
            </a:solidFill>
            <a:ln w="54000">
              <a:solidFill>
                <a:srgbClr val="9bbb59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compa'!$Q$4:$Q$108</c:f>
              <c:numCache>
                <c:formatCode>General</c:formatCode>
                <c:ptCount val="105"/>
                <c:pt idx="0">
                  <c:v/>
                </c:pt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15053.1348389751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14629.3145991191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12974.5365259365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11980.453598171</c:v>
                </c:pt>
                <c:pt idx="20">
                  <c:v>12063.5939663</c:v>
                </c:pt>
                <c:pt idx="21">
                  <c:v>16470.0251870358</c:v>
                </c:pt>
                <c:pt idx="22">
                  <c:v>14151.3649907391</c:v>
                </c:pt>
                <c:pt idx="23">
                  <c:v>14082.2393154414</c:v>
                </c:pt>
                <c:pt idx="24">
                  <c:v>14181.6227249506</c:v>
                </c:pt>
                <c:pt idx="25">
                  <c:v>14276.1146930079</c:v>
                </c:pt>
                <c:pt idx="26">
                  <c:v>14377.2122199059</c:v>
                </c:pt>
                <c:pt idx="27">
                  <c:v>14486.9265957675</c:v>
                </c:pt>
                <c:pt idx="28">
                  <c:v>14576.8301030914</c:v>
                </c:pt>
                <c:pt idx="29">
                  <c:v>14685.0985517905</c:v>
                </c:pt>
                <c:pt idx="30">
                  <c:v>14897.4474755707</c:v>
                </c:pt>
                <c:pt idx="31">
                  <c:v>15122.7191156935</c:v>
                </c:pt>
                <c:pt idx="32">
                  <c:v>15343.0278673428</c:v>
                </c:pt>
                <c:pt idx="33">
                  <c:v>15562.0560325314</c:v>
                </c:pt>
                <c:pt idx="34">
                  <c:v>15769.6724449582</c:v>
                </c:pt>
                <c:pt idx="35">
                  <c:v>15951.8841205837</c:v>
                </c:pt>
                <c:pt idx="36">
                  <c:v>16141.3368476377</c:v>
                </c:pt>
                <c:pt idx="37">
                  <c:v>16393.5673812927</c:v>
                </c:pt>
                <c:pt idx="38">
                  <c:v>16622.0063177843</c:v>
                </c:pt>
                <c:pt idx="39">
                  <c:v>16808.3430774749</c:v>
                </c:pt>
                <c:pt idx="40">
                  <c:v>16898.7820355682</c:v>
                </c:pt>
                <c:pt idx="41">
                  <c:v>17061.6386896446</c:v>
                </c:pt>
                <c:pt idx="42">
                  <c:v>17252.8839314792</c:v>
                </c:pt>
                <c:pt idx="43">
                  <c:v>17329.6364099426</c:v>
                </c:pt>
                <c:pt idx="44">
                  <c:v>17404.3098269818</c:v>
                </c:pt>
                <c:pt idx="45">
                  <c:v>17571.3037907865</c:v>
                </c:pt>
                <c:pt idx="46">
                  <c:v>17779.9534228616</c:v>
                </c:pt>
                <c:pt idx="47">
                  <c:v>17812.0215199509</c:v>
                </c:pt>
                <c:pt idx="48">
                  <c:v>17843.7280720121</c:v>
                </c:pt>
                <c:pt idx="49">
                  <c:v>17869.9360301919</c:v>
                </c:pt>
                <c:pt idx="50">
                  <c:v>17893.6257717684</c:v>
                </c:pt>
                <c:pt idx="51">
                  <c:v>17927.7109107661</c:v>
                </c:pt>
                <c:pt idx="52">
                  <c:v>17959.3889212647</c:v>
                </c:pt>
                <c:pt idx="53">
                  <c:v>17988.5341692588</c:v>
                </c:pt>
                <c:pt idx="54">
                  <c:v>18013.7869384253</c:v>
                </c:pt>
                <c:pt idx="55">
                  <c:v>18046.6409691529</c:v>
                </c:pt>
                <c:pt idx="56">
                  <c:v>18080.0344404323</c:v>
                </c:pt>
                <c:pt idx="57">
                  <c:v>18106.8283581707</c:v>
                </c:pt>
                <c:pt idx="58">
                  <c:v>18131.8515206233</c:v>
                </c:pt>
                <c:pt idx="59">
                  <c:v>18165.9855963809</c:v>
                </c:pt>
                <c:pt idx="60">
                  <c:v>18202.1257178668</c:v>
                </c:pt>
                <c:pt idx="61">
                  <c:v>18229.3913240972</c:v>
                </c:pt>
                <c:pt idx="62">
                  <c:v>18252.8937678478</c:v>
                </c:pt>
                <c:pt idx="63">
                  <c:v>18283.8016180949</c:v>
                </c:pt>
                <c:pt idx="64">
                  <c:v>18317.1368655916</c:v>
                </c:pt>
                <c:pt idx="65">
                  <c:v>18344.7214716607</c:v>
                </c:pt>
                <c:pt idx="66">
                  <c:v>18340.8015819065</c:v>
                </c:pt>
                <c:pt idx="67">
                  <c:v>18371.4057154478</c:v>
                </c:pt>
                <c:pt idx="68">
                  <c:v>18407.5964119194</c:v>
                </c:pt>
                <c:pt idx="69">
                  <c:v>18421.173279698</c:v>
                </c:pt>
                <c:pt idx="70">
                  <c:v>18446.5635558858</c:v>
                </c:pt>
                <c:pt idx="71">
                  <c:v>18481.5309899296</c:v>
                </c:pt>
                <c:pt idx="72">
                  <c:v>18515.7098015145</c:v>
                </c:pt>
                <c:pt idx="73">
                  <c:v>18537.6919144763</c:v>
                </c:pt>
                <c:pt idx="74">
                  <c:v>18562.2181115606</c:v>
                </c:pt>
                <c:pt idx="75">
                  <c:v>18586.5609935154</c:v>
                </c:pt>
                <c:pt idx="76">
                  <c:v>18625.8675538189</c:v>
                </c:pt>
                <c:pt idx="77">
                  <c:v>18655.4327327506</c:v>
                </c:pt>
                <c:pt idx="78">
                  <c:v>18682.22516009</c:v>
                </c:pt>
                <c:pt idx="79">
                  <c:v>18720.3627354504</c:v>
                </c:pt>
                <c:pt idx="80">
                  <c:v>18708.2028186683</c:v>
                </c:pt>
                <c:pt idx="81">
                  <c:v>18739.4384830966</c:v>
                </c:pt>
                <c:pt idx="82">
                  <c:v>18778.8442987102</c:v>
                </c:pt>
                <c:pt idx="83">
                  <c:v>18794.9713149499</c:v>
                </c:pt>
                <c:pt idx="84">
                  <c:v>18819.6677721296</c:v>
                </c:pt>
                <c:pt idx="85">
                  <c:v>18848.9997140846</c:v>
                </c:pt>
                <c:pt idx="86">
                  <c:v>18875.3553373802</c:v>
                </c:pt>
                <c:pt idx="87">
                  <c:v>18908.0260483126</c:v>
                </c:pt>
                <c:pt idx="88">
                  <c:v>18941.6441991533</c:v>
                </c:pt>
                <c:pt idx="89">
                  <c:v>18969.0054920251</c:v>
                </c:pt>
                <c:pt idx="90">
                  <c:v>18998.3289268371</c:v>
                </c:pt>
                <c:pt idx="91">
                  <c:v>19024.5150439626</c:v>
                </c:pt>
                <c:pt idx="92">
                  <c:v>19046.1828054238</c:v>
                </c:pt>
                <c:pt idx="93">
                  <c:v>19083.6377777681</c:v>
                </c:pt>
                <c:pt idx="94">
                  <c:v>19142.5442261235</c:v>
                </c:pt>
                <c:pt idx="95">
                  <c:v>19175.853096062</c:v>
                </c:pt>
                <c:pt idx="96">
                  <c:v>19208.9451448375</c:v>
                </c:pt>
                <c:pt idx="97">
                  <c:v>19178.3620584602</c:v>
                </c:pt>
                <c:pt idx="98">
                  <c:v>19198.7021136863</c:v>
                </c:pt>
                <c:pt idx="99">
                  <c:v>19227.2066277849</c:v>
                </c:pt>
                <c:pt idx="100">
                  <c:v>19260.1107896992</c:v>
                </c:pt>
                <c:pt idx="101">
                  <c:v>19283.1112820736</c:v>
                </c:pt>
                <c:pt idx="102">
                  <c:v>19293.3069516471</c:v>
                </c:pt>
                <c:pt idx="103">
                  <c:v>19332.3223687055</c:v>
                </c:pt>
                <c:pt idx="104">
                  <c:v>19351.9371458983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'Retirement values all leg compa'!$V$3:$V$3</c:f>
              <c:strCache>
                <c:ptCount val="1"/>
                <c:pt idx="0">
                  <c:v>PUAM, legislación 2020</c:v>
                </c:pt>
              </c:strCache>
            </c:strRef>
          </c:tx>
          <c:spPr>
            <a:solidFill>
              <a:srgbClr val="808080"/>
            </a:solidFill>
            <a:ln w="54000">
              <a:solidFill>
                <a:srgbClr val="80808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compa'!$V$4:$V$108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15215.5433742771</c:v>
                </c:pt>
                <c:pt idx="22">
                  <c:v>12331.7980946401</c:v>
                </c:pt>
                <c:pt idx="23">
                  <c:v>12241.8647574955</c:v>
                </c:pt>
                <c:pt idx="24">
                  <c:v>12241.8647574955</c:v>
                </c:pt>
                <c:pt idx="25">
                  <c:v>12241.8647574955</c:v>
                </c:pt>
                <c:pt idx="26">
                  <c:v>12233.2905362784</c:v>
                </c:pt>
                <c:pt idx="27">
                  <c:v>12233.6515757267</c:v>
                </c:pt>
                <c:pt idx="28">
                  <c:v>12234.3558588342</c:v>
                </c:pt>
                <c:pt idx="29">
                  <c:v>12234.553313065</c:v>
                </c:pt>
                <c:pt idx="30">
                  <c:v>12356.5169655517</c:v>
                </c:pt>
                <c:pt idx="31">
                  <c:v>12495.4213689961</c:v>
                </c:pt>
                <c:pt idx="32">
                  <c:v>12614.3865144723</c:v>
                </c:pt>
                <c:pt idx="33">
                  <c:v>12736.3613913364</c:v>
                </c:pt>
                <c:pt idx="34">
                  <c:v>12856.7731929997</c:v>
                </c:pt>
                <c:pt idx="35">
                  <c:v>12948.7077447546</c:v>
                </c:pt>
                <c:pt idx="36">
                  <c:v>13036.4613398945</c:v>
                </c:pt>
                <c:pt idx="37">
                  <c:v>13157.303167533</c:v>
                </c:pt>
                <c:pt idx="38">
                  <c:v>13290.2819576928</c:v>
                </c:pt>
                <c:pt idx="39">
                  <c:v>13358.2032609345</c:v>
                </c:pt>
                <c:pt idx="40">
                  <c:v>13393.8827261381</c:v>
                </c:pt>
                <c:pt idx="41">
                  <c:v>13533.3636901095</c:v>
                </c:pt>
                <c:pt idx="42">
                  <c:v>13703.5381784356</c:v>
                </c:pt>
                <c:pt idx="43">
                  <c:v>13664.7263021679</c:v>
                </c:pt>
                <c:pt idx="44">
                  <c:v>13755.345713995</c:v>
                </c:pt>
                <c:pt idx="45">
                  <c:v>13912.1475171169</c:v>
                </c:pt>
                <c:pt idx="46">
                  <c:v>14111.0958788078</c:v>
                </c:pt>
                <c:pt idx="47">
                  <c:v>14126.3587979655</c:v>
                </c:pt>
                <c:pt idx="48">
                  <c:v>14132.9868173078</c:v>
                </c:pt>
                <c:pt idx="49">
                  <c:v>14157.3177260304</c:v>
                </c:pt>
                <c:pt idx="50">
                  <c:v>14173.6723053891</c:v>
                </c:pt>
                <c:pt idx="51">
                  <c:v>14198.8692854463</c:v>
                </c:pt>
                <c:pt idx="52">
                  <c:v>14251.7745500536</c:v>
                </c:pt>
                <c:pt idx="53">
                  <c:v>14275.8838146894</c:v>
                </c:pt>
                <c:pt idx="54">
                  <c:v>14292.3614633106</c:v>
                </c:pt>
                <c:pt idx="55">
                  <c:v>14316.9633500685</c:v>
                </c:pt>
                <c:pt idx="56">
                  <c:v>14341.9241289267</c:v>
                </c:pt>
                <c:pt idx="57">
                  <c:v>14360.671471223</c:v>
                </c:pt>
                <c:pt idx="58">
                  <c:v>14374.2985183895</c:v>
                </c:pt>
                <c:pt idx="59">
                  <c:v>14397.9303971407</c:v>
                </c:pt>
                <c:pt idx="60">
                  <c:v>14422.1969716338</c:v>
                </c:pt>
                <c:pt idx="61">
                  <c:v>14472.3119689039</c:v>
                </c:pt>
                <c:pt idx="62">
                  <c:v>14491.8972201607</c:v>
                </c:pt>
                <c:pt idx="63">
                  <c:v>14514.5882898191</c:v>
                </c:pt>
                <c:pt idx="64">
                  <c:v>14538.9214900368</c:v>
                </c:pt>
                <c:pt idx="65">
                  <c:v>14555.6771516737</c:v>
                </c:pt>
                <c:pt idx="66">
                  <c:v>14569.4754506048</c:v>
                </c:pt>
                <c:pt idx="67">
                  <c:v>14590.9049883658</c:v>
                </c:pt>
                <c:pt idx="68">
                  <c:v>14613.4443634824</c:v>
                </c:pt>
                <c:pt idx="69">
                  <c:v>14625.4698773612</c:v>
                </c:pt>
                <c:pt idx="70">
                  <c:v>14636.7151545213</c:v>
                </c:pt>
                <c:pt idx="71">
                  <c:v>14650.6488373619</c:v>
                </c:pt>
                <c:pt idx="72">
                  <c:v>14674.4857872113</c:v>
                </c:pt>
                <c:pt idx="73">
                  <c:v>14690.6005945649</c:v>
                </c:pt>
                <c:pt idx="74">
                  <c:v>14704.647672572</c:v>
                </c:pt>
                <c:pt idx="75">
                  <c:v>14727.4062813682</c:v>
                </c:pt>
                <c:pt idx="76">
                  <c:v>14750.0471249068</c:v>
                </c:pt>
                <c:pt idx="77">
                  <c:v>14766.5619969002</c:v>
                </c:pt>
                <c:pt idx="78">
                  <c:v>14778.837841343</c:v>
                </c:pt>
                <c:pt idx="79">
                  <c:v>14801.1018202363</c:v>
                </c:pt>
                <c:pt idx="80">
                  <c:v>14823.6362568179</c:v>
                </c:pt>
                <c:pt idx="81">
                  <c:v>14840.186961017</c:v>
                </c:pt>
                <c:pt idx="82">
                  <c:v>14850.0519993522</c:v>
                </c:pt>
                <c:pt idx="83">
                  <c:v>14872.549451264</c:v>
                </c:pt>
                <c:pt idx="84">
                  <c:v>14882.6842363248</c:v>
                </c:pt>
                <c:pt idx="85">
                  <c:v>14899.299264542</c:v>
                </c:pt>
                <c:pt idx="86">
                  <c:v>14913.2440465473</c:v>
                </c:pt>
                <c:pt idx="87">
                  <c:v>14938.1289449402</c:v>
                </c:pt>
                <c:pt idx="88">
                  <c:v>14958.8445022224</c:v>
                </c:pt>
                <c:pt idx="89">
                  <c:v>14973.8926718595</c:v>
                </c:pt>
                <c:pt idx="90">
                  <c:v>14968.5179040557</c:v>
                </c:pt>
                <c:pt idx="91">
                  <c:v>14993.4456893391</c:v>
                </c:pt>
                <c:pt idx="92">
                  <c:v>15028.1424147105</c:v>
                </c:pt>
                <c:pt idx="93">
                  <c:v>15045.4886279383</c:v>
                </c:pt>
                <c:pt idx="94">
                  <c:v>15057.5148551285</c:v>
                </c:pt>
                <c:pt idx="95">
                  <c:v>15077.5130509769</c:v>
                </c:pt>
                <c:pt idx="96">
                  <c:v>15099.5409637725</c:v>
                </c:pt>
                <c:pt idx="97">
                  <c:v>15115.9239697945</c:v>
                </c:pt>
                <c:pt idx="98">
                  <c:v>15128.0123405676</c:v>
                </c:pt>
                <c:pt idx="99">
                  <c:v>15134.7334813981</c:v>
                </c:pt>
                <c:pt idx="100">
                  <c:v>15167.0295338984</c:v>
                </c:pt>
                <c:pt idx="101">
                  <c:v>15180.2907880015</c:v>
                </c:pt>
                <c:pt idx="102">
                  <c:v>15185.7559881011</c:v>
                </c:pt>
                <c:pt idx="103">
                  <c:v>15202.2707460301</c:v>
                </c:pt>
                <c:pt idx="104">
                  <c:v>15224.5727944189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'Retirement values all leg compa'!$W$3:$W$3</c:f>
              <c:strCache>
                <c:ptCount val="1"/>
                <c:pt idx="0">
                  <c:v>PUAM, legislación 2019</c:v>
                </c:pt>
              </c:strCache>
            </c:strRef>
          </c:tx>
          <c:spPr>
            <a:solidFill>
              <a:srgbClr val="999999"/>
            </a:solidFill>
            <a:ln w="108000">
              <a:solidFill>
                <a:srgbClr val="999999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2.015,00</c:v>
                </c:pt>
                <c:pt idx="2">
                  <c:v>2.015,00</c:v>
                </c:pt>
                <c:pt idx="3">
                  <c:v>2.015,00</c:v>
                </c:pt>
                <c:pt idx="4">
                  <c:v>2.015,00</c:v>
                </c:pt>
                <c:pt idx="5">
                  <c:v>2.016,00</c:v>
                </c:pt>
                <c:pt idx="6">
                  <c:v>2.016,00</c:v>
                </c:pt>
                <c:pt idx="7">
                  <c:v>2.016,00</c:v>
                </c:pt>
                <c:pt idx="8">
                  <c:v>2.016,00</c:v>
                </c:pt>
                <c:pt idx="9">
                  <c:v>2.017,00</c:v>
                </c:pt>
                <c:pt idx="10">
                  <c:v>2.017,00</c:v>
                </c:pt>
                <c:pt idx="11">
                  <c:v>2.017,00</c:v>
                </c:pt>
                <c:pt idx="12">
                  <c:v>2.017,00</c:v>
                </c:pt>
                <c:pt idx="13">
                  <c:v>2.018,00</c:v>
                </c:pt>
                <c:pt idx="14">
                  <c:v>2.018,00</c:v>
                </c:pt>
                <c:pt idx="15">
                  <c:v>2.018,00</c:v>
                </c:pt>
                <c:pt idx="16">
                  <c:v>2.018,00</c:v>
                </c:pt>
                <c:pt idx="17">
                  <c:v>2.019,00</c:v>
                </c:pt>
                <c:pt idx="18">
                  <c:v>2.019,00</c:v>
                </c:pt>
                <c:pt idx="19">
                  <c:v>2.019,00</c:v>
                </c:pt>
                <c:pt idx="20">
                  <c:v>2.019,00</c:v>
                </c:pt>
                <c:pt idx="21">
                  <c:v>2.020,00</c:v>
                </c:pt>
                <c:pt idx="22">
                  <c:v>2.020,00</c:v>
                </c:pt>
                <c:pt idx="23">
                  <c:v>2.020,00</c:v>
                </c:pt>
                <c:pt idx="24">
                  <c:v>2.020,00</c:v>
                </c:pt>
                <c:pt idx="25">
                  <c:v>2.021,00</c:v>
                </c:pt>
                <c:pt idx="26">
                  <c:v>2.021,00</c:v>
                </c:pt>
                <c:pt idx="27">
                  <c:v>2.021,00</c:v>
                </c:pt>
                <c:pt idx="28">
                  <c:v>2.021,00</c:v>
                </c:pt>
                <c:pt idx="29">
                  <c:v>2.022,00</c:v>
                </c:pt>
                <c:pt idx="30">
                  <c:v>2.022,00</c:v>
                </c:pt>
                <c:pt idx="31">
                  <c:v>2.022,00</c:v>
                </c:pt>
                <c:pt idx="32">
                  <c:v>2.022,00</c:v>
                </c:pt>
                <c:pt idx="33">
                  <c:v>2.023,00</c:v>
                </c:pt>
                <c:pt idx="34">
                  <c:v>2.023,00</c:v>
                </c:pt>
                <c:pt idx="35">
                  <c:v>2.023,00</c:v>
                </c:pt>
                <c:pt idx="36">
                  <c:v>2.023,00</c:v>
                </c:pt>
                <c:pt idx="37">
                  <c:v>2.024,00</c:v>
                </c:pt>
                <c:pt idx="38">
                  <c:v>2.024,00</c:v>
                </c:pt>
                <c:pt idx="39">
                  <c:v>2.024,00</c:v>
                </c:pt>
                <c:pt idx="40">
                  <c:v>2.024,00</c:v>
                </c:pt>
                <c:pt idx="41">
                  <c:v>2.025,00</c:v>
                </c:pt>
                <c:pt idx="42">
                  <c:v>2.025,00</c:v>
                </c:pt>
                <c:pt idx="43">
                  <c:v>2.025,00</c:v>
                </c:pt>
                <c:pt idx="44">
                  <c:v>2.025,00</c:v>
                </c:pt>
                <c:pt idx="45">
                  <c:v>2.026,00</c:v>
                </c:pt>
                <c:pt idx="46">
                  <c:v>2.026,00</c:v>
                </c:pt>
                <c:pt idx="47">
                  <c:v>2.026,00</c:v>
                </c:pt>
                <c:pt idx="48">
                  <c:v>2.026,00</c:v>
                </c:pt>
                <c:pt idx="49">
                  <c:v>2.027,00</c:v>
                </c:pt>
                <c:pt idx="50">
                  <c:v>2.027,00</c:v>
                </c:pt>
                <c:pt idx="51">
                  <c:v>2.027,00</c:v>
                </c:pt>
                <c:pt idx="52">
                  <c:v>2.027,00</c:v>
                </c:pt>
                <c:pt idx="53">
                  <c:v>2.028,00</c:v>
                </c:pt>
                <c:pt idx="54">
                  <c:v>2.028,00</c:v>
                </c:pt>
                <c:pt idx="55">
                  <c:v>2.028,00</c:v>
                </c:pt>
                <c:pt idx="56">
                  <c:v>2.028,00</c:v>
                </c:pt>
                <c:pt idx="57">
                  <c:v>2.029,00</c:v>
                </c:pt>
                <c:pt idx="58">
                  <c:v>2.029,00</c:v>
                </c:pt>
                <c:pt idx="59">
                  <c:v>2.029,00</c:v>
                </c:pt>
                <c:pt idx="60">
                  <c:v>2.029,00</c:v>
                </c:pt>
                <c:pt idx="61">
                  <c:v>2.030,00</c:v>
                </c:pt>
                <c:pt idx="62">
                  <c:v>2.030,00</c:v>
                </c:pt>
                <c:pt idx="63">
                  <c:v>2.030,00</c:v>
                </c:pt>
                <c:pt idx="64">
                  <c:v>2.030,00</c:v>
                </c:pt>
                <c:pt idx="65">
                  <c:v>2.031,00</c:v>
                </c:pt>
                <c:pt idx="66">
                  <c:v>2.031,00</c:v>
                </c:pt>
                <c:pt idx="67">
                  <c:v>2.031,00</c:v>
                </c:pt>
                <c:pt idx="68">
                  <c:v>2.031,00</c:v>
                </c:pt>
                <c:pt idx="69">
                  <c:v>2.032,00</c:v>
                </c:pt>
                <c:pt idx="70">
                  <c:v>2.032,00</c:v>
                </c:pt>
                <c:pt idx="71">
                  <c:v>2.032,00</c:v>
                </c:pt>
                <c:pt idx="72">
                  <c:v>2.032,00</c:v>
                </c:pt>
                <c:pt idx="73">
                  <c:v>2.033,00</c:v>
                </c:pt>
                <c:pt idx="74">
                  <c:v>2.033,00</c:v>
                </c:pt>
                <c:pt idx="75">
                  <c:v>2.033,00</c:v>
                </c:pt>
                <c:pt idx="76">
                  <c:v>2.033,00</c:v>
                </c:pt>
                <c:pt idx="77">
                  <c:v>2.034,00</c:v>
                </c:pt>
                <c:pt idx="78">
                  <c:v>2.034,00</c:v>
                </c:pt>
                <c:pt idx="79">
                  <c:v>2.034,00</c:v>
                </c:pt>
                <c:pt idx="80">
                  <c:v>2.034,00</c:v>
                </c:pt>
                <c:pt idx="81">
                  <c:v>2.035,00</c:v>
                </c:pt>
                <c:pt idx="82">
                  <c:v>2.035,00</c:v>
                </c:pt>
                <c:pt idx="83">
                  <c:v>2.035,00</c:v>
                </c:pt>
                <c:pt idx="84">
                  <c:v>2.035,00</c:v>
                </c:pt>
                <c:pt idx="85">
                  <c:v>2.036,00</c:v>
                </c:pt>
                <c:pt idx="86">
                  <c:v>2.036,00</c:v>
                </c:pt>
                <c:pt idx="87">
                  <c:v>2.036,00</c:v>
                </c:pt>
                <c:pt idx="88">
                  <c:v>2.036,00</c:v>
                </c:pt>
                <c:pt idx="89">
                  <c:v>2.037,00</c:v>
                </c:pt>
                <c:pt idx="90">
                  <c:v>2.037,00</c:v>
                </c:pt>
                <c:pt idx="91">
                  <c:v>2.037,00</c:v>
                </c:pt>
                <c:pt idx="92">
                  <c:v>2.037,00</c:v>
                </c:pt>
                <c:pt idx="93">
                  <c:v>2.038,00</c:v>
                </c:pt>
                <c:pt idx="94">
                  <c:v>2.038,00</c:v>
                </c:pt>
                <c:pt idx="95">
                  <c:v>2.038,00</c:v>
                </c:pt>
                <c:pt idx="96">
                  <c:v>2.038,00</c:v>
                </c:pt>
                <c:pt idx="97">
                  <c:v>2.039,00</c:v>
                </c:pt>
                <c:pt idx="98">
                  <c:v>2.039,00</c:v>
                </c:pt>
                <c:pt idx="99">
                  <c:v>2.039,00</c:v>
                </c:pt>
                <c:pt idx="100">
                  <c:v>2.039,00</c:v>
                </c:pt>
                <c:pt idx="101">
                  <c:v>2.040,00</c:v>
                </c:pt>
                <c:pt idx="102">
                  <c:v>2.040,00</c:v>
                </c:pt>
                <c:pt idx="103">
                  <c:v>2.040,00</c:v>
                </c:pt>
                <c:pt idx="104">
                  <c:v>2.040,00</c:v>
                </c:pt>
              </c:strCache>
            </c:strRef>
          </c:cat>
          <c:val>
            <c:numRef>
              <c:f>'Retirement values all leg compa'!$W$4:$W$108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13529.2826932427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12476.3463713997</c:v>
                </c:pt>
                <c:pt idx="24">
                  <c:v>12417.697606592</c:v>
                </c:pt>
                <c:pt idx="25">
                  <c:v>11823.4608833792</c:v>
                </c:pt>
                <c:pt idx="26">
                  <c:v>11756.1301973709</c:v>
                </c:pt>
                <c:pt idx="27">
                  <c:v>12023.5184633701</c:v>
                </c:pt>
                <c:pt idx="28">
                  <c:v>12212.7509854996</c:v>
                </c:pt>
                <c:pt idx="29">
                  <c:v>12356.1021653424</c:v>
                </c:pt>
                <c:pt idx="30">
                  <c:v>12440.3091046106</c:v>
                </c:pt>
                <c:pt idx="31">
                  <c:v>12504.2051043885</c:v>
                </c:pt>
                <c:pt idx="32">
                  <c:v>12598.6032226438</c:v>
                </c:pt>
                <c:pt idx="33">
                  <c:v>12675.8160182657</c:v>
                </c:pt>
                <c:pt idx="34">
                  <c:v>12754.9111802934</c:v>
                </c:pt>
                <c:pt idx="35">
                  <c:v>12829.5796686872</c:v>
                </c:pt>
                <c:pt idx="36">
                  <c:v>12888.3468981914</c:v>
                </c:pt>
                <c:pt idx="37">
                  <c:v>12904.9618609934</c:v>
                </c:pt>
                <c:pt idx="38">
                  <c:v>13022.677698125</c:v>
                </c:pt>
                <c:pt idx="39">
                  <c:v>13109.5979939005</c:v>
                </c:pt>
                <c:pt idx="40">
                  <c:v>13120.1491313103</c:v>
                </c:pt>
                <c:pt idx="41">
                  <c:v>13166.3461272785</c:v>
                </c:pt>
                <c:pt idx="42">
                  <c:v>13259.0553304915</c:v>
                </c:pt>
                <c:pt idx="43">
                  <c:v>13301.4453789292</c:v>
                </c:pt>
                <c:pt idx="44">
                  <c:v>13327.4836424653</c:v>
                </c:pt>
                <c:pt idx="45">
                  <c:v>13374.8543747856</c:v>
                </c:pt>
                <c:pt idx="46">
                  <c:v>13464.7766682029</c:v>
                </c:pt>
                <c:pt idx="47">
                  <c:v>13587.0144605295</c:v>
                </c:pt>
                <c:pt idx="48">
                  <c:v>13605.4403500131</c:v>
                </c:pt>
                <c:pt idx="49">
                  <c:v>13612.1617543182</c:v>
                </c:pt>
                <c:pt idx="50">
                  <c:v>13624.6706671819</c:v>
                </c:pt>
                <c:pt idx="51">
                  <c:v>13606.3548543846</c:v>
                </c:pt>
                <c:pt idx="52">
                  <c:v>13624.2941363508</c:v>
                </c:pt>
                <c:pt idx="53">
                  <c:v>13636.7534727202</c:v>
                </c:pt>
                <c:pt idx="54">
                  <c:v>13656.5499830412</c:v>
                </c:pt>
                <c:pt idx="55">
                  <c:v>13680.5409697732</c:v>
                </c:pt>
                <c:pt idx="56">
                  <c:v>13698.5650921417</c:v>
                </c:pt>
                <c:pt idx="57">
                  <c:v>13716.1538633841</c:v>
                </c:pt>
                <c:pt idx="58">
                  <c:v>13737.0183121432</c:v>
                </c:pt>
                <c:pt idx="59">
                  <c:v>13745.1372670749</c:v>
                </c:pt>
                <c:pt idx="60">
                  <c:v>13759.8499177147</c:v>
                </c:pt>
                <c:pt idx="61">
                  <c:v>13775.0464024017</c:v>
                </c:pt>
                <c:pt idx="62">
                  <c:v>13785.7821466497</c:v>
                </c:pt>
                <c:pt idx="63">
                  <c:v>13793.8991895659</c:v>
                </c:pt>
                <c:pt idx="64">
                  <c:v>13807.620820648</c:v>
                </c:pt>
                <c:pt idx="65">
                  <c:v>13823.8871161735</c:v>
                </c:pt>
                <c:pt idx="66">
                  <c:v>13828.5671126959</c:v>
                </c:pt>
                <c:pt idx="67">
                  <c:v>13836.4358010377</c:v>
                </c:pt>
                <c:pt idx="68">
                  <c:v>13851.4156502165</c:v>
                </c:pt>
                <c:pt idx="69">
                  <c:v>13866.3880550964</c:v>
                </c:pt>
                <c:pt idx="70">
                  <c:v>13877.1246015669</c:v>
                </c:pt>
                <c:pt idx="71">
                  <c:v>13886.3408637155</c:v>
                </c:pt>
                <c:pt idx="72">
                  <c:v>13900.5660838093</c:v>
                </c:pt>
                <c:pt idx="73">
                  <c:v>13914.6031703825</c:v>
                </c:pt>
                <c:pt idx="74">
                  <c:v>13924.9646793579</c:v>
                </c:pt>
                <c:pt idx="75">
                  <c:v>13933.2884646954</c:v>
                </c:pt>
                <c:pt idx="76">
                  <c:v>13947.0801006761</c:v>
                </c:pt>
                <c:pt idx="77">
                  <c:v>13951.9551903475</c:v>
                </c:pt>
                <c:pt idx="78">
                  <c:v>13962.2182573028</c:v>
                </c:pt>
                <c:pt idx="79">
                  <c:v>13964.861883518</c:v>
                </c:pt>
                <c:pt idx="80">
                  <c:v>13978.6172057035</c:v>
                </c:pt>
                <c:pt idx="81">
                  <c:v>13989.1418228831</c:v>
                </c:pt>
                <c:pt idx="82">
                  <c:v>13997.2639130255</c:v>
                </c:pt>
                <c:pt idx="83">
                  <c:v>13991.7503650117</c:v>
                </c:pt>
                <c:pt idx="84">
                  <c:v>14005.2947174411</c:v>
                </c:pt>
                <c:pt idx="85">
                  <c:v>14019.5932500245</c:v>
                </c:pt>
                <c:pt idx="86">
                  <c:v>14028.5336921212</c:v>
                </c:pt>
                <c:pt idx="87">
                  <c:v>14036.0428099214</c:v>
                </c:pt>
                <c:pt idx="88">
                  <c:v>14047.3163153439</c:v>
                </c:pt>
                <c:pt idx="89">
                  <c:v>14041.6359327696</c:v>
                </c:pt>
                <c:pt idx="90">
                  <c:v>14053.4910360113</c:v>
                </c:pt>
                <c:pt idx="91">
                  <c:v>14057.1395721526</c:v>
                </c:pt>
                <c:pt idx="92">
                  <c:v>14073.447977424</c:v>
                </c:pt>
                <c:pt idx="93">
                  <c:v>14100.5139558454</c:v>
                </c:pt>
                <c:pt idx="94">
                  <c:v>14110.1351540747</c:v>
                </c:pt>
                <c:pt idx="95">
                  <c:v>14116.3774916492</c:v>
                </c:pt>
                <c:pt idx="96">
                  <c:v>14127.1447257516</c:v>
                </c:pt>
                <c:pt idx="97">
                  <c:v>14125.0509790076</c:v>
                </c:pt>
                <c:pt idx="98">
                  <c:v>14129.2929088873</c:v>
                </c:pt>
                <c:pt idx="99">
                  <c:v>14135.7366591096</c:v>
                </c:pt>
                <c:pt idx="100">
                  <c:v>14149.4716186533</c:v>
                </c:pt>
                <c:pt idx="101">
                  <c:v>14146.2370005475</c:v>
                </c:pt>
                <c:pt idx="102">
                  <c:v>14149.9992590844</c:v>
                </c:pt>
                <c:pt idx="103">
                  <c:v>14172.3187536529</c:v>
                </c:pt>
                <c:pt idx="104">
                  <c:v>14185.6950658776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81539923"/>
        <c:axId val="92459655"/>
      </c:lineChart>
      <c:catAx>
        <c:axId val="815399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459655"/>
        <c:crossesAt val="0"/>
        <c:auto val="1"/>
        <c:lblAlgn val="ctr"/>
        <c:lblOffset val="100"/>
      </c:catAx>
      <c:valAx>
        <c:axId val="92459655"/>
        <c:scaling>
          <c:orientation val="minMax"/>
          <c:max val="35000"/>
          <c:min val="1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539923"/>
        <c:crossesAt val="1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153720</xdr:colOff>
      <xdr:row>65</xdr:row>
      <xdr:rowOff>134640</xdr:rowOff>
    </xdr:from>
    <xdr:to>
      <xdr:col>17</xdr:col>
      <xdr:colOff>228600</xdr:colOff>
      <xdr:row>98</xdr:row>
      <xdr:rowOff>158760</xdr:rowOff>
    </xdr:to>
    <xdr:graphicFrame>
      <xdr:nvGraphicFramePr>
        <xdr:cNvPr id="0" name="Chart 2"/>
        <xdr:cNvGraphicFramePr/>
      </xdr:nvGraphicFramePr>
      <xdr:xfrm>
        <a:off x="3538080" y="13131000"/>
        <a:ext cx="8197920" cy="63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372600</xdr:colOff>
      <xdr:row>77</xdr:row>
      <xdr:rowOff>177840</xdr:rowOff>
    </xdr:from>
    <xdr:to>
      <xdr:col>49</xdr:col>
      <xdr:colOff>221760</xdr:colOff>
      <xdr:row>105</xdr:row>
      <xdr:rowOff>42120</xdr:rowOff>
    </xdr:to>
    <xdr:graphicFrame>
      <xdr:nvGraphicFramePr>
        <xdr:cNvPr id="1" name="Chart 3"/>
        <xdr:cNvGraphicFramePr/>
      </xdr:nvGraphicFramePr>
      <xdr:xfrm>
        <a:off x="27770040" y="15460200"/>
        <a:ext cx="6618240" cy="519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153720</xdr:colOff>
      <xdr:row>65</xdr:row>
      <xdr:rowOff>134640</xdr:rowOff>
    </xdr:from>
    <xdr:to>
      <xdr:col>17</xdr:col>
      <xdr:colOff>228600</xdr:colOff>
      <xdr:row>98</xdr:row>
      <xdr:rowOff>158760</xdr:rowOff>
    </xdr:to>
    <xdr:graphicFrame>
      <xdr:nvGraphicFramePr>
        <xdr:cNvPr id="2" name="Chart 2"/>
        <xdr:cNvGraphicFramePr/>
      </xdr:nvGraphicFramePr>
      <xdr:xfrm>
        <a:off x="3538080" y="13131000"/>
        <a:ext cx="8197920" cy="63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372600</xdr:colOff>
      <xdr:row>77</xdr:row>
      <xdr:rowOff>177840</xdr:rowOff>
    </xdr:from>
    <xdr:to>
      <xdr:col>49</xdr:col>
      <xdr:colOff>221760</xdr:colOff>
      <xdr:row>105</xdr:row>
      <xdr:rowOff>42120</xdr:rowOff>
    </xdr:to>
    <xdr:graphicFrame>
      <xdr:nvGraphicFramePr>
        <xdr:cNvPr id="3" name="Chart 3"/>
        <xdr:cNvGraphicFramePr/>
      </xdr:nvGraphicFramePr>
      <xdr:xfrm>
        <a:off x="27770040" y="15460200"/>
        <a:ext cx="6618240" cy="519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420480</xdr:colOff>
      <xdr:row>67</xdr:row>
      <xdr:rowOff>164520</xdr:rowOff>
    </xdr:from>
    <xdr:to>
      <xdr:col>32</xdr:col>
      <xdr:colOff>452160</xdr:colOff>
      <xdr:row>102</xdr:row>
      <xdr:rowOff>64080</xdr:rowOff>
    </xdr:to>
    <xdr:graphicFrame>
      <xdr:nvGraphicFramePr>
        <xdr:cNvPr id="4" name="Chart 1"/>
        <xdr:cNvGraphicFramePr/>
      </xdr:nvGraphicFramePr>
      <xdr:xfrm>
        <a:off x="11927880" y="13727880"/>
        <a:ext cx="10351440" cy="656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153720</xdr:colOff>
      <xdr:row>64</xdr:row>
      <xdr:rowOff>63000</xdr:rowOff>
    </xdr:from>
    <xdr:to>
      <xdr:col>17</xdr:col>
      <xdr:colOff>228600</xdr:colOff>
      <xdr:row>97</xdr:row>
      <xdr:rowOff>87120</xdr:rowOff>
    </xdr:to>
    <xdr:graphicFrame>
      <xdr:nvGraphicFramePr>
        <xdr:cNvPr id="5" name="Chart 2"/>
        <xdr:cNvGraphicFramePr/>
      </xdr:nvGraphicFramePr>
      <xdr:xfrm>
        <a:off x="3538080" y="13055040"/>
        <a:ext cx="8197920" cy="63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39</xdr:col>
      <xdr:colOff>372600</xdr:colOff>
      <xdr:row>76</xdr:row>
      <xdr:rowOff>106200</xdr:rowOff>
    </xdr:from>
    <xdr:to>
      <xdr:col>49</xdr:col>
      <xdr:colOff>221760</xdr:colOff>
      <xdr:row>103</xdr:row>
      <xdr:rowOff>160920</xdr:rowOff>
    </xdr:to>
    <xdr:graphicFrame>
      <xdr:nvGraphicFramePr>
        <xdr:cNvPr id="6" name="Chart 3"/>
        <xdr:cNvGraphicFramePr/>
      </xdr:nvGraphicFramePr>
      <xdr:xfrm>
        <a:off x="27770040" y="15384240"/>
        <a:ext cx="6618240" cy="519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158760</xdr:colOff>
      <xdr:row>52</xdr:row>
      <xdr:rowOff>126720</xdr:rowOff>
    </xdr:from>
    <xdr:to>
      <xdr:col>29</xdr:col>
      <xdr:colOff>39240</xdr:colOff>
      <xdr:row>91</xdr:row>
      <xdr:rowOff>54000</xdr:rowOff>
    </xdr:to>
    <xdr:graphicFrame>
      <xdr:nvGraphicFramePr>
        <xdr:cNvPr id="7" name="Chart 1"/>
        <xdr:cNvGraphicFramePr/>
      </xdr:nvGraphicFramePr>
      <xdr:xfrm>
        <a:off x="8958240" y="10832760"/>
        <a:ext cx="10711080" cy="73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108000</xdr:colOff>
      <xdr:row>64</xdr:row>
      <xdr:rowOff>63000</xdr:rowOff>
    </xdr:from>
    <xdr:to>
      <xdr:col>15</xdr:col>
      <xdr:colOff>228600</xdr:colOff>
      <xdr:row>97</xdr:row>
      <xdr:rowOff>87120</xdr:rowOff>
    </xdr:to>
    <xdr:graphicFrame>
      <xdr:nvGraphicFramePr>
        <xdr:cNvPr id="8" name="Chart 2"/>
        <xdr:cNvGraphicFramePr/>
      </xdr:nvGraphicFramePr>
      <xdr:xfrm>
        <a:off x="3492360" y="13055040"/>
        <a:ext cx="6889680" cy="63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372600</xdr:colOff>
      <xdr:row>76</xdr:row>
      <xdr:rowOff>106200</xdr:rowOff>
    </xdr:from>
    <xdr:to>
      <xdr:col>44</xdr:col>
      <xdr:colOff>221760</xdr:colOff>
      <xdr:row>103</xdr:row>
      <xdr:rowOff>160920</xdr:rowOff>
    </xdr:to>
    <xdr:graphicFrame>
      <xdr:nvGraphicFramePr>
        <xdr:cNvPr id="9" name="Chart 3"/>
        <xdr:cNvGraphicFramePr/>
      </xdr:nvGraphicFramePr>
      <xdr:xfrm>
        <a:off x="24396840" y="15384240"/>
        <a:ext cx="6607080" cy="519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425520</xdr:colOff>
      <xdr:row>54</xdr:row>
      <xdr:rowOff>126720</xdr:rowOff>
    </xdr:from>
    <xdr:to>
      <xdr:col>32</xdr:col>
      <xdr:colOff>652680</xdr:colOff>
      <xdr:row>93</xdr:row>
      <xdr:rowOff>54000</xdr:rowOff>
    </xdr:to>
    <xdr:graphicFrame>
      <xdr:nvGraphicFramePr>
        <xdr:cNvPr id="10" name="Chart 1"/>
        <xdr:cNvGraphicFramePr/>
      </xdr:nvGraphicFramePr>
      <xdr:xfrm>
        <a:off x="12609720" y="11048400"/>
        <a:ext cx="10036800" cy="73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108000</xdr:colOff>
      <xdr:row>64</xdr:row>
      <xdr:rowOff>63000</xdr:rowOff>
    </xdr:from>
    <xdr:to>
      <xdr:col>15</xdr:col>
      <xdr:colOff>228600</xdr:colOff>
      <xdr:row>97</xdr:row>
      <xdr:rowOff>87120</xdr:rowOff>
    </xdr:to>
    <xdr:graphicFrame>
      <xdr:nvGraphicFramePr>
        <xdr:cNvPr id="11" name="Chart 2"/>
        <xdr:cNvGraphicFramePr/>
      </xdr:nvGraphicFramePr>
      <xdr:xfrm>
        <a:off x="3492360" y="12889800"/>
        <a:ext cx="6889680" cy="63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372600</xdr:colOff>
      <xdr:row>76</xdr:row>
      <xdr:rowOff>106200</xdr:rowOff>
    </xdr:from>
    <xdr:to>
      <xdr:col>43</xdr:col>
      <xdr:colOff>221760</xdr:colOff>
      <xdr:row>103</xdr:row>
      <xdr:rowOff>160920</xdr:rowOff>
    </xdr:to>
    <xdr:graphicFrame>
      <xdr:nvGraphicFramePr>
        <xdr:cNvPr id="12" name="Chart 3"/>
        <xdr:cNvGraphicFramePr/>
      </xdr:nvGraphicFramePr>
      <xdr:xfrm>
        <a:off x="23886360" y="15219000"/>
        <a:ext cx="6607080" cy="519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298440</xdr:colOff>
      <xdr:row>38</xdr:row>
      <xdr:rowOff>88560</xdr:rowOff>
    </xdr:from>
    <xdr:to>
      <xdr:col>27</xdr:col>
      <xdr:colOff>551520</xdr:colOff>
      <xdr:row>90</xdr:row>
      <xdr:rowOff>36000</xdr:rowOff>
    </xdr:to>
    <xdr:graphicFrame>
      <xdr:nvGraphicFramePr>
        <xdr:cNvPr id="13" name="Chart 3"/>
        <xdr:cNvGraphicFramePr/>
      </xdr:nvGraphicFramePr>
      <xdr:xfrm>
        <a:off x="4340160" y="7327440"/>
        <a:ext cx="18036720" cy="98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112680</xdr:colOff>
      <xdr:row>49</xdr:row>
      <xdr:rowOff>63360</xdr:rowOff>
    </xdr:from>
    <xdr:to>
      <xdr:col>39</xdr:col>
      <xdr:colOff>462600</xdr:colOff>
      <xdr:row>75</xdr:row>
      <xdr:rowOff>112680</xdr:rowOff>
    </xdr:to>
    <xdr:graphicFrame>
      <xdr:nvGraphicFramePr>
        <xdr:cNvPr id="14" name="Chart 4"/>
        <xdr:cNvGraphicFramePr/>
      </xdr:nvGraphicFramePr>
      <xdr:xfrm>
        <a:off x="22746600" y="9397800"/>
        <a:ext cx="9241560" cy="500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595440</xdr:colOff>
      <xdr:row>5</xdr:row>
      <xdr:rowOff>94680</xdr:rowOff>
    </xdr:from>
    <xdr:to>
      <xdr:col>39</xdr:col>
      <xdr:colOff>621360</xdr:colOff>
      <xdr:row>45</xdr:row>
      <xdr:rowOff>34200</xdr:rowOff>
    </xdr:to>
    <xdr:graphicFrame>
      <xdr:nvGraphicFramePr>
        <xdr:cNvPr id="15" name="Chart 3"/>
        <xdr:cNvGraphicFramePr/>
      </xdr:nvGraphicFramePr>
      <xdr:xfrm>
        <a:off x="19187280" y="1046880"/>
        <a:ext cx="12959640" cy="75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29" min="1" style="0" width="8.82629107981221"/>
    <col collapsed="false" hidden="false" max="30" min="30" style="0" width="10.9953051643192"/>
    <col collapsed="false" hidden="false" max="34" min="31" style="0" width="8.82629107981221"/>
    <col collapsed="false" hidden="false" max="39" min="35" style="0" width="10.9953051643192"/>
    <col collapsed="false" hidden="false" max="52" min="40" style="0" width="8.82629107981221"/>
    <col collapsed="false" hidden="false" max="59" min="53" style="0" width="10.9953051643192"/>
    <col collapsed="false" hidden="false" max="60" min="60" style="0" width="8.82629107981221"/>
    <col collapsed="false" hidden="false" max="61" min="61" style="0" width="10.9953051643192"/>
    <col collapsed="false" hidden="false" max="1025" min="62" style="0" width="8.82629107981221"/>
  </cols>
  <sheetData>
    <row r="1" customFormat="false" ht="15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AG1" s="0" t="s">
        <v>1</v>
      </c>
    </row>
    <row r="2" customFormat="false" ht="15" hidden="false" customHeight="false" outlineLevel="0" collapsed="false">
      <c r="B2" s="3"/>
      <c r="C2" s="3"/>
      <c r="D2" s="3"/>
      <c r="E2" s="3" t="s">
        <v>2</v>
      </c>
      <c r="F2" s="3"/>
      <c r="G2" s="3"/>
      <c r="H2" s="3"/>
      <c r="I2" s="3"/>
      <c r="J2" s="3"/>
      <c r="K2" s="3"/>
      <c r="L2" s="3" t="s">
        <v>1</v>
      </c>
      <c r="M2" s="3"/>
      <c r="N2" s="3"/>
      <c r="O2" s="3"/>
      <c r="P2" s="3"/>
      <c r="Q2" s="3"/>
      <c r="R2" s="4" t="s">
        <v>3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3"/>
      <c r="AO2" s="3" t="s">
        <v>4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 t="s">
        <v>1</v>
      </c>
      <c r="BB2" s="3"/>
      <c r="BC2" s="3"/>
      <c r="BD2" s="3"/>
      <c r="BE2" s="3"/>
      <c r="BF2" s="3"/>
      <c r="BG2" s="3"/>
      <c r="BH2" s="3"/>
      <c r="BI2" s="3"/>
      <c r="BJ2" s="3"/>
    </row>
    <row r="3" customFormat="false" ht="63.35" hidden="false" customHeight="false" outlineLevel="0" collapsed="false">
      <c r="B3" s="3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/>
      <c r="J3" s="3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7" t="s">
        <v>5</v>
      </c>
      <c r="S3" s="8" t="s">
        <v>6</v>
      </c>
      <c r="T3" s="8" t="s">
        <v>7</v>
      </c>
      <c r="U3" s="8" t="s">
        <v>8</v>
      </c>
      <c r="V3" s="8" t="s">
        <v>9</v>
      </c>
      <c r="W3" s="8" t="s">
        <v>10</v>
      </c>
      <c r="X3" s="8" t="s">
        <v>11</v>
      </c>
      <c r="Y3" s="8" t="s">
        <v>20</v>
      </c>
      <c r="Z3" s="8" t="s">
        <v>21</v>
      </c>
      <c r="AA3" s="7"/>
      <c r="AB3" s="8"/>
      <c r="AC3" s="7" t="s">
        <v>12</v>
      </c>
      <c r="AD3" s="8" t="s">
        <v>13</v>
      </c>
      <c r="AE3" s="8" t="s">
        <v>14</v>
      </c>
      <c r="AF3" s="8" t="s">
        <v>15</v>
      </c>
      <c r="AG3" s="8" t="s">
        <v>16</v>
      </c>
      <c r="AH3" s="8" t="s">
        <v>17</v>
      </c>
      <c r="AI3" s="8" t="s">
        <v>18</v>
      </c>
      <c r="AJ3" s="8" t="s">
        <v>20</v>
      </c>
      <c r="AK3" s="8" t="s">
        <v>22</v>
      </c>
      <c r="AL3" s="8" t="s">
        <v>21</v>
      </c>
      <c r="AM3" s="8" t="s">
        <v>19</v>
      </c>
      <c r="AN3" s="6"/>
      <c r="AO3" s="3" t="s">
        <v>5</v>
      </c>
      <c r="AP3" s="6" t="s">
        <v>6</v>
      </c>
      <c r="AQ3" s="6" t="s">
        <v>7</v>
      </c>
      <c r="AR3" s="6" t="s">
        <v>8</v>
      </c>
      <c r="AS3" s="6" t="s">
        <v>9</v>
      </c>
      <c r="AT3" s="6" t="s">
        <v>10</v>
      </c>
      <c r="AU3" s="6" t="s">
        <v>11</v>
      </c>
      <c r="AV3" s="3"/>
      <c r="AW3" s="3"/>
      <c r="AX3" s="6"/>
      <c r="AY3" s="3" t="s">
        <v>12</v>
      </c>
      <c r="AZ3" s="6" t="s">
        <v>13</v>
      </c>
      <c r="BA3" s="6" t="s">
        <v>14</v>
      </c>
      <c r="BB3" s="6" t="s">
        <v>15</v>
      </c>
      <c r="BC3" s="6" t="s">
        <v>16</v>
      </c>
      <c r="BD3" s="6" t="s">
        <v>17</v>
      </c>
      <c r="BE3" s="6" t="s">
        <v>18</v>
      </c>
      <c r="BF3" s="6" t="s">
        <v>19</v>
      </c>
      <c r="BG3" s="6" t="s">
        <v>20</v>
      </c>
      <c r="BH3" s="6" t="s">
        <v>22</v>
      </c>
      <c r="BI3" s="6" t="s">
        <v>21</v>
      </c>
    </row>
    <row r="4" customFormat="false" ht="15" hidden="false" customHeight="false" outlineLevel="0" collapsed="false">
      <c r="A4" s="0" t="n">
        <v>2014</v>
      </c>
      <c r="B4" s="3" t="n">
        <v>6695.92</v>
      </c>
      <c r="C4" s="6"/>
      <c r="D4" s="6"/>
      <c r="E4" s="6"/>
      <c r="F4" s="6"/>
      <c r="G4" s="6"/>
      <c r="H4" s="6" t="n">
        <v>4210.1710123</v>
      </c>
      <c r="I4" s="3" t="n">
        <v>2014</v>
      </c>
      <c r="J4" s="3" t="n">
        <v>37681.4824695869</v>
      </c>
      <c r="K4" s="9" t="n">
        <v>23692.8585159239</v>
      </c>
      <c r="L4" s="6"/>
      <c r="M4" s="6"/>
      <c r="N4" s="6"/>
      <c r="O4" s="6"/>
      <c r="P4" s="6"/>
      <c r="Q4" s="3"/>
      <c r="R4" s="7" t="n">
        <v>6695.92</v>
      </c>
      <c r="S4" s="8"/>
      <c r="T4" s="8"/>
      <c r="U4" s="8"/>
      <c r="V4" s="8"/>
      <c r="W4" s="8"/>
      <c r="X4" s="8" t="n">
        <v>4210.1710123</v>
      </c>
      <c r="Y4" s="10" t="n">
        <v>4400</v>
      </c>
      <c r="Z4" s="10" t="n">
        <v>3231.63</v>
      </c>
      <c r="AA4" s="7"/>
      <c r="AB4" s="7" t="n">
        <v>2014</v>
      </c>
      <c r="AC4" s="8" t="n">
        <v>37681.4824695869</v>
      </c>
      <c r="AD4" s="8" t="n">
        <v>23692.8585159239</v>
      </c>
      <c r="AE4" s="8"/>
      <c r="AF4" s="8"/>
      <c r="AG4" s="8"/>
      <c r="AH4" s="8"/>
      <c r="AI4" s="8"/>
      <c r="AJ4" s="8"/>
      <c r="AK4" s="8"/>
      <c r="AL4" s="8" t="n">
        <v>18186.0908124935</v>
      </c>
      <c r="AM4" s="7"/>
      <c r="AN4" s="3" t="n">
        <v>2014</v>
      </c>
      <c r="AO4" s="3" t="n">
        <v>6695.92</v>
      </c>
      <c r="AP4" s="6"/>
      <c r="AQ4" s="6"/>
      <c r="AR4" s="6"/>
      <c r="AS4" s="6"/>
      <c r="AT4" s="6"/>
      <c r="AU4" s="6" t="n">
        <v>4210.1710123</v>
      </c>
      <c r="AV4" s="3"/>
      <c r="AW4" s="3"/>
      <c r="AX4" s="3" t="n">
        <v>2014</v>
      </c>
      <c r="AY4" s="6" t="n">
        <v>37681.4824695869</v>
      </c>
      <c r="AZ4" s="6" t="n">
        <v>23692.8585159239</v>
      </c>
      <c r="BA4" s="6"/>
      <c r="BB4" s="6"/>
      <c r="BC4" s="6"/>
      <c r="BD4" s="6"/>
      <c r="BE4" s="6"/>
      <c r="BF4" s="3"/>
      <c r="BG4" s="6"/>
      <c r="BH4" s="6"/>
      <c r="BI4" s="6" t="n">
        <v>18186.0908124935</v>
      </c>
    </row>
    <row r="5" customFormat="false" ht="15" hidden="false" customHeight="false" outlineLevel="0" collapsed="false">
      <c r="A5" s="0" t="n">
        <v>2015</v>
      </c>
      <c r="B5" s="11" t="n">
        <v>6414.78904699531</v>
      </c>
      <c r="C5" s="9" t="n">
        <v>4470.96991716222</v>
      </c>
      <c r="D5" s="9" t="n">
        <v>3331.11635797008</v>
      </c>
      <c r="E5" s="9" t="n">
        <v>2432.55370456062</v>
      </c>
      <c r="F5" s="3"/>
      <c r="G5" s="9" t="n">
        <v>4109.73431088496</v>
      </c>
      <c r="H5" s="9" t="n">
        <v>4069.77483472934</v>
      </c>
      <c r="I5" s="3" t="n">
        <v>2015</v>
      </c>
      <c r="J5" s="11" t="n">
        <v>35441.668684715</v>
      </c>
      <c r="K5" s="9" t="n">
        <v>22485.4800769216</v>
      </c>
      <c r="L5" s="9" t="n">
        <v>24702.0803556452</v>
      </c>
      <c r="M5" s="9" t="n">
        <v>18404.3966909106</v>
      </c>
      <c r="N5" s="9" t="n">
        <v>13439.8437459445</v>
      </c>
      <c r="O5" s="6"/>
      <c r="P5" s="9" t="n">
        <v>22706.2559285274</v>
      </c>
      <c r="Q5" s="9" t="n">
        <v>0.54929954833182</v>
      </c>
      <c r="R5" s="12" t="n">
        <v>6414.78904699531</v>
      </c>
      <c r="S5" s="13" t="n">
        <v>4470.96991716222</v>
      </c>
      <c r="T5" s="13" t="n">
        <v>3331.11635797008</v>
      </c>
      <c r="U5" s="13" t="n">
        <v>2432.55370456062</v>
      </c>
      <c r="V5" s="7"/>
      <c r="W5" s="13" t="n">
        <v>4109.73431088496</v>
      </c>
      <c r="X5" s="13" t="n">
        <v>4069.77483472934</v>
      </c>
      <c r="Y5" s="10" t="n">
        <v>4574.59742504104</v>
      </c>
      <c r="Z5" s="10" t="n">
        <v>3134.73415536162</v>
      </c>
      <c r="AA5" s="7"/>
      <c r="AB5" s="7" t="n">
        <v>2015</v>
      </c>
      <c r="AC5" s="8" t="n">
        <v>35441.668684715</v>
      </c>
      <c r="AD5" s="8" t="n">
        <v>22485.4800769216</v>
      </c>
      <c r="AE5" s="13" t="n">
        <v>24702.0803556452</v>
      </c>
      <c r="AF5" s="13" t="n">
        <v>18404.3966909106</v>
      </c>
      <c r="AG5" s="13" t="n">
        <v>13439.8437459445</v>
      </c>
      <c r="AH5" s="13"/>
      <c r="AI5" s="13" t="n">
        <v>22706.2559285274</v>
      </c>
      <c r="AJ5" s="13" t="n">
        <v>25274.6216775744</v>
      </c>
      <c r="AK5" s="13"/>
      <c r="AL5" s="8" t="n">
        <v>17319.3862705471</v>
      </c>
      <c r="AM5" s="13" t="n">
        <v>0.54929954833182</v>
      </c>
      <c r="AN5" s="3" t="n">
        <v>2015</v>
      </c>
      <c r="AO5" s="11" t="n">
        <v>6414.78904699531</v>
      </c>
      <c r="AP5" s="9" t="n">
        <v>4470.96991716222</v>
      </c>
      <c r="AQ5" s="9" t="n">
        <v>3331.11635797008</v>
      </c>
      <c r="AR5" s="9" t="n">
        <v>2432.55370456062</v>
      </c>
      <c r="AS5" s="3"/>
      <c r="AT5" s="9" t="n">
        <v>4109.73431088496</v>
      </c>
      <c r="AU5" s="9" t="n">
        <v>4069.77483472934</v>
      </c>
      <c r="AV5" s="3"/>
      <c r="AW5" s="3"/>
      <c r="AX5" s="3" t="n">
        <v>2015</v>
      </c>
      <c r="AY5" s="6" t="n">
        <v>35441.668684715</v>
      </c>
      <c r="AZ5" s="6" t="n">
        <v>22485.4800769216</v>
      </c>
      <c r="BA5" s="9" t="n">
        <v>24702.0803556452</v>
      </c>
      <c r="BB5" s="9" t="n">
        <v>18404.3966909106</v>
      </c>
      <c r="BC5" s="9" t="n">
        <v>13439.8437459445</v>
      </c>
      <c r="BD5" s="9"/>
      <c r="BE5" s="9" t="n">
        <v>22706.2559285274</v>
      </c>
      <c r="BF5" s="9" t="n">
        <v>0.54929954833182</v>
      </c>
      <c r="BG5" s="9" t="n">
        <v>25274.6216775744</v>
      </c>
      <c r="BH5" s="9"/>
      <c r="BI5" s="6" t="n">
        <v>17319.3862705471</v>
      </c>
    </row>
    <row r="6" customFormat="false" ht="15" hidden="false" customHeight="false" outlineLevel="0" collapsed="false">
      <c r="A6" s="0" t="n">
        <v>2015</v>
      </c>
      <c r="B6" s="11" t="n">
        <v>6778.90225184158</v>
      </c>
      <c r="C6" s="9" t="n">
        <v>5147.06232133936</v>
      </c>
      <c r="D6" s="9" t="n">
        <v>3819.27597821656</v>
      </c>
      <c r="E6" s="9" t="n">
        <v>2778.54506764145</v>
      </c>
      <c r="F6" s="3"/>
      <c r="G6" s="9" t="n">
        <v>4708.75923952335</v>
      </c>
      <c r="H6" s="9" t="n">
        <v>4676.4172891145</v>
      </c>
      <c r="I6" s="3" t="n">
        <v>2015</v>
      </c>
      <c r="J6" s="11" t="n">
        <v>36524.8402598025</v>
      </c>
      <c r="K6" s="9" t="n">
        <v>25196.6156359142</v>
      </c>
      <c r="L6" s="9" t="n">
        <v>27732.4590486751</v>
      </c>
      <c r="M6" s="9" t="n">
        <v>20578.3237211547</v>
      </c>
      <c r="N6" s="9" t="n">
        <v>14970.8479308277</v>
      </c>
      <c r="O6" s="6"/>
      <c r="P6" s="9" t="n">
        <v>25370.87461303</v>
      </c>
      <c r="Q6" s="9" t="n">
        <v>0.602835274860645</v>
      </c>
      <c r="R6" s="14" t="n">
        <v>6778.90225184158</v>
      </c>
      <c r="S6" s="13" t="n">
        <v>5147.06232133936</v>
      </c>
      <c r="T6" s="13" t="n">
        <v>3819.27597821656</v>
      </c>
      <c r="U6" s="13" t="n">
        <v>2778.54506764145</v>
      </c>
      <c r="V6" s="7"/>
      <c r="W6" s="13" t="n">
        <v>4708.75923952335</v>
      </c>
      <c r="X6" s="13" t="n">
        <v>4676.4172891145</v>
      </c>
      <c r="Y6" s="10" t="n">
        <v>4418.44566850273</v>
      </c>
      <c r="Z6" s="10" t="n">
        <v>3580.59931397094</v>
      </c>
      <c r="AA6" s="7"/>
      <c r="AB6" s="7" t="n">
        <v>2015</v>
      </c>
      <c r="AC6" s="8" t="n">
        <v>36524.8402598025</v>
      </c>
      <c r="AD6" s="8" t="n">
        <v>25196.6156359142</v>
      </c>
      <c r="AE6" s="13" t="n">
        <v>27732.4590486751</v>
      </c>
      <c r="AF6" s="13" t="n">
        <v>20578.3237211547</v>
      </c>
      <c r="AG6" s="13" t="n">
        <v>14970.8479308277</v>
      </c>
      <c r="AH6" s="13"/>
      <c r="AI6" s="13" t="n">
        <v>25370.87461303</v>
      </c>
      <c r="AJ6" s="13" t="n">
        <v>23806.6601705072</v>
      </c>
      <c r="AK6" s="13"/>
      <c r="AL6" s="8" t="n">
        <v>19292.3298077677</v>
      </c>
      <c r="AM6" s="13" t="n">
        <v>0.602835274860645</v>
      </c>
      <c r="AN6" s="3" t="n">
        <v>2015</v>
      </c>
      <c r="AO6" s="11" t="n">
        <v>6778.90225184158</v>
      </c>
      <c r="AP6" s="9" t="n">
        <v>5147.06232133936</v>
      </c>
      <c r="AQ6" s="9" t="n">
        <v>3819.27597821656</v>
      </c>
      <c r="AR6" s="9" t="n">
        <v>2778.54506764145</v>
      </c>
      <c r="AS6" s="3"/>
      <c r="AT6" s="9" t="n">
        <v>4708.75923952335</v>
      </c>
      <c r="AU6" s="9" t="n">
        <v>4676.4172891145</v>
      </c>
      <c r="AV6" s="3"/>
      <c r="AW6" s="3"/>
      <c r="AX6" s="3" t="n">
        <v>2015</v>
      </c>
      <c r="AY6" s="6" t="n">
        <v>36524.8402598025</v>
      </c>
      <c r="AZ6" s="6" t="n">
        <v>25196.6156359142</v>
      </c>
      <c r="BA6" s="9" t="n">
        <v>27732.4590486751</v>
      </c>
      <c r="BB6" s="9" t="n">
        <v>20578.3237211547</v>
      </c>
      <c r="BC6" s="9" t="n">
        <v>14970.8479308277</v>
      </c>
      <c r="BD6" s="9"/>
      <c r="BE6" s="9" t="n">
        <v>25370.87461303</v>
      </c>
      <c r="BF6" s="9" t="n">
        <v>0.602835274860645</v>
      </c>
      <c r="BG6" s="9" t="n">
        <v>23806.6601705072</v>
      </c>
      <c r="BH6" s="9"/>
      <c r="BI6" s="6" t="n">
        <v>19292.3298077677</v>
      </c>
    </row>
    <row r="7" customFormat="false" ht="15" hidden="false" customHeight="false" outlineLevel="0" collapsed="false">
      <c r="A7" s="0" t="n">
        <v>2015</v>
      </c>
      <c r="B7" s="11" t="n">
        <v>7092.02100217064</v>
      </c>
      <c r="C7" s="9" t="n">
        <v>4992.66369529641</v>
      </c>
      <c r="D7" s="9" t="n">
        <v>3676.97138377824</v>
      </c>
      <c r="E7" s="9" t="n">
        <v>2682.70424929976</v>
      </c>
      <c r="F7" s="3"/>
      <c r="G7" s="9" t="n">
        <v>4550.89142926238</v>
      </c>
      <c r="H7" s="9" t="n">
        <v>4527.87979174649</v>
      </c>
      <c r="I7" s="3" t="n">
        <v>2015</v>
      </c>
      <c r="J7" s="11" t="n">
        <v>37541.0971572143</v>
      </c>
      <c r="K7" s="9" t="n">
        <v>23968.0022275901</v>
      </c>
      <c r="L7" s="9" t="n">
        <v>26428.3020032023</v>
      </c>
      <c r="M7" s="9" t="n">
        <v>19463.7804823853</v>
      </c>
      <c r="N7" s="9" t="n">
        <v>14200.6997492265</v>
      </c>
      <c r="O7" s="6"/>
      <c r="P7" s="9" t="n">
        <v>24089.8126564462</v>
      </c>
      <c r="Q7" s="9" t="n">
        <v>0.559247723319151</v>
      </c>
      <c r="R7" s="14" t="n">
        <v>7092.02100217064</v>
      </c>
      <c r="S7" s="13" t="n">
        <v>4992.66369529641</v>
      </c>
      <c r="T7" s="13" t="n">
        <v>3676.97138377824</v>
      </c>
      <c r="U7" s="13" t="n">
        <v>2682.70424929976</v>
      </c>
      <c r="V7" s="7"/>
      <c r="W7" s="13" t="n">
        <v>4550.89142926238</v>
      </c>
      <c r="X7" s="13" t="n">
        <v>4527.87979174649</v>
      </c>
      <c r="Y7" s="10" t="n">
        <v>4794.63549141337</v>
      </c>
      <c r="Z7" s="10" t="n">
        <v>3459.06159638797</v>
      </c>
      <c r="AA7" s="7"/>
      <c r="AB7" s="7" t="n">
        <v>2015</v>
      </c>
      <c r="AC7" s="8" t="n">
        <v>37541.0971572143</v>
      </c>
      <c r="AD7" s="8" t="n">
        <v>23968.0022275901</v>
      </c>
      <c r="AE7" s="13" t="n">
        <v>26428.3020032023</v>
      </c>
      <c r="AF7" s="13" t="n">
        <v>19463.7804823853</v>
      </c>
      <c r="AG7" s="13" t="n">
        <v>14200.6997492265</v>
      </c>
      <c r="AH7" s="13"/>
      <c r="AI7" s="13" t="n">
        <v>24089.8126564462</v>
      </c>
      <c r="AJ7" s="13" t="n">
        <v>25380.0541145445</v>
      </c>
      <c r="AK7" s="13"/>
      <c r="AL7" s="8" t="n">
        <v>18310.2908780226</v>
      </c>
      <c r="AM7" s="13" t="n">
        <v>0.559247723319151</v>
      </c>
      <c r="AN7" s="3" t="n">
        <v>2015</v>
      </c>
      <c r="AO7" s="11" t="n">
        <v>7092.02100217064</v>
      </c>
      <c r="AP7" s="9" t="n">
        <v>4992.66369529641</v>
      </c>
      <c r="AQ7" s="9" t="n">
        <v>3676.97138377824</v>
      </c>
      <c r="AR7" s="9" t="n">
        <v>2682.70424929976</v>
      </c>
      <c r="AS7" s="3"/>
      <c r="AT7" s="9" t="n">
        <v>4550.89142926238</v>
      </c>
      <c r="AU7" s="9" t="n">
        <v>4527.87979174649</v>
      </c>
      <c r="AV7" s="3"/>
      <c r="AW7" s="3"/>
      <c r="AX7" s="3" t="n">
        <v>2015</v>
      </c>
      <c r="AY7" s="6" t="n">
        <v>37541.0971572143</v>
      </c>
      <c r="AZ7" s="6" t="n">
        <v>23968.0022275901</v>
      </c>
      <c r="BA7" s="9" t="n">
        <v>26428.3020032023</v>
      </c>
      <c r="BB7" s="9" t="n">
        <v>19463.7804823853</v>
      </c>
      <c r="BC7" s="9" t="n">
        <v>14200.6997492265</v>
      </c>
      <c r="BD7" s="9"/>
      <c r="BE7" s="9" t="n">
        <v>24089.8126564462</v>
      </c>
      <c r="BF7" s="9" t="n">
        <v>0.559247723319151</v>
      </c>
      <c r="BG7" s="9" t="n">
        <v>25380.0541145445</v>
      </c>
      <c r="BH7" s="9"/>
      <c r="BI7" s="6" t="n">
        <v>18310.2908780226</v>
      </c>
    </row>
    <row r="8" customFormat="false" ht="15" hidden="false" customHeight="false" outlineLevel="0" collapsed="false">
      <c r="A8" s="0" t="n">
        <v>2015</v>
      </c>
      <c r="B8" s="11" t="n">
        <v>7113.98164433727</v>
      </c>
      <c r="C8" s="9" t="n">
        <v>5388.32923400493</v>
      </c>
      <c r="D8" s="9" t="n">
        <v>3966.79289930017</v>
      </c>
      <c r="E8" s="9" t="n">
        <v>2880.58799453735</v>
      </c>
      <c r="F8" s="3"/>
      <c r="G8" s="9" t="n">
        <v>4883.26990663879</v>
      </c>
      <c r="H8" s="9" t="n">
        <v>4870.76750293668</v>
      </c>
      <c r="I8" s="3" t="n">
        <v>2015</v>
      </c>
      <c r="J8" s="11" t="n">
        <v>37175.6478667827</v>
      </c>
      <c r="K8" s="9" t="n">
        <v>25453.2477848432</v>
      </c>
      <c r="L8" s="9" t="n">
        <v>28157.8784158248</v>
      </c>
      <c r="M8" s="9" t="n">
        <v>20729.3332141533</v>
      </c>
      <c r="N8" s="9" t="n">
        <v>15053.1348389751</v>
      </c>
      <c r="O8" s="6"/>
      <c r="P8" s="9" t="n">
        <v>25518.5817961964</v>
      </c>
      <c r="Q8" s="9" t="n">
        <v>0.602652919408329</v>
      </c>
      <c r="R8" s="14" t="n">
        <v>7113.98164433727</v>
      </c>
      <c r="S8" s="13" t="n">
        <v>5388.32923400493</v>
      </c>
      <c r="T8" s="13" t="n">
        <v>3966.79289930017</v>
      </c>
      <c r="U8" s="13" t="n">
        <v>2880.58799453735</v>
      </c>
      <c r="V8" s="7"/>
      <c r="W8" s="13" t="n">
        <v>4883.26990663879</v>
      </c>
      <c r="X8" s="13" t="n">
        <v>4870.76750293668</v>
      </c>
      <c r="Y8" s="10" t="n">
        <v>4825.87760030576</v>
      </c>
      <c r="Z8" s="10" t="n">
        <v>3714.09464116287</v>
      </c>
      <c r="AA8" s="7"/>
      <c r="AB8" s="7" t="n">
        <v>2015</v>
      </c>
      <c r="AC8" s="8" t="n">
        <v>37175.6478667827</v>
      </c>
      <c r="AD8" s="8" t="n">
        <v>25453.2477848432</v>
      </c>
      <c r="AE8" s="13" t="n">
        <v>28157.8784158248</v>
      </c>
      <c r="AF8" s="13" t="n">
        <v>20729.3332141533</v>
      </c>
      <c r="AG8" s="13" t="n">
        <v>15053.1348389751</v>
      </c>
      <c r="AH8" s="13"/>
      <c r="AI8" s="13" t="n">
        <v>25518.5817961964</v>
      </c>
      <c r="AJ8" s="13" t="n">
        <v>25218.6659013898</v>
      </c>
      <c r="AK8" s="13"/>
      <c r="AL8" s="8" t="n">
        <v>19408.8038775982</v>
      </c>
      <c r="AM8" s="13" t="n">
        <v>0.602652919408329</v>
      </c>
      <c r="AN8" s="3" t="n">
        <v>2015</v>
      </c>
      <c r="AO8" s="11" t="n">
        <v>7113.98164433727</v>
      </c>
      <c r="AP8" s="9" t="n">
        <v>5388.32923400493</v>
      </c>
      <c r="AQ8" s="9" t="n">
        <v>3966.79289930017</v>
      </c>
      <c r="AR8" s="9" t="n">
        <v>2880.58799453735</v>
      </c>
      <c r="AS8" s="3"/>
      <c r="AT8" s="9" t="n">
        <v>4883.26990663879</v>
      </c>
      <c r="AU8" s="9" t="n">
        <v>4870.76750293668</v>
      </c>
      <c r="AV8" s="3"/>
      <c r="AW8" s="3"/>
      <c r="AX8" s="3" t="n">
        <v>2015</v>
      </c>
      <c r="AY8" s="6" t="n">
        <v>37175.6478667827</v>
      </c>
      <c r="AZ8" s="6" t="n">
        <v>25453.2477848432</v>
      </c>
      <c r="BA8" s="9" t="n">
        <v>28157.8784158248</v>
      </c>
      <c r="BB8" s="9" t="n">
        <v>20729.3332141533</v>
      </c>
      <c r="BC8" s="9" t="n">
        <v>15053.1348389751</v>
      </c>
      <c r="BD8" s="9"/>
      <c r="BE8" s="9" t="n">
        <v>25518.5817961964</v>
      </c>
      <c r="BF8" s="9" t="n">
        <v>0.602652919408329</v>
      </c>
      <c r="BG8" s="9" t="n">
        <v>25218.6659013898</v>
      </c>
      <c r="BH8" s="9"/>
      <c r="BI8" s="6" t="n">
        <v>19408.8038775982</v>
      </c>
    </row>
    <row r="9" customFormat="false" ht="15" hidden="false" customHeight="false" outlineLevel="0" collapsed="false">
      <c r="A9" s="0" t="n">
        <v>2016</v>
      </c>
      <c r="B9" s="11" t="n">
        <v>6705.54599729676</v>
      </c>
      <c r="C9" s="9" t="n">
        <v>4704.25161487476</v>
      </c>
      <c r="D9" s="9" t="n">
        <v>3436.6145700875</v>
      </c>
      <c r="E9" s="9" t="n">
        <v>2543.13147161978</v>
      </c>
      <c r="F9" s="3"/>
      <c r="G9" s="9" t="n">
        <v>4250.65307970779</v>
      </c>
      <c r="H9" s="9" t="n">
        <v>4252.31484120936</v>
      </c>
      <c r="I9" s="3" t="n">
        <v>2016</v>
      </c>
      <c r="J9" s="11" t="n">
        <v>35041.2791616419</v>
      </c>
      <c r="K9" s="9" t="n">
        <v>22221.3898009319</v>
      </c>
      <c r="L9" s="9" t="n">
        <v>24583.0830404988</v>
      </c>
      <c r="M9" s="9" t="n">
        <v>17958.7718240914</v>
      </c>
      <c r="N9" s="9" t="n">
        <v>13289.6828800684</v>
      </c>
      <c r="O9" s="6"/>
      <c r="P9" s="9" t="n">
        <v>22212.7059072266</v>
      </c>
      <c r="Q9" s="9" t="n">
        <v>0.559498618667553</v>
      </c>
      <c r="R9" s="12" t="n">
        <v>6705.54599729676</v>
      </c>
      <c r="S9" s="13" t="n">
        <v>4704.25161487476</v>
      </c>
      <c r="T9" s="13" t="n">
        <v>3436.6145700875</v>
      </c>
      <c r="U9" s="13" t="n">
        <v>2543.13147161978</v>
      </c>
      <c r="V9" s="7"/>
      <c r="W9" s="13" t="n">
        <v>4250.65307970779</v>
      </c>
      <c r="X9" s="13" t="n">
        <v>4252.31484120936</v>
      </c>
      <c r="Y9" s="10" t="n">
        <v>4621.75621897281</v>
      </c>
      <c r="Z9" s="10" t="n">
        <v>3278.91936034514</v>
      </c>
      <c r="AA9" s="7"/>
      <c r="AB9" s="7" t="n">
        <v>2016</v>
      </c>
      <c r="AC9" s="8" t="n">
        <v>35041.2791616419</v>
      </c>
      <c r="AD9" s="8" t="n">
        <v>22221.3898009319</v>
      </c>
      <c r="AE9" s="13" t="n">
        <v>24583.0830404988</v>
      </c>
      <c r="AF9" s="13" t="n">
        <v>17958.7718240914</v>
      </c>
      <c r="AG9" s="13" t="n">
        <v>13289.6828800684</v>
      </c>
      <c r="AH9" s="13"/>
      <c r="AI9" s="13" t="n">
        <v>22212.7059072266</v>
      </c>
      <c r="AJ9" s="13" t="n">
        <v>24151.9855283029</v>
      </c>
      <c r="AK9" s="13"/>
      <c r="AL9" s="8" t="n">
        <v>17134.7014397762</v>
      </c>
      <c r="AM9" s="13" t="n">
        <v>0.559498618667553</v>
      </c>
      <c r="AN9" s="3" t="n">
        <v>2016</v>
      </c>
      <c r="AO9" s="11" t="n">
        <v>6705.54599729676</v>
      </c>
      <c r="AP9" s="9" t="n">
        <v>4704.25161487476</v>
      </c>
      <c r="AQ9" s="9" t="n">
        <v>3436.6145700875</v>
      </c>
      <c r="AR9" s="9" t="n">
        <v>2543.13147161978</v>
      </c>
      <c r="AS9" s="3"/>
      <c r="AT9" s="9" t="n">
        <v>4250.65307970779</v>
      </c>
      <c r="AU9" s="9" t="n">
        <v>4252.31484120936</v>
      </c>
      <c r="AV9" s="3"/>
      <c r="AW9" s="3"/>
      <c r="AX9" s="3" t="n">
        <v>2016</v>
      </c>
      <c r="AY9" s="6" t="n">
        <v>35041.2791616419</v>
      </c>
      <c r="AZ9" s="6" t="n">
        <v>22221.3898009319</v>
      </c>
      <c r="BA9" s="9" t="n">
        <v>24583.0830404988</v>
      </c>
      <c r="BB9" s="9" t="n">
        <v>17958.7718240914</v>
      </c>
      <c r="BC9" s="9" t="n">
        <v>13289.6828800684</v>
      </c>
      <c r="BD9" s="9"/>
      <c r="BE9" s="9" t="n">
        <v>22212.7059072266</v>
      </c>
      <c r="BF9" s="9" t="n">
        <v>0.559498618667553</v>
      </c>
      <c r="BG9" s="9" t="n">
        <v>24151.9855283029</v>
      </c>
      <c r="BH9" s="9"/>
      <c r="BI9" s="6" t="n">
        <v>17134.7014397762</v>
      </c>
    </row>
    <row r="10" customFormat="false" ht="15" hidden="false" customHeight="false" outlineLevel="0" collapsed="false">
      <c r="A10" s="0" t="n">
        <v>2016</v>
      </c>
      <c r="B10" s="11" t="n">
        <v>6521.17321865806</v>
      </c>
      <c r="C10" s="9" t="n">
        <v>4838.96087264112</v>
      </c>
      <c r="D10" s="9" t="n">
        <v>3534.97775190511</v>
      </c>
      <c r="E10" s="9" t="n">
        <v>2601.00849486025</v>
      </c>
      <c r="F10" s="3"/>
      <c r="G10" s="9" t="n">
        <v>4351.36519980531</v>
      </c>
      <c r="H10" s="9" t="n">
        <v>4368.26595846384</v>
      </c>
      <c r="I10" s="3" t="n">
        <v>2016</v>
      </c>
      <c r="J10" s="11" t="n">
        <v>34077.7993780879</v>
      </c>
      <c r="K10" s="9" t="n">
        <v>22827.3174122638</v>
      </c>
      <c r="L10" s="9" t="n">
        <v>25287.0353672671</v>
      </c>
      <c r="M10" s="9" t="n">
        <v>18472.7898793978</v>
      </c>
      <c r="N10" s="9" t="n">
        <v>13592.1317677849</v>
      </c>
      <c r="O10" s="6"/>
      <c r="P10" s="9" t="n">
        <v>22738.9988469396</v>
      </c>
      <c r="Q10" s="9" t="n">
        <v>0.595826204349497</v>
      </c>
      <c r="R10" s="14" t="n">
        <v>6521.17321865806</v>
      </c>
      <c r="S10" s="13" t="n">
        <v>4838.96087264112</v>
      </c>
      <c r="T10" s="13" t="n">
        <v>3534.97775190511</v>
      </c>
      <c r="U10" s="13" t="n">
        <v>2601.00849486025</v>
      </c>
      <c r="V10" s="7"/>
      <c r="W10" s="13" t="n">
        <v>4351.36519980531</v>
      </c>
      <c r="X10" s="13" t="n">
        <v>4368.26595846384</v>
      </c>
      <c r="Y10" s="10" t="n">
        <v>4266.50131798034</v>
      </c>
      <c r="Z10" s="10" t="n">
        <v>3353.47534958588</v>
      </c>
      <c r="AA10" s="7"/>
      <c r="AB10" s="7" t="n">
        <v>2016</v>
      </c>
      <c r="AC10" s="8" t="n">
        <v>34077.7993780879</v>
      </c>
      <c r="AD10" s="8" t="n">
        <v>22827.3174122638</v>
      </c>
      <c r="AE10" s="13" t="n">
        <v>25287.0353672671</v>
      </c>
      <c r="AF10" s="13" t="n">
        <v>18472.7898793978</v>
      </c>
      <c r="AG10" s="13" t="n">
        <v>13592.1317677849</v>
      </c>
      <c r="AH10" s="13"/>
      <c r="AI10" s="13" t="n">
        <v>22738.9988469396</v>
      </c>
      <c r="AJ10" s="13" t="n">
        <v>22295.5242999052</v>
      </c>
      <c r="AK10" s="13"/>
      <c r="AL10" s="8" t="n">
        <v>17524.3098673688</v>
      </c>
      <c r="AM10" s="13" t="n">
        <v>0.595826204349497</v>
      </c>
      <c r="AN10" s="3" t="n">
        <v>2016</v>
      </c>
      <c r="AO10" s="11" t="n">
        <v>6521.17321865806</v>
      </c>
      <c r="AP10" s="9" t="n">
        <v>4838.96087264112</v>
      </c>
      <c r="AQ10" s="9" t="n">
        <v>3534.97775190511</v>
      </c>
      <c r="AR10" s="9" t="n">
        <v>2601.00849486025</v>
      </c>
      <c r="AS10" s="3"/>
      <c r="AT10" s="9" t="n">
        <v>4351.36519980531</v>
      </c>
      <c r="AU10" s="9" t="n">
        <v>4368.26595846384</v>
      </c>
      <c r="AV10" s="3"/>
      <c r="AW10" s="3"/>
      <c r="AX10" s="3" t="n">
        <v>2016</v>
      </c>
      <c r="AY10" s="6" t="n">
        <v>34077.7993780879</v>
      </c>
      <c r="AZ10" s="6" t="n">
        <v>22827.3174122638</v>
      </c>
      <c r="BA10" s="9" t="n">
        <v>25287.0353672671</v>
      </c>
      <c r="BB10" s="9" t="n">
        <v>18472.7898793978</v>
      </c>
      <c r="BC10" s="9" t="n">
        <v>13592.1317677849</v>
      </c>
      <c r="BD10" s="9"/>
      <c r="BE10" s="9" t="n">
        <v>22738.9988469396</v>
      </c>
      <c r="BF10" s="9" t="n">
        <v>0.595826204349497</v>
      </c>
      <c r="BG10" s="9" t="n">
        <v>22295.5242999052</v>
      </c>
      <c r="BH10" s="9"/>
      <c r="BI10" s="6" t="n">
        <v>17524.3098673688</v>
      </c>
    </row>
    <row r="11" customFormat="false" ht="15" hidden="false" customHeight="false" outlineLevel="0" collapsed="false">
      <c r="A11" s="0" t="n">
        <v>2016</v>
      </c>
      <c r="B11" s="11" t="n">
        <v>6554.01964535573</v>
      </c>
      <c r="C11" s="9" t="n">
        <v>4621.91629085462</v>
      </c>
      <c r="D11" s="9" t="n">
        <v>3347.91164547668</v>
      </c>
      <c r="E11" s="9" t="n">
        <v>2467.83737070058</v>
      </c>
      <c r="F11" s="3"/>
      <c r="G11" s="9" t="n">
        <v>4136.56769066529</v>
      </c>
      <c r="H11" s="9" t="n">
        <v>4161.09276717247</v>
      </c>
      <c r="I11" s="3" t="n">
        <v>2016</v>
      </c>
      <c r="J11" s="11" t="n">
        <v>34249.4454763833</v>
      </c>
      <c r="K11" s="9" t="n">
        <v>21744.6891469779</v>
      </c>
      <c r="L11" s="9" t="n">
        <v>24152.8220185005</v>
      </c>
      <c r="M11" s="9" t="n">
        <v>17495.2355296577</v>
      </c>
      <c r="N11" s="9" t="n">
        <v>12896.2172904508</v>
      </c>
      <c r="O11" s="6"/>
      <c r="P11" s="9" t="n">
        <v>21616.5280617068</v>
      </c>
      <c r="Q11" s="9" t="n">
        <v>0.560272047547114</v>
      </c>
      <c r="R11" s="14" t="n">
        <v>6554.01964535573</v>
      </c>
      <c r="S11" s="13" t="n">
        <v>4621.91629085462</v>
      </c>
      <c r="T11" s="13" t="n">
        <v>3347.91164547668</v>
      </c>
      <c r="U11" s="13" t="n">
        <v>2467.83737070058</v>
      </c>
      <c r="V11" s="7"/>
      <c r="W11" s="13" t="n">
        <v>4136.56769066529</v>
      </c>
      <c r="X11" s="13" t="n">
        <v>4161.09276717247</v>
      </c>
      <c r="Y11" s="10" t="n">
        <v>4529.76592235317</v>
      </c>
      <c r="Z11" s="10" t="n">
        <v>3181.72426571837</v>
      </c>
      <c r="AA11" s="7"/>
      <c r="AB11" s="7" t="n">
        <v>2016</v>
      </c>
      <c r="AC11" s="8" t="n">
        <v>34249.4454763833</v>
      </c>
      <c r="AD11" s="8" t="n">
        <v>21744.6891469779</v>
      </c>
      <c r="AE11" s="13" t="n">
        <v>24152.8220185005</v>
      </c>
      <c r="AF11" s="13" t="n">
        <v>17495.2355296577</v>
      </c>
      <c r="AG11" s="13" t="n">
        <v>12896.2172904508</v>
      </c>
      <c r="AH11" s="13"/>
      <c r="AI11" s="13" t="n">
        <v>21616.5280617068</v>
      </c>
      <c r="AJ11" s="13" t="n">
        <v>23671.2703612889</v>
      </c>
      <c r="AK11" s="13"/>
      <c r="AL11" s="8" t="n">
        <v>16626.7874764193</v>
      </c>
      <c r="AM11" s="13" t="n">
        <v>0.560272047547114</v>
      </c>
      <c r="AN11" s="3" t="n">
        <v>2016</v>
      </c>
      <c r="AO11" s="11" t="n">
        <v>6554.01964535573</v>
      </c>
      <c r="AP11" s="9" t="n">
        <v>4621.91629085462</v>
      </c>
      <c r="AQ11" s="9" t="n">
        <v>3347.91164547668</v>
      </c>
      <c r="AR11" s="9" t="n">
        <v>2467.83737070058</v>
      </c>
      <c r="AS11" s="3"/>
      <c r="AT11" s="9" t="n">
        <v>4136.56769066529</v>
      </c>
      <c r="AU11" s="9" t="n">
        <v>4161.09276717247</v>
      </c>
      <c r="AV11" s="3"/>
      <c r="AW11" s="3"/>
      <c r="AX11" s="3" t="n">
        <v>2016</v>
      </c>
      <c r="AY11" s="6" t="n">
        <v>34249.4454763833</v>
      </c>
      <c r="AZ11" s="6" t="n">
        <v>21744.6891469779</v>
      </c>
      <c r="BA11" s="9" t="n">
        <v>24152.8220185005</v>
      </c>
      <c r="BB11" s="9" t="n">
        <v>17495.2355296577</v>
      </c>
      <c r="BC11" s="9" t="n">
        <v>12896.2172904508</v>
      </c>
      <c r="BD11" s="9"/>
      <c r="BE11" s="9" t="n">
        <v>21616.5280617068</v>
      </c>
      <c r="BF11" s="9" t="n">
        <v>0.560272047547114</v>
      </c>
      <c r="BG11" s="9" t="n">
        <v>23671.2703612889</v>
      </c>
      <c r="BH11" s="9"/>
      <c r="BI11" s="6" t="n">
        <v>16626.7874764193</v>
      </c>
    </row>
    <row r="12" customFormat="false" ht="15" hidden="false" customHeight="false" outlineLevel="0" collapsed="false">
      <c r="A12" s="0" t="n">
        <v>2016</v>
      </c>
      <c r="B12" s="11" t="n">
        <v>6660.1842529205</v>
      </c>
      <c r="C12" s="9" t="n">
        <v>5045.45330579062</v>
      </c>
      <c r="D12" s="9" t="n">
        <v>3668.67038624676</v>
      </c>
      <c r="E12" s="9" t="n">
        <v>2677.76481628475</v>
      </c>
      <c r="F12" s="9" t="n">
        <v>2679.02087266874</v>
      </c>
      <c r="G12" s="9" t="n">
        <v>4493.51013993398</v>
      </c>
      <c r="H12" s="9" t="n">
        <v>4542.05175695743</v>
      </c>
      <c r="I12" s="3" t="n">
        <v>2016</v>
      </c>
      <c r="J12" s="11" t="n">
        <v>34804.2315672194</v>
      </c>
      <c r="K12" s="9" t="n">
        <v>23735.4726440372</v>
      </c>
      <c r="L12" s="9" t="n">
        <v>26366.1061838232</v>
      </c>
      <c r="M12" s="9" t="n">
        <v>19171.429620846</v>
      </c>
      <c r="N12" s="9" t="n">
        <v>13993.2385065263</v>
      </c>
      <c r="O12" s="9" t="n">
        <v>13999.802300498</v>
      </c>
      <c r="P12" s="9" t="n">
        <v>23481.8079381711</v>
      </c>
      <c r="Q12" s="9" t="n">
        <v>0.593818352884704</v>
      </c>
      <c r="R12" s="14" t="n">
        <v>6660.1842529205</v>
      </c>
      <c r="S12" s="13" t="n">
        <v>5045.45330579062</v>
      </c>
      <c r="T12" s="13" t="n">
        <v>3668.67038624676</v>
      </c>
      <c r="U12" s="13" t="n">
        <v>2677.76481628475</v>
      </c>
      <c r="V12" s="13" t="n">
        <v>2679.02087266874</v>
      </c>
      <c r="W12" s="13" t="n">
        <v>4493.51013993398</v>
      </c>
      <c r="X12" s="13" t="n">
        <v>4542.05175695743</v>
      </c>
      <c r="Y12" s="10" t="n">
        <v>4610.31651280087</v>
      </c>
      <c r="Z12" s="10" t="n">
        <v>3452.34648539786</v>
      </c>
      <c r="AA12" s="7"/>
      <c r="AB12" s="7" t="n">
        <v>2016</v>
      </c>
      <c r="AC12" s="8" t="n">
        <v>34804.2315672194</v>
      </c>
      <c r="AD12" s="8" t="n">
        <v>23735.4726440372</v>
      </c>
      <c r="AE12" s="13" t="n">
        <v>26366.1061838232</v>
      </c>
      <c r="AF12" s="13" t="n">
        <v>19171.429620846</v>
      </c>
      <c r="AG12" s="13" t="n">
        <v>13993.2385065263</v>
      </c>
      <c r="AH12" s="13" t="n">
        <v>13999.802300498</v>
      </c>
      <c r="AI12" s="13" t="n">
        <v>23481.8079381711</v>
      </c>
      <c r="AJ12" s="13" t="n">
        <v>24092.2048724606</v>
      </c>
      <c r="AK12" s="13"/>
      <c r="AL12" s="8" t="n">
        <v>18040.9823460026</v>
      </c>
      <c r="AM12" s="13" t="n">
        <v>0.593818352884704</v>
      </c>
      <c r="AN12" s="3" t="n">
        <v>2016</v>
      </c>
      <c r="AO12" s="11" t="n">
        <v>6660.1842529205</v>
      </c>
      <c r="AP12" s="9" t="n">
        <v>5045.45330579062</v>
      </c>
      <c r="AQ12" s="9" t="n">
        <v>3668.67038624676</v>
      </c>
      <c r="AR12" s="9" t="n">
        <v>2677.76481628475</v>
      </c>
      <c r="AS12" s="9" t="n">
        <v>2679.02087266874</v>
      </c>
      <c r="AT12" s="9" t="n">
        <v>4493.51013993398</v>
      </c>
      <c r="AU12" s="9" t="n">
        <v>4542.05175695743</v>
      </c>
      <c r="AV12" s="3"/>
      <c r="AW12" s="3"/>
      <c r="AX12" s="3" t="n">
        <v>2016</v>
      </c>
      <c r="AY12" s="6" t="n">
        <v>34804.2315672194</v>
      </c>
      <c r="AZ12" s="6" t="n">
        <v>23735.4726440372</v>
      </c>
      <c r="BA12" s="9" t="n">
        <v>26366.1061838232</v>
      </c>
      <c r="BB12" s="9" t="n">
        <v>19171.429620846</v>
      </c>
      <c r="BC12" s="9" t="n">
        <v>13993.2385065263</v>
      </c>
      <c r="BD12" s="9" t="n">
        <v>13999.802300498</v>
      </c>
      <c r="BE12" s="9" t="n">
        <v>23481.8079381711</v>
      </c>
      <c r="BF12" s="9" t="n">
        <v>0.593818352884704</v>
      </c>
      <c r="BG12" s="9" t="n">
        <v>24092.2048724606</v>
      </c>
      <c r="BH12" s="9"/>
      <c r="BI12" s="6" t="n">
        <v>18040.9823460026</v>
      </c>
    </row>
    <row r="13" customFormat="false" ht="15" hidden="false" customHeight="false" outlineLevel="0" collapsed="false">
      <c r="A13" s="0" t="n">
        <v>2017</v>
      </c>
      <c r="B13" s="11" t="n">
        <v>6744.03429129675</v>
      </c>
      <c r="C13" s="9" t="n">
        <v>4810.21450796942</v>
      </c>
      <c r="D13" s="9" t="n">
        <v>3488.8025944398</v>
      </c>
      <c r="E13" s="9" t="n">
        <v>2552.04440035605</v>
      </c>
      <c r="F13" s="9" t="n">
        <v>2553.20862302547</v>
      </c>
      <c r="G13" s="9" t="n">
        <v>4263.84714363066</v>
      </c>
      <c r="H13" s="9" t="n">
        <v>4318.88283968519</v>
      </c>
      <c r="I13" s="3" t="n">
        <v>2017</v>
      </c>
      <c r="J13" s="11" t="n">
        <v>35242.4080562988</v>
      </c>
      <c r="K13" s="9" t="n">
        <v>22569.255257192</v>
      </c>
      <c r="L13" s="9" t="n">
        <v>25136.8150287965</v>
      </c>
      <c r="M13" s="9" t="n">
        <v>18231.4916191626</v>
      </c>
      <c r="N13" s="9" t="n">
        <v>13336.2593145781</v>
      </c>
      <c r="O13" s="9" t="n">
        <v>13342.3432116361</v>
      </c>
      <c r="P13" s="9" t="n">
        <v>22281.6543384779</v>
      </c>
      <c r="Q13" s="9" t="n">
        <v>0.556147482241243</v>
      </c>
      <c r="R13" s="12" t="n">
        <v>6744.03429129675</v>
      </c>
      <c r="S13" s="13" t="n">
        <v>4810.21450796942</v>
      </c>
      <c r="T13" s="13" t="n">
        <v>3488.8025944398</v>
      </c>
      <c r="U13" s="13" t="n">
        <v>2552.04440035605</v>
      </c>
      <c r="V13" s="13" t="n">
        <v>2553.20862302547</v>
      </c>
      <c r="W13" s="13" t="n">
        <v>4263.84714363066</v>
      </c>
      <c r="X13" s="13" t="n">
        <v>4318.88283968519</v>
      </c>
      <c r="Y13" s="10" t="n">
        <v>4684.40238742038</v>
      </c>
      <c r="Z13" s="10" t="n">
        <v>3290.21729771324</v>
      </c>
      <c r="AA13" s="7"/>
      <c r="AB13" s="7" t="n">
        <v>2017</v>
      </c>
      <c r="AC13" s="8" t="n">
        <v>35242.4080562988</v>
      </c>
      <c r="AD13" s="8" t="n">
        <v>22569.255257192</v>
      </c>
      <c r="AE13" s="13" t="n">
        <v>25136.8150287965</v>
      </c>
      <c r="AF13" s="13" t="n">
        <v>18231.4916191626</v>
      </c>
      <c r="AG13" s="13" t="n">
        <v>13336.2593145781</v>
      </c>
      <c r="AH13" s="13" t="n">
        <v>13342.3432116361</v>
      </c>
      <c r="AI13" s="13" t="n">
        <v>22281.6543384779</v>
      </c>
      <c r="AJ13" s="13" t="n">
        <v>24479.3566145444</v>
      </c>
      <c r="AK13" s="13"/>
      <c r="AL13" s="8" t="n">
        <v>17193.7412521084</v>
      </c>
      <c r="AM13" s="13" t="n">
        <v>0.556147482241243</v>
      </c>
      <c r="AN13" s="3" t="n">
        <v>2017</v>
      </c>
      <c r="AO13" s="11" t="n">
        <v>6744.03429129675</v>
      </c>
      <c r="AP13" s="9" t="n">
        <v>4810.21450796942</v>
      </c>
      <c r="AQ13" s="9" t="n">
        <v>3488.8025944398</v>
      </c>
      <c r="AR13" s="9" t="n">
        <v>2552.04440035605</v>
      </c>
      <c r="AS13" s="9" t="n">
        <v>2553.20862302547</v>
      </c>
      <c r="AT13" s="9" t="n">
        <v>4263.84714363066</v>
      </c>
      <c r="AU13" s="9" t="n">
        <v>4318.88283968519</v>
      </c>
      <c r="AV13" s="3"/>
      <c r="AW13" s="3"/>
      <c r="AX13" s="3" t="n">
        <v>2017</v>
      </c>
      <c r="AY13" s="6" t="n">
        <v>35242.4080562988</v>
      </c>
      <c r="AZ13" s="6" t="n">
        <v>22569.255257192</v>
      </c>
      <c r="BA13" s="9" t="n">
        <v>25136.8150287965</v>
      </c>
      <c r="BB13" s="9" t="n">
        <v>18231.4916191626</v>
      </c>
      <c r="BC13" s="9" t="n">
        <v>13336.2593145781</v>
      </c>
      <c r="BD13" s="9" t="n">
        <v>13342.3432116361</v>
      </c>
      <c r="BE13" s="9" t="n">
        <v>22281.6543384779</v>
      </c>
      <c r="BF13" s="9" t="n">
        <v>0.556147482241243</v>
      </c>
      <c r="BG13" s="9" t="n">
        <v>24479.3566145444</v>
      </c>
      <c r="BH13" s="9"/>
      <c r="BI13" s="6" t="n">
        <v>17193.7412521084</v>
      </c>
    </row>
    <row r="14" customFormat="false" ht="15" hidden="false" customHeight="false" outlineLevel="0" collapsed="false">
      <c r="A14" s="0" t="n">
        <v>2017</v>
      </c>
      <c r="B14" s="11" t="n">
        <v>6741.66175252587</v>
      </c>
      <c r="C14" s="9" t="n">
        <v>5127.83110613355</v>
      </c>
      <c r="D14" s="9" t="n">
        <v>3729.23675149465</v>
      </c>
      <c r="E14" s="9" t="n">
        <v>2704.31370400535</v>
      </c>
      <c r="F14" s="9" t="n">
        <v>2705.51766466417</v>
      </c>
      <c r="G14" s="9" t="n">
        <v>4521.22509920973</v>
      </c>
      <c r="H14" s="9" t="n">
        <v>4595.37498813477</v>
      </c>
      <c r="I14" s="3" t="n">
        <v>2017</v>
      </c>
      <c r="J14" s="11" t="n">
        <v>35230.0098424287</v>
      </c>
      <c r="K14" s="9" t="n">
        <v>24014.1247076037</v>
      </c>
      <c r="L14" s="9" t="n">
        <v>26796.5891750224</v>
      </c>
      <c r="M14" s="9" t="n">
        <v>19487.9322461824</v>
      </c>
      <c r="N14" s="9" t="n">
        <v>14131.9754544831</v>
      </c>
      <c r="O14" s="9" t="n">
        <v>14138.2670109891</v>
      </c>
      <c r="P14" s="9" t="n">
        <v>23626.6384449378</v>
      </c>
      <c r="Q14" s="9" t="n">
        <v>0.597811412124804</v>
      </c>
      <c r="R14" s="14" t="n">
        <v>6741.66175252587</v>
      </c>
      <c r="S14" s="13" t="n">
        <v>5127.83110613355</v>
      </c>
      <c r="T14" s="13" t="n">
        <v>3729.23675149465</v>
      </c>
      <c r="U14" s="13" t="n">
        <v>2704.31370400535</v>
      </c>
      <c r="V14" s="13" t="n">
        <v>2705.51766466417</v>
      </c>
      <c r="W14" s="13" t="n">
        <v>4521.22509920973</v>
      </c>
      <c r="X14" s="13" t="n">
        <v>4595.37498813477</v>
      </c>
      <c r="Y14" s="10" t="n">
        <v>4394.33672367826</v>
      </c>
      <c r="Z14" s="10" t="n">
        <v>3486.49183590743</v>
      </c>
      <c r="AA14" s="7"/>
      <c r="AB14" s="7" t="n">
        <v>2017</v>
      </c>
      <c r="AC14" s="8" t="n">
        <v>35230.0098424287</v>
      </c>
      <c r="AD14" s="8" t="n">
        <v>24014.1247076037</v>
      </c>
      <c r="AE14" s="13" t="n">
        <v>26796.5891750224</v>
      </c>
      <c r="AF14" s="13" t="n">
        <v>19487.9322461824</v>
      </c>
      <c r="AG14" s="13" t="n">
        <v>14131.9754544831</v>
      </c>
      <c r="AH14" s="13" t="n">
        <v>14138.2670109891</v>
      </c>
      <c r="AI14" s="13" t="n">
        <v>23626.6384449378</v>
      </c>
      <c r="AJ14" s="13" t="n">
        <v>22963.5558277791</v>
      </c>
      <c r="AK14" s="13"/>
      <c r="AL14" s="8" t="n">
        <v>18219.4162512746</v>
      </c>
      <c r="AM14" s="13" t="n">
        <v>0.597811412124804</v>
      </c>
      <c r="AN14" s="3" t="n">
        <v>2017</v>
      </c>
      <c r="AO14" s="11" t="n">
        <v>6741.66175252587</v>
      </c>
      <c r="AP14" s="9" t="n">
        <v>5127.83110613355</v>
      </c>
      <c r="AQ14" s="9" t="n">
        <v>3729.23675149465</v>
      </c>
      <c r="AR14" s="9" t="n">
        <v>2704.31370400535</v>
      </c>
      <c r="AS14" s="9" t="n">
        <v>2705.51766466417</v>
      </c>
      <c r="AT14" s="9" t="n">
        <v>4521.22509920973</v>
      </c>
      <c r="AU14" s="9" t="n">
        <v>4595.37498813477</v>
      </c>
      <c r="AV14" s="3"/>
      <c r="AW14" s="3"/>
      <c r="AX14" s="3" t="n">
        <v>2017</v>
      </c>
      <c r="AY14" s="6" t="n">
        <v>35230.0098424287</v>
      </c>
      <c r="AZ14" s="6" t="n">
        <v>24014.1247076037</v>
      </c>
      <c r="BA14" s="9" t="n">
        <v>26796.5891750224</v>
      </c>
      <c r="BB14" s="9" t="n">
        <v>19487.9322461824</v>
      </c>
      <c r="BC14" s="9" t="n">
        <v>14131.9754544831</v>
      </c>
      <c r="BD14" s="9" t="n">
        <v>14138.2670109891</v>
      </c>
      <c r="BE14" s="9" t="n">
        <v>23626.6384449378</v>
      </c>
      <c r="BF14" s="9" t="n">
        <v>0.597811412124804</v>
      </c>
      <c r="BG14" s="9" t="n">
        <v>22963.5558277791</v>
      </c>
      <c r="BH14" s="9"/>
      <c r="BI14" s="6" t="n">
        <v>18219.4162512746</v>
      </c>
    </row>
    <row r="15" customFormat="false" ht="15" hidden="false" customHeight="false" outlineLevel="0" collapsed="false">
      <c r="A15" s="0" t="n">
        <v>2017</v>
      </c>
      <c r="B15" s="11" t="n">
        <v>6886.42921069284</v>
      </c>
      <c r="C15" s="9" t="n">
        <v>4922.84199227046</v>
      </c>
      <c r="D15" s="9" t="n">
        <v>3562.059899298</v>
      </c>
      <c r="E15" s="9" t="n">
        <v>2590.63427639889</v>
      </c>
      <c r="F15" s="9" t="n">
        <v>2591.75085543831</v>
      </c>
      <c r="G15" s="9" t="n">
        <v>4310.79963880697</v>
      </c>
      <c r="H15" s="9" t="n">
        <v>4395.89243085984</v>
      </c>
      <c r="I15" s="3" t="n">
        <v>2017</v>
      </c>
      <c r="J15" s="11" t="n">
        <v>35986.5234681939</v>
      </c>
      <c r="K15" s="9" t="n">
        <v>22971.6855117252</v>
      </c>
      <c r="L15" s="9" t="n">
        <v>25725.3742781489</v>
      </c>
      <c r="M15" s="9" t="n">
        <v>18614.3134909686</v>
      </c>
      <c r="N15" s="9" t="n">
        <v>13537.9190481443</v>
      </c>
      <c r="O15" s="9" t="n">
        <v>13543.7539731217</v>
      </c>
      <c r="P15" s="9" t="n">
        <v>22527.014744845</v>
      </c>
      <c r="Q15" s="9" t="n">
        <v>0.558222819045313</v>
      </c>
      <c r="R15" s="14" t="n">
        <v>6886.42921069284</v>
      </c>
      <c r="S15" s="13" t="n">
        <v>4922.84199227046</v>
      </c>
      <c r="T15" s="13" t="n">
        <v>3562.059899298</v>
      </c>
      <c r="U15" s="13" t="n">
        <v>2590.63427639889</v>
      </c>
      <c r="V15" s="13" t="n">
        <v>2591.75085543831</v>
      </c>
      <c r="W15" s="13" t="n">
        <v>4310.79963880697</v>
      </c>
      <c r="X15" s="13" t="n">
        <v>4395.89243085984</v>
      </c>
      <c r="Y15" s="10" t="n">
        <v>4627.37705961349</v>
      </c>
      <c r="Z15" s="10" t="n">
        <v>3339.88512298751</v>
      </c>
      <c r="AA15" s="7"/>
      <c r="AB15" s="7" t="n">
        <v>2017</v>
      </c>
      <c r="AC15" s="8" t="n">
        <v>35986.5234681939</v>
      </c>
      <c r="AD15" s="8" t="n">
        <v>22971.6855117252</v>
      </c>
      <c r="AE15" s="13" t="n">
        <v>25725.3742781489</v>
      </c>
      <c r="AF15" s="13" t="n">
        <v>18614.3134909686</v>
      </c>
      <c r="AG15" s="13" t="n">
        <v>13537.9190481443</v>
      </c>
      <c r="AH15" s="13" t="n">
        <v>13543.7539731217</v>
      </c>
      <c r="AI15" s="13" t="n">
        <v>22527.014744845</v>
      </c>
      <c r="AJ15" s="13" t="n">
        <v>24181.3584453022</v>
      </c>
      <c r="AK15" s="13"/>
      <c r="AL15" s="8" t="n">
        <v>17453.2912024764</v>
      </c>
      <c r="AM15" s="13" t="n">
        <v>0.558222819045313</v>
      </c>
      <c r="AN15" s="3" t="n">
        <v>2017</v>
      </c>
      <c r="AO15" s="11" t="n">
        <v>6886.42921069284</v>
      </c>
      <c r="AP15" s="9" t="n">
        <v>4922.84199227046</v>
      </c>
      <c r="AQ15" s="9" t="n">
        <v>3562.059899298</v>
      </c>
      <c r="AR15" s="9" t="n">
        <v>2590.63427639889</v>
      </c>
      <c r="AS15" s="9" t="n">
        <v>2591.75085543831</v>
      </c>
      <c r="AT15" s="9" t="n">
        <v>4310.79963880697</v>
      </c>
      <c r="AU15" s="9" t="n">
        <v>4395.89243085984</v>
      </c>
      <c r="AV15" s="3"/>
      <c r="AW15" s="3"/>
      <c r="AX15" s="3" t="n">
        <v>2017</v>
      </c>
      <c r="AY15" s="6" t="n">
        <v>35986.5234681939</v>
      </c>
      <c r="AZ15" s="6" t="n">
        <v>22971.6855117252</v>
      </c>
      <c r="BA15" s="9" t="n">
        <v>25725.3742781489</v>
      </c>
      <c r="BB15" s="9" t="n">
        <v>18614.3134909686</v>
      </c>
      <c r="BC15" s="9" t="n">
        <v>13537.9190481443</v>
      </c>
      <c r="BD15" s="9" t="n">
        <v>13543.7539731217</v>
      </c>
      <c r="BE15" s="9" t="n">
        <v>22527.014744845</v>
      </c>
      <c r="BF15" s="9" t="n">
        <v>0.558222819045313</v>
      </c>
      <c r="BG15" s="9" t="n">
        <v>24181.3584453022</v>
      </c>
      <c r="BH15" s="9"/>
      <c r="BI15" s="6" t="n">
        <v>17453.2912024764</v>
      </c>
    </row>
    <row r="16" customFormat="false" ht="15" hidden="false" customHeight="false" outlineLevel="0" collapsed="false">
      <c r="A16" s="0" t="n">
        <v>2017</v>
      </c>
      <c r="B16" s="11" t="n">
        <v>6890.54533395775</v>
      </c>
      <c r="C16" s="9" t="n">
        <v>5364.9211823279</v>
      </c>
      <c r="D16" s="9" t="n">
        <v>3854.63822039703</v>
      </c>
      <c r="E16" s="9" t="n">
        <v>2799.48518719322</v>
      </c>
      <c r="F16" s="9" t="n">
        <v>2800.65905588891</v>
      </c>
      <c r="G16" s="9" t="n">
        <v>4667.49443157691</v>
      </c>
      <c r="H16" s="9" t="n">
        <v>4771.163666464</v>
      </c>
      <c r="I16" s="3" t="n">
        <v>2017</v>
      </c>
      <c r="J16" s="11" t="n">
        <v>36008.0331594921</v>
      </c>
      <c r="K16" s="9" t="n">
        <v>24932.7464206265</v>
      </c>
      <c r="L16" s="9" t="n">
        <v>28035.5545851067</v>
      </c>
      <c r="M16" s="9" t="n">
        <v>20143.2447115444</v>
      </c>
      <c r="N16" s="9" t="n">
        <v>14629.3145991191</v>
      </c>
      <c r="O16" s="9" t="n">
        <v>14635.4489035712</v>
      </c>
      <c r="P16" s="9" t="n">
        <v>24391.0004387755</v>
      </c>
      <c r="Q16" s="9" t="n">
        <v>0.608071206868978</v>
      </c>
      <c r="R16" s="14" t="n">
        <v>6890.54533395775</v>
      </c>
      <c r="S16" s="13" t="n">
        <v>5364.9211823279</v>
      </c>
      <c r="T16" s="13" t="n">
        <v>3854.63822039703</v>
      </c>
      <c r="U16" s="13" t="n">
        <v>2799.48518719322</v>
      </c>
      <c r="V16" s="13" t="n">
        <v>2800.65905588891</v>
      </c>
      <c r="W16" s="13" t="n">
        <v>4667.49443157691</v>
      </c>
      <c r="X16" s="13" t="n">
        <v>4771.163666464</v>
      </c>
      <c r="Y16" s="10" t="n">
        <v>4412.74407949665</v>
      </c>
      <c r="Z16" s="10" t="n">
        <v>3609.09672150633</v>
      </c>
      <c r="AA16" s="7"/>
      <c r="AB16" s="7" t="n">
        <v>2017</v>
      </c>
      <c r="AC16" s="8" t="n">
        <v>36008.0331594921</v>
      </c>
      <c r="AD16" s="8" t="n">
        <v>24932.7464206265</v>
      </c>
      <c r="AE16" s="13" t="n">
        <v>28035.5545851067</v>
      </c>
      <c r="AF16" s="13" t="n">
        <v>20143.2447115444</v>
      </c>
      <c r="AG16" s="13" t="n">
        <v>14629.3145991191</v>
      </c>
      <c r="AH16" s="13" t="n">
        <v>14635.4489035712</v>
      </c>
      <c r="AI16" s="13" t="n">
        <v>24391.0004387755</v>
      </c>
      <c r="AJ16" s="13" t="n">
        <v>23059.7474420219</v>
      </c>
      <c r="AK16" s="13"/>
      <c r="AL16" s="8" t="n">
        <v>18860.1145664578</v>
      </c>
      <c r="AM16" s="13" t="n">
        <v>0.608071206868978</v>
      </c>
      <c r="AN16" s="3" t="n">
        <v>2017</v>
      </c>
      <c r="AO16" s="11" t="n">
        <v>6890.54533395775</v>
      </c>
      <c r="AP16" s="9" t="n">
        <v>5364.9211823279</v>
      </c>
      <c r="AQ16" s="9" t="n">
        <v>3854.63822039703</v>
      </c>
      <c r="AR16" s="9" t="n">
        <v>2799.48518719322</v>
      </c>
      <c r="AS16" s="9" t="n">
        <v>2800.65905588891</v>
      </c>
      <c r="AT16" s="9" t="n">
        <v>4667.49443157691</v>
      </c>
      <c r="AU16" s="9" t="n">
        <v>4771.163666464</v>
      </c>
      <c r="AV16" s="3"/>
      <c r="AW16" s="3"/>
      <c r="AX16" s="3" t="n">
        <v>2017</v>
      </c>
      <c r="AY16" s="6" t="n">
        <v>36008.0331594921</v>
      </c>
      <c r="AZ16" s="6" t="n">
        <v>24932.7464206265</v>
      </c>
      <c r="BA16" s="9" t="n">
        <v>28035.5545851067</v>
      </c>
      <c r="BB16" s="9" t="n">
        <v>20143.2447115444</v>
      </c>
      <c r="BC16" s="9" t="n">
        <v>14629.3145991191</v>
      </c>
      <c r="BD16" s="9" t="n">
        <v>14635.4489035712</v>
      </c>
      <c r="BE16" s="9" t="n">
        <v>24391.0004387755</v>
      </c>
      <c r="BF16" s="9" t="n">
        <v>0.608071206868978</v>
      </c>
      <c r="BG16" s="9" t="n">
        <v>23059.7474420219</v>
      </c>
      <c r="BH16" s="9"/>
      <c r="BI16" s="6" t="n">
        <v>18860.1145664578</v>
      </c>
    </row>
    <row r="17" customFormat="false" ht="15" hidden="false" customHeight="false" outlineLevel="0" collapsed="false">
      <c r="A17" s="0" t="n">
        <v>2018</v>
      </c>
      <c r="B17" s="11" t="n">
        <v>6808.84926639221</v>
      </c>
      <c r="C17" s="9" t="n">
        <v>4977.25671374106</v>
      </c>
      <c r="D17" s="9" t="n">
        <v>3599.62537231685</v>
      </c>
      <c r="E17" s="9" t="n">
        <v>2604.35629730153</v>
      </c>
      <c r="F17" s="9" t="n">
        <v>2588.98161198631</v>
      </c>
      <c r="G17" s="9" t="n">
        <v>4314.07245800532</v>
      </c>
      <c r="H17" s="9" t="n">
        <v>4423.88531147014</v>
      </c>
      <c r="I17" s="3" t="n">
        <v>2018</v>
      </c>
      <c r="J17" s="11" t="n">
        <v>35581.1127101917</v>
      </c>
      <c r="K17" s="9" t="n">
        <v>23117.9683564629</v>
      </c>
      <c r="L17" s="9" t="n">
        <v>26009.7301600299</v>
      </c>
      <c r="M17" s="9" t="n">
        <v>18810.6199852382</v>
      </c>
      <c r="N17" s="9" t="n">
        <v>13609.6264326445</v>
      </c>
      <c r="O17" s="9" t="n">
        <v>13529.2826932428</v>
      </c>
      <c r="P17" s="9" t="n">
        <v>22544.1175685705</v>
      </c>
      <c r="Q17" s="9" t="n">
        <v>0.572102936214129</v>
      </c>
      <c r="R17" s="12" t="n">
        <v>6808.84926639221</v>
      </c>
      <c r="S17" s="13" t="n">
        <v>4977.25671374106</v>
      </c>
      <c r="T17" s="13" t="n">
        <v>3599.62537231685</v>
      </c>
      <c r="U17" s="13" t="n">
        <v>2604.35629730153</v>
      </c>
      <c r="V17" s="13" t="n">
        <v>2588.98161198631</v>
      </c>
      <c r="W17" s="13" t="n">
        <v>4314.07245800532</v>
      </c>
      <c r="X17" s="13" t="n">
        <v>4423.88531147014</v>
      </c>
      <c r="Y17" s="10" t="n">
        <v>4401.66215500196</v>
      </c>
      <c r="Z17" s="10" t="n">
        <v>3357.50449192098</v>
      </c>
      <c r="AA17" s="7"/>
      <c r="AB17" s="7" t="n">
        <v>2018</v>
      </c>
      <c r="AC17" s="8" t="n">
        <v>35581.1127101917</v>
      </c>
      <c r="AD17" s="8" t="n">
        <v>23117.9683564629</v>
      </c>
      <c r="AE17" s="13" t="n">
        <v>26009.7301600299</v>
      </c>
      <c r="AF17" s="13" t="n">
        <v>18810.6199852382</v>
      </c>
      <c r="AG17" s="13" t="n">
        <v>13609.6264326445</v>
      </c>
      <c r="AH17" s="13" t="n">
        <v>13529.2826932428</v>
      </c>
      <c r="AI17" s="13" t="n">
        <v>22544.1175685705</v>
      </c>
      <c r="AJ17" s="13" t="n">
        <v>23001.8364516235</v>
      </c>
      <c r="AK17" s="13" t="n">
        <v>18861.5058903312</v>
      </c>
      <c r="AL17" s="8" t="n">
        <v>17545.3650210288</v>
      </c>
      <c r="AM17" s="13" t="n">
        <v>0.572102936214129</v>
      </c>
      <c r="AN17" s="3" t="n">
        <v>2018</v>
      </c>
      <c r="AO17" s="11" t="n">
        <v>6808.84926639221</v>
      </c>
      <c r="AP17" s="9" t="n">
        <v>4977.25671374106</v>
      </c>
      <c r="AQ17" s="9" t="n">
        <v>3599.62537231685</v>
      </c>
      <c r="AR17" s="9" t="n">
        <v>2604.35629730153</v>
      </c>
      <c r="AS17" s="9" t="n">
        <v>2588.98161198631</v>
      </c>
      <c r="AT17" s="9" t="n">
        <v>4314.07245800532</v>
      </c>
      <c r="AU17" s="9" t="n">
        <v>4423.88531147014</v>
      </c>
      <c r="AV17" s="3"/>
      <c r="AW17" s="3"/>
      <c r="AX17" s="3" t="n">
        <v>2018</v>
      </c>
      <c r="AY17" s="6" t="n">
        <v>35581.1127101917</v>
      </c>
      <c r="AZ17" s="6" t="n">
        <v>23117.9683564629</v>
      </c>
      <c r="BA17" s="9" t="n">
        <v>26009.7301600299</v>
      </c>
      <c r="BB17" s="9" t="n">
        <v>18810.6199852382</v>
      </c>
      <c r="BC17" s="9" t="n">
        <v>13609.6264326445</v>
      </c>
      <c r="BD17" s="9" t="n">
        <v>13529.2826932428</v>
      </c>
      <c r="BE17" s="9" t="n">
        <v>22544.1175685705</v>
      </c>
      <c r="BF17" s="9" t="n">
        <v>0.572102936214129</v>
      </c>
      <c r="BG17" s="9" t="n">
        <v>23001.8364516235</v>
      </c>
      <c r="BH17" s="9" t="n">
        <v>18861.5058903312</v>
      </c>
      <c r="BI17" s="6" t="n">
        <v>17545.3650210288</v>
      </c>
    </row>
    <row r="18" customFormat="false" ht="15" hidden="false" customHeight="false" outlineLevel="0" collapsed="false">
      <c r="A18" s="0" t="n">
        <v>2018</v>
      </c>
      <c r="B18" s="11" t="n">
        <v>6723.17180647536</v>
      </c>
      <c r="C18" s="9" t="n">
        <v>4986.62783419351</v>
      </c>
      <c r="D18" s="9" t="n">
        <v>3608.50184727502</v>
      </c>
      <c r="E18" s="9" t="n">
        <v>2659.7826401928</v>
      </c>
      <c r="F18" s="9" t="n">
        <v>2607.1728222411</v>
      </c>
      <c r="G18" s="9" t="n">
        <v>4320.97539800237</v>
      </c>
      <c r="H18" s="9" t="n">
        <v>4438.981314731</v>
      </c>
      <c r="I18" s="3" t="n">
        <v>2018</v>
      </c>
      <c r="J18" s="11" t="n">
        <v>35133.3866350866</v>
      </c>
      <c r="K18" s="9" t="n">
        <v>23196.8557825878</v>
      </c>
      <c r="L18" s="9" t="n">
        <v>26058.7009743326</v>
      </c>
      <c r="M18" s="9" t="n">
        <v>18857.0059226556</v>
      </c>
      <c r="N18" s="9" t="n">
        <v>13899.2687607927</v>
      </c>
      <c r="O18" s="9" t="n">
        <v>13624.3447921506</v>
      </c>
      <c r="P18" s="9" t="n">
        <v>22580.1903727195</v>
      </c>
      <c r="Q18" s="9" t="n">
        <v>0.589354171079833</v>
      </c>
      <c r="R18" s="14" t="n">
        <v>6723.17180647536</v>
      </c>
      <c r="S18" s="13" t="n">
        <v>4986.62783419351</v>
      </c>
      <c r="T18" s="13" t="n">
        <v>3608.50184727502</v>
      </c>
      <c r="U18" s="13" t="n">
        <v>2659.7826401928</v>
      </c>
      <c r="V18" s="13" t="n">
        <v>2607.1728222411</v>
      </c>
      <c r="W18" s="13" t="n">
        <v>4320.97539800237</v>
      </c>
      <c r="X18" s="13" t="n">
        <v>4438.981314731</v>
      </c>
      <c r="Y18" s="10" t="n">
        <v>4101.19415225126</v>
      </c>
      <c r="Z18" s="10" t="n">
        <v>3307.03891660933</v>
      </c>
      <c r="AA18" s="7"/>
      <c r="AB18" s="7" t="n">
        <v>2018</v>
      </c>
      <c r="AC18" s="8" t="n">
        <v>35133.3866350866</v>
      </c>
      <c r="AD18" s="8" t="n">
        <v>23196.8557825878</v>
      </c>
      <c r="AE18" s="13" t="n">
        <v>26058.7009743326</v>
      </c>
      <c r="AF18" s="13" t="n">
        <v>18857.0059226556</v>
      </c>
      <c r="AG18" s="13" t="n">
        <v>13899.2687607927</v>
      </c>
      <c r="AH18" s="13" t="n">
        <v>13624.3447921506</v>
      </c>
      <c r="AI18" s="13" t="n">
        <v>22580.1903727195</v>
      </c>
      <c r="AJ18" s="13" t="n">
        <v>21431.6759952232</v>
      </c>
      <c r="AK18" s="13" t="n">
        <v>17573.974316083</v>
      </c>
      <c r="AL18" s="8" t="n">
        <v>17281.6462555082</v>
      </c>
      <c r="AM18" s="13" t="n">
        <v>0.589354171079833</v>
      </c>
      <c r="AN18" s="3" t="n">
        <v>2018</v>
      </c>
      <c r="AO18" s="11" t="n">
        <v>6723.17180647536</v>
      </c>
      <c r="AP18" s="9" t="n">
        <v>4986.62783419351</v>
      </c>
      <c r="AQ18" s="9" t="n">
        <v>3608.50184727502</v>
      </c>
      <c r="AR18" s="9" t="n">
        <v>2659.7826401928</v>
      </c>
      <c r="AS18" s="9" t="n">
        <v>2607.1728222411</v>
      </c>
      <c r="AT18" s="9" t="n">
        <v>4320.97539800237</v>
      </c>
      <c r="AU18" s="9" t="n">
        <v>4438.981314731</v>
      </c>
      <c r="AV18" s="3"/>
      <c r="AW18" s="3"/>
      <c r="AX18" s="3" t="n">
        <v>2018</v>
      </c>
      <c r="AY18" s="6" t="n">
        <v>35133.3866350866</v>
      </c>
      <c r="AZ18" s="6" t="n">
        <v>23196.8557825878</v>
      </c>
      <c r="BA18" s="9" t="n">
        <v>26058.7009743326</v>
      </c>
      <c r="BB18" s="9" t="n">
        <v>18857.0059226556</v>
      </c>
      <c r="BC18" s="9" t="n">
        <v>13899.2687607927</v>
      </c>
      <c r="BD18" s="9" t="n">
        <v>13624.3447921506</v>
      </c>
      <c r="BE18" s="9" t="n">
        <v>22580.1903727195</v>
      </c>
      <c r="BF18" s="9" t="n">
        <v>0.589354171079833</v>
      </c>
      <c r="BG18" s="9" t="n">
        <v>21431.6759952232</v>
      </c>
      <c r="BH18" s="9" t="n">
        <v>17573.974316083</v>
      </c>
      <c r="BI18" s="6" t="n">
        <v>17281.6462555082</v>
      </c>
    </row>
    <row r="19" customFormat="false" ht="15" hidden="false" customHeight="false" outlineLevel="0" collapsed="false">
      <c r="A19" s="0" t="n">
        <v>2018</v>
      </c>
      <c r="B19" s="11" t="n">
        <v>6342.54075613813</v>
      </c>
      <c r="C19" s="9" t="n">
        <v>4664.84160024256</v>
      </c>
      <c r="D19" s="9" t="n">
        <v>3359.82497550073</v>
      </c>
      <c r="E19" s="9" t="n">
        <v>2482.8246442416</v>
      </c>
      <c r="F19" s="9" t="n">
        <v>2428.73232783045</v>
      </c>
      <c r="G19" s="9" t="n">
        <v>4023.75385677835</v>
      </c>
      <c r="H19" s="9" t="n">
        <v>4136.26073577207</v>
      </c>
      <c r="I19" s="3" t="n">
        <v>2018</v>
      </c>
      <c r="J19" s="11" t="n">
        <v>33144.3168564536</v>
      </c>
      <c r="K19" s="9" t="n">
        <v>21614.924002603</v>
      </c>
      <c r="L19" s="9" t="n">
        <v>24377.1374955653</v>
      </c>
      <c r="M19" s="9" t="n">
        <v>17557.4912092528</v>
      </c>
      <c r="N19" s="9" t="n">
        <v>12974.5365259365</v>
      </c>
      <c r="O19" s="9" t="n">
        <v>12691.8654413407</v>
      </c>
      <c r="P19" s="9" t="n">
        <v>21026.9950023376</v>
      </c>
      <c r="Q19" s="9" t="n">
        <v>0.581379325850626</v>
      </c>
      <c r="R19" s="14" t="n">
        <v>6342.54075613813</v>
      </c>
      <c r="S19" s="13" t="n">
        <v>4664.84160024256</v>
      </c>
      <c r="T19" s="13" t="n">
        <v>3359.82497550073</v>
      </c>
      <c r="U19" s="13" t="n">
        <v>2482.8246442416</v>
      </c>
      <c r="V19" s="13" t="n">
        <v>2428.73232783045</v>
      </c>
      <c r="W19" s="13" t="n">
        <v>4023.75385677835</v>
      </c>
      <c r="X19" s="13" t="n">
        <v>4136.26073577207</v>
      </c>
      <c r="Y19" s="10" t="n">
        <v>3885.23717507056</v>
      </c>
      <c r="Z19" s="10" t="n">
        <v>3145.60457405238</v>
      </c>
      <c r="AA19" s="7"/>
      <c r="AB19" s="7" t="n">
        <v>2018</v>
      </c>
      <c r="AC19" s="8" t="n">
        <v>33144.3168564536</v>
      </c>
      <c r="AD19" s="8" t="n">
        <v>21614.924002603</v>
      </c>
      <c r="AE19" s="13" t="n">
        <v>24377.1374955653</v>
      </c>
      <c r="AF19" s="13" t="n">
        <v>17557.4912092528</v>
      </c>
      <c r="AG19" s="13" t="n">
        <v>12974.5365259365</v>
      </c>
      <c r="AH19" s="13" t="n">
        <v>12691.8654413407</v>
      </c>
      <c r="AI19" s="13" t="n">
        <v>21026.9950023376</v>
      </c>
      <c r="AJ19" s="13" t="n">
        <v>20303.1461592719</v>
      </c>
      <c r="AK19" s="13" t="n">
        <v>16648.579850603</v>
      </c>
      <c r="AL19" s="8" t="n">
        <v>16438.0362249313</v>
      </c>
      <c r="AM19" s="13" t="n">
        <v>0.581379325850626</v>
      </c>
      <c r="AN19" s="3" t="n">
        <v>2018</v>
      </c>
      <c r="AO19" s="11" t="n">
        <v>6342.54075613813</v>
      </c>
      <c r="AP19" s="9" t="n">
        <v>4664.84160024256</v>
      </c>
      <c r="AQ19" s="9" t="n">
        <v>3359.82497550073</v>
      </c>
      <c r="AR19" s="9" t="n">
        <v>2482.8246442416</v>
      </c>
      <c r="AS19" s="9" t="n">
        <v>2428.73232783045</v>
      </c>
      <c r="AT19" s="9" t="n">
        <v>4023.75385677835</v>
      </c>
      <c r="AU19" s="9" t="n">
        <v>4136.26073577207</v>
      </c>
      <c r="AV19" s="3"/>
      <c r="AW19" s="3"/>
      <c r="AX19" s="3" t="n">
        <v>2018</v>
      </c>
      <c r="AY19" s="6" t="n">
        <v>33144.3168564536</v>
      </c>
      <c r="AZ19" s="6" t="n">
        <v>21614.924002603</v>
      </c>
      <c r="BA19" s="9" t="n">
        <v>24377.1374955653</v>
      </c>
      <c r="BB19" s="9" t="n">
        <v>17557.4912092528</v>
      </c>
      <c r="BC19" s="9" t="n">
        <v>12974.5365259365</v>
      </c>
      <c r="BD19" s="9" t="n">
        <v>12691.8654413407</v>
      </c>
      <c r="BE19" s="9" t="n">
        <v>21026.9950023376</v>
      </c>
      <c r="BF19" s="9" t="n">
        <v>0.581379325850626</v>
      </c>
      <c r="BG19" s="9" t="n">
        <v>20303.1461592719</v>
      </c>
      <c r="BH19" s="9" t="n">
        <v>16648.579850603</v>
      </c>
      <c r="BI19" s="6" t="n">
        <v>16438.0362249313</v>
      </c>
    </row>
    <row r="20" customFormat="false" ht="15" hidden="false" customHeight="false" outlineLevel="0" collapsed="false">
      <c r="A20" s="0" t="n">
        <v>2018</v>
      </c>
      <c r="B20" s="11" t="n">
        <v>6004.7550431554</v>
      </c>
      <c r="C20" s="9" t="n">
        <v>4269.88478283478</v>
      </c>
      <c r="D20" s="9" t="n">
        <v>3060.17573188617</v>
      </c>
      <c r="E20" s="9" t="n">
        <v>2286.84714994668</v>
      </c>
      <c r="F20" s="9" t="n">
        <v>2238.2132073793</v>
      </c>
      <c r="G20" s="9" t="n">
        <v>3669.57130804413</v>
      </c>
      <c r="H20" s="9" t="n">
        <v>3778.59298438979</v>
      </c>
      <c r="I20" s="3" t="n">
        <v>2018</v>
      </c>
      <c r="J20" s="11" t="n">
        <v>31379.1446437488</v>
      </c>
      <c r="K20" s="9" t="n">
        <v>19745.8539032619</v>
      </c>
      <c r="L20" s="9" t="n">
        <v>22313.2053264087</v>
      </c>
      <c r="M20" s="9" t="n">
        <v>15991.6093555893</v>
      </c>
      <c r="N20" s="9" t="n">
        <v>11950.4137938345</v>
      </c>
      <c r="O20" s="9" t="n">
        <v>11696.2666208941</v>
      </c>
      <c r="P20" s="9" t="n">
        <v>19176.1375823183</v>
      </c>
      <c r="Q20" s="9" t="n">
        <v>0.563537280169274</v>
      </c>
      <c r="R20" s="14" t="n">
        <v>6004.7550431554</v>
      </c>
      <c r="S20" s="13" t="n">
        <v>4269.88478283478</v>
      </c>
      <c r="T20" s="13" t="n">
        <v>3060.17573188617</v>
      </c>
      <c r="U20" s="13" t="n">
        <v>2286.84714994668</v>
      </c>
      <c r="V20" s="13" t="n">
        <v>2238.2132073793</v>
      </c>
      <c r="W20" s="13" t="n">
        <v>3669.57130804413</v>
      </c>
      <c r="X20" s="13" t="n">
        <v>3778.59298438979</v>
      </c>
      <c r="Y20" s="10" t="n">
        <v>3589.40518616261</v>
      </c>
      <c r="Z20" s="10" t="n">
        <v>2897.39805752903</v>
      </c>
      <c r="AA20" s="7"/>
      <c r="AB20" s="7" t="n">
        <v>2018</v>
      </c>
      <c r="AC20" s="8" t="n">
        <v>31379.1446437488</v>
      </c>
      <c r="AD20" s="8" t="n">
        <v>19745.8539032619</v>
      </c>
      <c r="AE20" s="13" t="n">
        <v>22313.2053264087</v>
      </c>
      <c r="AF20" s="13" t="n">
        <v>15991.6093555893</v>
      </c>
      <c r="AG20" s="13" t="n">
        <v>11950.4137938345</v>
      </c>
      <c r="AH20" s="13" t="n">
        <v>11696.2666208941</v>
      </c>
      <c r="AI20" s="13" t="n">
        <v>19176.1375823183</v>
      </c>
      <c r="AJ20" s="13" t="n">
        <v>18757.212194693</v>
      </c>
      <c r="AK20" s="13" t="n">
        <v>15380.9139996483</v>
      </c>
      <c r="AL20" s="8" t="n">
        <v>15140.9794544999</v>
      </c>
      <c r="AM20" s="13" t="n">
        <v>0.563537280169274</v>
      </c>
      <c r="AN20" s="3" t="n">
        <v>2018</v>
      </c>
      <c r="AO20" s="11" t="n">
        <v>6004.7550431554</v>
      </c>
      <c r="AP20" s="9" t="n">
        <v>4269.88478283478</v>
      </c>
      <c r="AQ20" s="9" t="n">
        <v>3060.17573188617</v>
      </c>
      <c r="AR20" s="9" t="n">
        <v>2286.84714994668</v>
      </c>
      <c r="AS20" s="9" t="n">
        <v>2238.2132073793</v>
      </c>
      <c r="AT20" s="9" t="n">
        <v>3669.57130804413</v>
      </c>
      <c r="AU20" s="9" t="n">
        <v>3778.59298438979</v>
      </c>
      <c r="AV20" s="3"/>
      <c r="AW20" s="3"/>
      <c r="AX20" s="3" t="n">
        <v>2018</v>
      </c>
      <c r="AY20" s="6" t="n">
        <v>31379.1446437488</v>
      </c>
      <c r="AZ20" s="6" t="n">
        <v>19745.8539032619</v>
      </c>
      <c r="BA20" s="9" t="n">
        <v>22313.2053264087</v>
      </c>
      <c r="BB20" s="9" t="n">
        <v>15991.6093555893</v>
      </c>
      <c r="BC20" s="9" t="n">
        <v>11950.4137938345</v>
      </c>
      <c r="BD20" s="9" t="n">
        <v>11696.2666208941</v>
      </c>
      <c r="BE20" s="9" t="n">
        <v>19176.1375823183</v>
      </c>
      <c r="BF20" s="9" t="n">
        <v>0.563537280169274</v>
      </c>
      <c r="BG20" s="9" t="n">
        <v>18757.212194693</v>
      </c>
      <c r="BH20" s="9" t="n">
        <v>15380.9139996483</v>
      </c>
      <c r="BI20" s="6" t="n">
        <v>15140.9794544999</v>
      </c>
    </row>
    <row r="21" customFormat="false" ht="15" hidden="false" customHeight="false" outlineLevel="0" collapsed="false">
      <c r="A21" s="0" t="n">
        <v>2019</v>
      </c>
      <c r="B21" s="11" t="n">
        <v>5984.66038142344</v>
      </c>
      <c r="C21" s="9" t="n">
        <v>4203.29851247321</v>
      </c>
      <c r="D21" s="9" t="n">
        <v>3025.94387939565</v>
      </c>
      <c r="E21" s="9" t="n">
        <v>2247.38687932744</v>
      </c>
      <c r="F21" s="9" t="n">
        <v>2212.74361216473</v>
      </c>
      <c r="G21" s="9" t="n">
        <v>3611.22760357387</v>
      </c>
      <c r="H21" s="9" t="n">
        <v>3725.70326179616</v>
      </c>
      <c r="I21" s="3" t="n">
        <v>2019</v>
      </c>
      <c r="J21" s="11" t="n">
        <v>31274.1356479576</v>
      </c>
      <c r="K21" s="9" t="n">
        <v>19469.4672324476</v>
      </c>
      <c r="L21" s="9" t="n">
        <v>21965.2443864624</v>
      </c>
      <c r="M21" s="9" t="n">
        <v>15812.7234155295</v>
      </c>
      <c r="N21" s="9" t="n">
        <v>11744.2056253841</v>
      </c>
      <c r="O21" s="9" t="n">
        <v>11563.1697490797</v>
      </c>
      <c r="P21" s="9" t="n">
        <v>18871.2499510216</v>
      </c>
      <c r="Q21" s="9" t="n">
        <v>0.556141234994269</v>
      </c>
      <c r="R21" s="12" t="n">
        <v>5984.66038142344</v>
      </c>
      <c r="S21" s="13" t="n">
        <v>4203.29851247321</v>
      </c>
      <c r="T21" s="13" t="n">
        <v>3025.94387939565</v>
      </c>
      <c r="U21" s="13" t="n">
        <v>2247.38687932744</v>
      </c>
      <c r="V21" s="13" t="n">
        <v>2212.74361216473</v>
      </c>
      <c r="W21" s="13" t="n">
        <v>3611.22760357387</v>
      </c>
      <c r="X21" s="13" t="n">
        <v>3725.70326179616</v>
      </c>
      <c r="Y21" s="10" t="n">
        <v>3461.00586528606</v>
      </c>
      <c r="Z21" s="10" t="n">
        <v>2851.4737270164</v>
      </c>
      <c r="AA21" s="7"/>
      <c r="AB21" s="7" t="n">
        <v>2019</v>
      </c>
      <c r="AC21" s="8" t="n">
        <v>31274.1356479576</v>
      </c>
      <c r="AD21" s="8" t="n">
        <v>19469.4672324476</v>
      </c>
      <c r="AE21" s="13" t="n">
        <v>21965.2443864624</v>
      </c>
      <c r="AF21" s="13" t="n">
        <v>15812.7234155295</v>
      </c>
      <c r="AG21" s="13" t="n">
        <v>11744.2056253841</v>
      </c>
      <c r="AH21" s="13" t="n">
        <v>11563.1697490797</v>
      </c>
      <c r="AI21" s="13" t="n">
        <v>18871.2499510216</v>
      </c>
      <c r="AJ21" s="13" t="n">
        <v>18086.2338062345</v>
      </c>
      <c r="AK21" s="13" t="n">
        <v>14830.7117211123</v>
      </c>
      <c r="AL21" s="8" t="n">
        <v>14900.9919446903</v>
      </c>
      <c r="AM21" s="13" t="n">
        <v>0.556141234994269</v>
      </c>
      <c r="AN21" s="3" t="n">
        <v>2019</v>
      </c>
      <c r="AO21" s="11" t="n">
        <v>5984.66038142344</v>
      </c>
      <c r="AP21" s="9" t="n">
        <v>4203.29851247321</v>
      </c>
      <c r="AQ21" s="9" t="n">
        <v>3025.94387939565</v>
      </c>
      <c r="AR21" s="9" t="n">
        <v>2247.38687932744</v>
      </c>
      <c r="AS21" s="9" t="n">
        <v>2212.74361216473</v>
      </c>
      <c r="AT21" s="9" t="n">
        <v>3611.22760357387</v>
      </c>
      <c r="AU21" s="9" t="n">
        <v>3725.70326179616</v>
      </c>
      <c r="AV21" s="3"/>
      <c r="AW21" s="3"/>
      <c r="AX21" s="3" t="n">
        <v>2019</v>
      </c>
      <c r="AY21" s="6" t="n">
        <v>31274.1356479576</v>
      </c>
      <c r="AZ21" s="6" t="n">
        <v>19469.4672324476</v>
      </c>
      <c r="BA21" s="9" t="n">
        <v>21965.2443864624</v>
      </c>
      <c r="BB21" s="9" t="n">
        <v>15812.7234155295</v>
      </c>
      <c r="BC21" s="9" t="n">
        <v>11744.2056253841</v>
      </c>
      <c r="BD21" s="9" t="n">
        <v>11563.1697490797</v>
      </c>
      <c r="BE21" s="9" t="n">
        <v>18871.2499510216</v>
      </c>
      <c r="BF21" s="9" t="n">
        <v>0.556141234994269</v>
      </c>
      <c r="BG21" s="9" t="n">
        <v>18086.2338062345</v>
      </c>
      <c r="BH21" s="9" t="n">
        <v>14830.7117211123</v>
      </c>
      <c r="BI21" s="6" t="n">
        <v>14900.9919446903</v>
      </c>
    </row>
    <row r="22" customFormat="false" ht="15" hidden="false" customHeight="false" outlineLevel="0" collapsed="false">
      <c r="A22" s="0" t="n">
        <v>2019</v>
      </c>
      <c r="B22" s="11" t="n">
        <v>5961.57826280046</v>
      </c>
      <c r="C22" s="9" t="n">
        <v>4236.23740318929</v>
      </c>
      <c r="D22" s="9" t="n">
        <v>3031.78602403707</v>
      </c>
      <c r="E22" s="9" t="n">
        <v>2253.00272878466</v>
      </c>
      <c r="F22" s="9" t="n">
        <v>2217.15225798455</v>
      </c>
      <c r="G22" s="9" t="n">
        <v>3625.32672629328</v>
      </c>
      <c r="H22" s="9" t="n">
        <v>3740.59732310656</v>
      </c>
      <c r="I22" s="3" t="n">
        <v>2019</v>
      </c>
      <c r="J22" s="11" t="n">
        <v>31153.5150508226</v>
      </c>
      <c r="K22" s="9" t="n">
        <v>19547.2993672862</v>
      </c>
      <c r="L22" s="9" t="n">
        <v>22137.3736754603</v>
      </c>
      <c r="M22" s="9" t="n">
        <v>15843.2528043914</v>
      </c>
      <c r="N22" s="9" t="n">
        <v>11773.5524598759</v>
      </c>
      <c r="O22" s="9" t="n">
        <v>11586.2080801805</v>
      </c>
      <c r="P22" s="9" t="n">
        <v>18944.9279625279</v>
      </c>
      <c r="Q22" s="9" t="n">
        <v>0.558181409790754</v>
      </c>
      <c r="R22" s="14" t="n">
        <v>5961.57826280046</v>
      </c>
      <c r="S22" s="13" t="n">
        <v>4236.23740318929</v>
      </c>
      <c r="T22" s="13" t="n">
        <v>3031.78602403707</v>
      </c>
      <c r="U22" s="13" t="n">
        <v>2253.00272878466</v>
      </c>
      <c r="V22" s="13" t="n">
        <v>2217.15225798455</v>
      </c>
      <c r="W22" s="13" t="n">
        <v>3625.32672629328</v>
      </c>
      <c r="X22" s="13" t="n">
        <v>3740.59732310656</v>
      </c>
      <c r="Y22" s="10" t="n">
        <v>3430.65973114978</v>
      </c>
      <c r="Z22" s="10" t="n">
        <v>2857.15497162958</v>
      </c>
      <c r="AA22" s="7"/>
      <c r="AB22" s="7" t="n">
        <v>2019</v>
      </c>
      <c r="AC22" s="8" t="n">
        <v>31153.5150508226</v>
      </c>
      <c r="AD22" s="8" t="n">
        <v>19547.2993672862</v>
      </c>
      <c r="AE22" s="13" t="n">
        <v>22137.3736754603</v>
      </c>
      <c r="AF22" s="13" t="n">
        <v>15843.2528043914</v>
      </c>
      <c r="AG22" s="13" t="n">
        <v>11773.5524598759</v>
      </c>
      <c r="AH22" s="13" t="n">
        <v>11586.2080801805</v>
      </c>
      <c r="AI22" s="13" t="n">
        <v>18944.9279625279</v>
      </c>
      <c r="AJ22" s="13" t="n">
        <v>17927.6535268397</v>
      </c>
      <c r="AK22" s="13" t="n">
        <v>14700.6758920086</v>
      </c>
      <c r="AL22" s="8" t="n">
        <v>14930.6805156965</v>
      </c>
      <c r="AM22" s="13" t="n">
        <v>0.558181409790754</v>
      </c>
      <c r="AN22" s="3" t="n">
        <v>2019</v>
      </c>
      <c r="AO22" s="11" t="n">
        <v>5961.57826280046</v>
      </c>
      <c r="AP22" s="9" t="n">
        <v>4236.23740318929</v>
      </c>
      <c r="AQ22" s="9" t="n">
        <v>3031.78602403707</v>
      </c>
      <c r="AR22" s="9" t="n">
        <v>2253.00272878466</v>
      </c>
      <c r="AS22" s="9" t="n">
        <v>2217.15225798455</v>
      </c>
      <c r="AT22" s="9" t="n">
        <v>3625.32672629328</v>
      </c>
      <c r="AU22" s="9" t="n">
        <v>3740.59732310656</v>
      </c>
      <c r="AV22" s="3"/>
      <c r="AW22" s="3"/>
      <c r="AX22" s="3" t="n">
        <v>2019</v>
      </c>
      <c r="AY22" s="6" t="n">
        <v>31153.5150508226</v>
      </c>
      <c r="AZ22" s="6" t="n">
        <v>19547.2993672862</v>
      </c>
      <c r="BA22" s="9" t="n">
        <v>22137.3736754603</v>
      </c>
      <c r="BB22" s="9" t="n">
        <v>15843.2528043914</v>
      </c>
      <c r="BC22" s="9" t="n">
        <v>11773.5524598759</v>
      </c>
      <c r="BD22" s="9" t="n">
        <v>11586.2080801805</v>
      </c>
      <c r="BE22" s="9" t="n">
        <v>18944.9279625279</v>
      </c>
      <c r="BF22" s="9" t="n">
        <v>0.558181409790754</v>
      </c>
      <c r="BG22" s="9" t="n">
        <v>17927.6535268397</v>
      </c>
      <c r="BH22" s="9" t="n">
        <v>14700.6758920086</v>
      </c>
      <c r="BI22" s="6" t="n">
        <v>14930.6805156965</v>
      </c>
    </row>
    <row r="23" customFormat="false" ht="15" hidden="false" customHeight="false" outlineLevel="0" collapsed="false">
      <c r="A23" s="0" t="n">
        <v>2019</v>
      </c>
      <c r="B23" s="11" t="n">
        <v>5872.63427761974</v>
      </c>
      <c r="C23" s="9" t="n">
        <v>4323.75059999239</v>
      </c>
      <c r="D23" s="9" t="n">
        <v>3086.89653902329</v>
      </c>
      <c r="E23" s="9" t="n">
        <v>2283.0833129044</v>
      </c>
      <c r="F23" s="9" t="n">
        <v>2249.93695012892</v>
      </c>
      <c r="G23" s="9" t="n">
        <v>3684.75015179875</v>
      </c>
      <c r="H23" s="9" t="n">
        <v>3811.90015364829</v>
      </c>
      <c r="I23" s="3" t="n">
        <v>2019</v>
      </c>
      <c r="J23" s="11" t="n">
        <v>30688.7190423062</v>
      </c>
      <c r="K23" s="9" t="n">
        <v>19919.9077113399</v>
      </c>
      <c r="L23" s="9" t="n">
        <v>22594.6927902261</v>
      </c>
      <c r="M23" s="9" t="n">
        <v>16131.2447055957</v>
      </c>
      <c r="N23" s="9" t="n">
        <v>11930.7450502944</v>
      </c>
      <c r="O23" s="9" t="n">
        <v>11757.5315712314</v>
      </c>
      <c r="P23" s="9" t="n">
        <v>19255.4579093387</v>
      </c>
      <c r="Q23" s="9" t="n">
        <v>0.576287307755464</v>
      </c>
      <c r="R23" s="14" t="n">
        <v>5872.63427761974</v>
      </c>
      <c r="S23" s="13" t="n">
        <v>4323.75059999239</v>
      </c>
      <c r="T23" s="13" t="n">
        <v>3086.89653902329</v>
      </c>
      <c r="U23" s="13" t="n">
        <v>2292.5956070392</v>
      </c>
      <c r="V23" s="13" t="n">
        <v>2249.93695012892</v>
      </c>
      <c r="W23" s="13" t="n">
        <v>3687.51788181695</v>
      </c>
      <c r="X23" s="13" t="n">
        <v>3814.2275942322</v>
      </c>
      <c r="Y23" s="10" t="n">
        <v>3552.4382672991</v>
      </c>
      <c r="Z23" s="10" t="n">
        <v>2899.40328624861</v>
      </c>
      <c r="AA23" s="7"/>
      <c r="AB23" s="7" t="n">
        <v>2019</v>
      </c>
      <c r="AC23" s="8" t="n">
        <v>30688.7190423062</v>
      </c>
      <c r="AD23" s="8" t="n">
        <v>19932.070254892</v>
      </c>
      <c r="AE23" s="13" t="n">
        <v>22594.6927902261</v>
      </c>
      <c r="AF23" s="13" t="n">
        <v>16131.2447055957</v>
      </c>
      <c r="AG23" s="13" t="n">
        <v>11980.453598171</v>
      </c>
      <c r="AH23" s="13" t="n">
        <v>11757.5315712314</v>
      </c>
      <c r="AI23" s="13" t="n">
        <v>19269.9212804424</v>
      </c>
      <c r="AJ23" s="13" t="n">
        <v>18564.0335744637</v>
      </c>
      <c r="AK23" s="13" t="n">
        <v>15222.5075310602</v>
      </c>
      <c r="AL23" s="8" t="n">
        <v>15151.4582103497</v>
      </c>
      <c r="AM23" s="13" t="n">
        <v>0.576287307755464</v>
      </c>
      <c r="AN23" s="3" t="n">
        <v>2019</v>
      </c>
      <c r="AO23" s="11" t="n">
        <v>5872.63427761974</v>
      </c>
      <c r="AP23" s="9" t="n">
        <v>4323.75059999239</v>
      </c>
      <c r="AQ23" s="9" t="n">
        <v>3086.89653902329</v>
      </c>
      <c r="AR23" s="9" t="n">
        <v>2283.0833129044</v>
      </c>
      <c r="AS23" s="9" t="n">
        <v>2249.93695012892</v>
      </c>
      <c r="AT23" s="9" t="n">
        <v>3684.75015179875</v>
      </c>
      <c r="AU23" s="9" t="n">
        <v>3811.90015364829</v>
      </c>
      <c r="AV23" s="3"/>
      <c r="AW23" s="3"/>
      <c r="AX23" s="3" t="n">
        <v>2019</v>
      </c>
      <c r="AY23" s="6" t="n">
        <v>30688.7190423062</v>
      </c>
      <c r="AZ23" s="6" t="n">
        <v>19919.9077113399</v>
      </c>
      <c r="BA23" s="9" t="n">
        <v>22594.6927902261</v>
      </c>
      <c r="BB23" s="9" t="n">
        <v>16131.2447055957</v>
      </c>
      <c r="BC23" s="9" t="n">
        <v>11930.7450502944</v>
      </c>
      <c r="BD23" s="9" t="n">
        <v>11757.5315712314</v>
      </c>
      <c r="BE23" s="9" t="n">
        <v>19255.4579093387</v>
      </c>
      <c r="BF23" s="9" t="n">
        <v>0.576287307755464</v>
      </c>
      <c r="BG23" s="9" t="n">
        <v>18564.0335744637</v>
      </c>
      <c r="BH23" s="9" t="n">
        <v>15222.5075310602</v>
      </c>
      <c r="BI23" s="6" t="n">
        <v>15151.4582103497</v>
      </c>
    </row>
    <row r="24" customFormat="false" ht="15" hidden="false" customHeight="false" outlineLevel="0" collapsed="false">
      <c r="A24" s="0" t="n">
        <v>2019</v>
      </c>
      <c r="B24" s="11" t="n">
        <v>5678.62785050715</v>
      </c>
      <c r="C24" s="9" t="n">
        <v>4270.1871381003</v>
      </c>
      <c r="D24" s="9" t="n">
        <v>3033.35557366142</v>
      </c>
      <c r="E24" s="9" t="n">
        <v>2281.28638588278</v>
      </c>
      <c r="F24" s="9" t="n">
        <v>2214.20073216183</v>
      </c>
      <c r="G24" s="9" t="n">
        <v>3643.94136811102</v>
      </c>
      <c r="H24" s="9" t="n">
        <v>3766.96455030915</v>
      </c>
      <c r="I24" s="3" t="n">
        <v>2019</v>
      </c>
      <c r="J24" s="11" t="n">
        <v>29674.8965475615</v>
      </c>
      <c r="K24" s="9" t="n">
        <v>19685.0870089633</v>
      </c>
      <c r="L24" s="9" t="n">
        <v>22314.7853491644</v>
      </c>
      <c r="M24" s="9" t="n">
        <v>15851.4548250124</v>
      </c>
      <c r="N24" s="9" t="n">
        <v>11921.3548199652</v>
      </c>
      <c r="O24" s="9" t="n">
        <v>11570.7842443961</v>
      </c>
      <c r="P24" s="9" t="n">
        <v>19042.202794539</v>
      </c>
      <c r="Q24" s="9" t="n">
        <v>0.585532666938895</v>
      </c>
      <c r="R24" s="14" t="n">
        <v>5678.46307194578</v>
      </c>
      <c r="S24" s="13" t="n">
        <v>4270.18713977749</v>
      </c>
      <c r="T24" s="13" t="n">
        <v>3033.35557366142</v>
      </c>
      <c r="U24" s="13" t="n">
        <v>2308.50545896411</v>
      </c>
      <c r="V24" s="13" t="n">
        <v>2214.20073216183</v>
      </c>
      <c r="W24" s="13" t="n">
        <v>3651.83906454106</v>
      </c>
      <c r="X24" s="13" t="n">
        <v>3773.59908805374</v>
      </c>
      <c r="Y24" s="10" t="n">
        <v>3722.00390287084</v>
      </c>
      <c r="Z24" s="10" t="n">
        <v>2853.35145897143</v>
      </c>
      <c r="AA24" s="7"/>
      <c r="AB24" s="7" t="n">
        <v>2019</v>
      </c>
      <c r="AC24" s="8" t="n">
        <v>29674.035461593</v>
      </c>
      <c r="AD24" s="8" t="n">
        <v>19719.757219161</v>
      </c>
      <c r="AE24" s="13" t="n">
        <v>22314.7853579289</v>
      </c>
      <c r="AF24" s="13" t="n">
        <v>15851.4548250124</v>
      </c>
      <c r="AG24" s="13" t="n">
        <v>12063.5939663</v>
      </c>
      <c r="AH24" s="13" t="n">
        <v>11570.7842443961</v>
      </c>
      <c r="AI24" s="13" t="n">
        <v>19083.4739133189</v>
      </c>
      <c r="AJ24" s="13" t="n">
        <v>19450.1354332364</v>
      </c>
      <c r="AK24" s="13" t="n">
        <v>15949.1110552538</v>
      </c>
      <c r="AL24" s="8" t="n">
        <v>14910.8044386548</v>
      </c>
      <c r="AM24" s="13" t="n">
        <v>0.585532666938895</v>
      </c>
      <c r="AN24" s="3" t="n">
        <v>2019</v>
      </c>
      <c r="AO24" s="11" t="n">
        <v>5678.62785050715</v>
      </c>
      <c r="AP24" s="9" t="n">
        <v>4270.18713977749</v>
      </c>
      <c r="AQ24" s="9" t="n">
        <v>3033.35557366142</v>
      </c>
      <c r="AR24" s="9" t="n">
        <v>2281.28638588278</v>
      </c>
      <c r="AS24" s="9" t="n">
        <v>2214.20073216183</v>
      </c>
      <c r="AT24" s="9" t="n">
        <v>3643.94136926146</v>
      </c>
      <c r="AU24" s="9" t="n">
        <v>3766.96455127559</v>
      </c>
      <c r="AV24" s="3"/>
      <c r="AW24" s="3"/>
      <c r="AX24" s="3" t="n">
        <v>2019</v>
      </c>
      <c r="AY24" s="6" t="n">
        <v>29674.8965475615</v>
      </c>
      <c r="AZ24" s="6" t="n">
        <v>19685.0870140136</v>
      </c>
      <c r="BA24" s="9" t="n">
        <v>22314.7853579289</v>
      </c>
      <c r="BB24" s="9" t="n">
        <v>15851.4548250124</v>
      </c>
      <c r="BC24" s="9" t="n">
        <v>11921.3548199652</v>
      </c>
      <c r="BD24" s="9" t="n">
        <v>11570.7842443961</v>
      </c>
      <c r="BE24" s="9" t="n">
        <v>19042.2028005508</v>
      </c>
      <c r="BF24" s="9" t="n">
        <v>0.585532666938895</v>
      </c>
      <c r="BG24" s="9" t="n">
        <v>19450.1354332364</v>
      </c>
      <c r="BH24" s="9" t="n">
        <v>15949.1110552538</v>
      </c>
      <c r="BI24" s="6" t="n">
        <v>14910.8044386548</v>
      </c>
    </row>
    <row r="25" customFormat="false" ht="15" hidden="false" customHeight="false" outlineLevel="0" collapsed="false">
      <c r="A25" s="0" t="n">
        <v>2020</v>
      </c>
      <c r="B25" s="11" t="n">
        <v>5912.17402586897</v>
      </c>
      <c r="C25" s="9" t="n">
        <v>4674.04768878072</v>
      </c>
      <c r="D25" s="9" t="n">
        <v>3426.01473575114</v>
      </c>
      <c r="E25" s="9" t="n">
        <v>3139.76754107281</v>
      </c>
      <c r="F25" s="9" t="n">
        <v>2911.66670883879</v>
      </c>
      <c r="G25" s="9" t="n">
        <v>4182.12171401882</v>
      </c>
      <c r="H25" s="9" t="n">
        <v>4320.64601559412</v>
      </c>
      <c r="I25" s="3" t="n">
        <v>2020</v>
      </c>
      <c r="J25" s="11" t="n">
        <v>30895.3425382811</v>
      </c>
      <c r="K25" s="9" t="n">
        <v>22578.469113791</v>
      </c>
      <c r="L25" s="9" t="n">
        <v>24425.2458999491</v>
      </c>
      <c r="M25" s="9" t="n">
        <v>17903.3800999579</v>
      </c>
      <c r="N25" s="9" t="n">
        <v>16407.5335481627</v>
      </c>
      <c r="O25" s="9" t="n">
        <v>15215.5433742771</v>
      </c>
      <c r="P25" s="9" t="n">
        <v>21854.5804514616</v>
      </c>
      <c r="Q25" s="9" t="n">
        <v>0.712336767785362</v>
      </c>
      <c r="R25" s="12" t="n">
        <v>5911.63495348748</v>
      </c>
      <c r="S25" s="13" t="n">
        <v>4674.04769150448</v>
      </c>
      <c r="T25" s="13" t="n">
        <v>3426.01473575114</v>
      </c>
      <c r="U25" s="13" t="n">
        <v>3151.72602457957</v>
      </c>
      <c r="V25" s="13" t="n">
        <v>2911.66670883879</v>
      </c>
      <c r="W25" s="13" t="n">
        <v>4185.5853260415</v>
      </c>
      <c r="X25" s="13" t="n">
        <v>4323.54896241779</v>
      </c>
      <c r="Y25" s="10" t="n">
        <v>3741.7029026173</v>
      </c>
      <c r="Z25" s="10" t="n">
        <v>2761.85340528456</v>
      </c>
      <c r="AA25" s="7"/>
      <c r="AB25" s="7" t="n">
        <v>2020</v>
      </c>
      <c r="AC25" s="8" t="n">
        <v>30892.5254990996</v>
      </c>
      <c r="AD25" s="8" t="n">
        <v>22593.6390895216</v>
      </c>
      <c r="AE25" s="13" t="n">
        <v>24425.2459141827</v>
      </c>
      <c r="AF25" s="13" t="n">
        <v>17903.3800999579</v>
      </c>
      <c r="AG25" s="13" t="n">
        <v>16470.0251870358</v>
      </c>
      <c r="AH25" s="13" t="n">
        <v>15215.5433742771</v>
      </c>
      <c r="AI25" s="13" t="n">
        <v>21872.6803043063</v>
      </c>
      <c r="AJ25" s="13" t="n">
        <v>19553.0768118503</v>
      </c>
      <c r="AK25" s="13" t="n">
        <v>16033.5229857173</v>
      </c>
      <c r="AL25" s="8" t="n">
        <v>14432.6615934217</v>
      </c>
      <c r="AM25" s="13" t="n">
        <v>0.712442748560421</v>
      </c>
      <c r="AN25" s="3" t="n">
        <v>2020</v>
      </c>
      <c r="AO25" s="11" t="n">
        <v>5912.17402586897</v>
      </c>
      <c r="AP25" s="9" t="n">
        <v>4674.04769150448</v>
      </c>
      <c r="AQ25" s="9" t="n">
        <v>3426.01473575114</v>
      </c>
      <c r="AR25" s="9" t="n">
        <v>3139.76754107281</v>
      </c>
      <c r="AS25" s="9" t="n">
        <v>2911.66670883879</v>
      </c>
      <c r="AT25" s="9" t="n">
        <v>4182.12171588021</v>
      </c>
      <c r="AU25" s="9" t="n">
        <v>4320.64601715419</v>
      </c>
      <c r="AV25" s="3"/>
      <c r="AW25" s="3"/>
      <c r="AX25" s="3" t="n">
        <v>2020</v>
      </c>
      <c r="AY25" s="6" t="n">
        <v>30895.3425382811</v>
      </c>
      <c r="AZ25" s="6" t="n">
        <v>22578.4691219435</v>
      </c>
      <c r="BA25" s="9" t="n">
        <v>24425.2459141827</v>
      </c>
      <c r="BB25" s="9" t="n">
        <v>17903.3800999579</v>
      </c>
      <c r="BC25" s="9" t="n">
        <v>16407.5335481627</v>
      </c>
      <c r="BD25" s="9" t="n">
        <v>15215.5433742771</v>
      </c>
      <c r="BE25" s="9" t="n">
        <v>21854.5804611887</v>
      </c>
      <c r="BF25" s="9" t="n">
        <v>0.712336767785362</v>
      </c>
      <c r="BG25" s="9" t="n">
        <v>19553.0768118503</v>
      </c>
      <c r="BH25" s="9" t="n">
        <v>16033.5229857173</v>
      </c>
      <c r="BI25" s="6" t="n">
        <v>14432.6615934217</v>
      </c>
    </row>
    <row r="26" customFormat="false" ht="15" hidden="false" customHeight="false" outlineLevel="0" collapsed="false">
      <c r="A26" s="0" t="n">
        <v>2020</v>
      </c>
      <c r="B26" s="11" t="n">
        <v>5803.64800906552</v>
      </c>
      <c r="C26" s="9" t="n">
        <v>4423.49612610674</v>
      </c>
      <c r="D26" s="9" t="n">
        <v>3157.28719775949</v>
      </c>
      <c r="E26" s="9" t="n">
        <v>2694.37749689957</v>
      </c>
      <c r="F26" s="9" t="n">
        <v>2359.82935929758</v>
      </c>
      <c r="G26" s="9" t="n">
        <v>3860.42461217387</v>
      </c>
      <c r="H26" s="9" t="n">
        <v>3992.58031996552</v>
      </c>
      <c r="I26" s="3" t="n">
        <v>2020</v>
      </c>
      <c r="J26" s="11" t="n">
        <v>30328.2163933492</v>
      </c>
      <c r="K26" s="9" t="n">
        <v>20864.0909515184</v>
      </c>
      <c r="L26" s="9" t="n">
        <v>23115.9345842734</v>
      </c>
      <c r="M26" s="9" t="n">
        <v>16499.0862988293</v>
      </c>
      <c r="N26" s="9" t="n">
        <v>14080.0516578018</v>
      </c>
      <c r="O26" s="9" t="n">
        <v>12331.7980946401</v>
      </c>
      <c r="P26" s="9" t="n">
        <v>20173.4827517687</v>
      </c>
      <c r="Q26" s="9" t="n">
        <v>0.614755426400389</v>
      </c>
      <c r="R26" s="14" t="n">
        <v>5817.08296723393</v>
      </c>
      <c r="S26" s="13" t="n">
        <v>4423.54161103741</v>
      </c>
      <c r="T26" s="13" t="n">
        <v>3157.37099028878</v>
      </c>
      <c r="U26" s="13" t="n">
        <v>2708.0241115687</v>
      </c>
      <c r="V26" s="13" t="n">
        <v>2359.82935929758</v>
      </c>
      <c r="W26" s="13" t="n">
        <v>3865.33431664243</v>
      </c>
      <c r="X26" s="13" t="n">
        <v>3996.77135054072</v>
      </c>
      <c r="Y26" s="10" t="n">
        <v>3771.251402237</v>
      </c>
      <c r="Z26" s="10" t="n">
        <v>2767.11711071924</v>
      </c>
      <c r="AA26" s="7"/>
      <c r="AB26" s="7" t="n">
        <v>2020</v>
      </c>
      <c r="AC26" s="8" t="n">
        <v>30398.4236695194</v>
      </c>
      <c r="AD26" s="8" t="n">
        <v>20885.9920871485</v>
      </c>
      <c r="AE26" s="13" t="n">
        <v>23116.1722756044</v>
      </c>
      <c r="AF26" s="13" t="n">
        <v>16499.5241747922</v>
      </c>
      <c r="AG26" s="13" t="n">
        <v>14151.3649907391</v>
      </c>
      <c r="AH26" s="13" t="n">
        <v>12331.7980946401</v>
      </c>
      <c r="AI26" s="13" t="n">
        <v>20199.1394730787</v>
      </c>
      <c r="AJ26" s="13" t="n">
        <v>19707.4888797713</v>
      </c>
      <c r="AK26" s="13" t="n">
        <v>16160.1408814124</v>
      </c>
      <c r="AL26" s="8" t="n">
        <v>14460.1682232526</v>
      </c>
      <c r="AM26" s="13" t="n">
        <v>0.613827417547722</v>
      </c>
      <c r="AN26" s="3" t="n">
        <v>2020</v>
      </c>
      <c r="AO26" s="11" t="n">
        <v>5826.25949621089</v>
      </c>
      <c r="AP26" s="9" t="n">
        <v>4423.56911259148</v>
      </c>
      <c r="AQ26" s="9" t="n">
        <v>3157.42166206659</v>
      </c>
      <c r="AR26" s="9" t="n">
        <v>2694.73406673523</v>
      </c>
      <c r="AS26" s="9" t="n">
        <v>2359.82935929758</v>
      </c>
      <c r="AT26" s="9" t="n">
        <v>3860.57728985116</v>
      </c>
      <c r="AU26" s="9" t="n">
        <v>3992.74055507716</v>
      </c>
      <c r="AV26" s="3"/>
      <c r="AW26" s="3"/>
      <c r="AX26" s="3" t="n">
        <v>2020</v>
      </c>
      <c r="AY26" s="6" t="n">
        <v>30446.3776040307</v>
      </c>
      <c r="AZ26" s="6" t="n">
        <v>20864.9282947088</v>
      </c>
      <c r="BA26" s="9" t="n">
        <v>23116.3159909162</v>
      </c>
      <c r="BB26" s="9" t="n">
        <v>16499.7889711135</v>
      </c>
      <c r="BC26" s="9" t="n">
        <v>14081.9149905053</v>
      </c>
      <c r="BD26" s="9" t="n">
        <v>12331.7980946401</v>
      </c>
      <c r="BE26" s="9" t="n">
        <v>20174.2806019533</v>
      </c>
      <c r="BF26" s="9" t="n">
        <v>0.612369584432546</v>
      </c>
      <c r="BG26" s="9" t="n">
        <v>19707.4888797713</v>
      </c>
      <c r="BH26" s="9" t="n">
        <v>16160.1408814124</v>
      </c>
      <c r="BI26" s="6" t="n">
        <v>14460.1682232526</v>
      </c>
    </row>
    <row r="27" customFormat="false" ht="15" hidden="false" customHeight="false" outlineLevel="0" collapsed="false">
      <c r="A27" s="0" t="n">
        <v>2020</v>
      </c>
      <c r="B27" s="11" t="n">
        <v>5308.70006591044</v>
      </c>
      <c r="C27" s="9" t="n">
        <v>4324.62599469127</v>
      </c>
      <c r="D27" s="9" t="n">
        <v>3076.94928753855</v>
      </c>
      <c r="E27" s="9" t="n">
        <v>2629.92483332638</v>
      </c>
      <c r="F27" s="9" t="n">
        <v>2295.49623406516</v>
      </c>
      <c r="G27" s="9" t="n">
        <v>3769.97237927057</v>
      </c>
      <c r="H27" s="9" t="n">
        <v>3908.59819630234</v>
      </c>
      <c r="I27" s="3" t="n">
        <v>2020</v>
      </c>
      <c r="J27" s="11" t="n">
        <v>27741.7589962082</v>
      </c>
      <c r="K27" s="9" t="n">
        <v>20425.2242222386</v>
      </c>
      <c r="L27" s="9" t="n">
        <v>22599.2673543305</v>
      </c>
      <c r="M27" s="9" t="n">
        <v>16079.2631941262</v>
      </c>
      <c r="N27" s="9" t="n">
        <v>13743.2403410365</v>
      </c>
      <c r="O27" s="9" t="n">
        <v>11995.6114512975</v>
      </c>
      <c r="P27" s="9" t="n">
        <v>19700.8050689617</v>
      </c>
      <c r="Q27" s="9" t="n">
        <v>0.669494198758625</v>
      </c>
      <c r="R27" s="14" t="n">
        <v>5404.22463448361</v>
      </c>
      <c r="S27" s="13" t="n">
        <v>4414.73828053601</v>
      </c>
      <c r="T27" s="13" t="n">
        <v>3138.81584804787</v>
      </c>
      <c r="U27" s="13" t="n">
        <v>2694.79612998832</v>
      </c>
      <c r="V27" s="13" t="n">
        <v>2342.6195957461</v>
      </c>
      <c r="W27" s="13" t="n">
        <v>3851.06565629295</v>
      </c>
      <c r="X27" s="13" t="n">
        <v>3991.67419956731</v>
      </c>
      <c r="Y27" s="10" t="n">
        <v>3800.79990185669</v>
      </c>
      <c r="Z27" s="10" t="n">
        <v>2749.66456759874</v>
      </c>
      <c r="AA27" s="7"/>
      <c r="AB27" s="7" t="n">
        <v>2020</v>
      </c>
      <c r="AC27" s="8" t="n">
        <v>28240.9432647998</v>
      </c>
      <c r="AD27" s="8" t="n">
        <v>20859.3558236346</v>
      </c>
      <c r="AE27" s="13" t="n">
        <v>23070.1685703467</v>
      </c>
      <c r="AF27" s="13" t="n">
        <v>16402.5602706732</v>
      </c>
      <c r="AG27" s="13" t="n">
        <v>14082.2393154414</v>
      </c>
      <c r="AH27" s="13" t="n">
        <v>12241.8647574955</v>
      </c>
      <c r="AI27" s="13" t="n">
        <v>20124.5755060624</v>
      </c>
      <c r="AJ27" s="13" t="n">
        <v>19861.9009476922</v>
      </c>
      <c r="AK27" s="13" t="n">
        <v>16286.7587771076</v>
      </c>
      <c r="AL27" s="8" t="n">
        <v>14368.9661890241</v>
      </c>
      <c r="AM27" s="13" t="n">
        <v>0.67074650755906</v>
      </c>
      <c r="AN27" s="3" t="n">
        <v>2020</v>
      </c>
      <c r="AO27" s="11" t="n">
        <v>5493.92553613486</v>
      </c>
      <c r="AP27" s="9" t="n">
        <v>4487.31083212776</v>
      </c>
      <c r="AQ27" s="9" t="n">
        <v>3192.27043189511</v>
      </c>
      <c r="AR27" s="9" t="n">
        <v>2728.6298714942</v>
      </c>
      <c r="AS27" s="9" t="n">
        <v>2381.8516526521</v>
      </c>
      <c r="AT27" s="9" t="n">
        <v>3911.72625037652</v>
      </c>
      <c r="AU27" s="9" t="n">
        <v>4055.4715336122</v>
      </c>
      <c r="AV27" s="3"/>
      <c r="AW27" s="3"/>
      <c r="AX27" s="3" t="n">
        <v>2020</v>
      </c>
      <c r="AY27" s="6" t="n">
        <v>28709.6947038443</v>
      </c>
      <c r="AZ27" s="6" t="n">
        <v>21192.7425743835</v>
      </c>
      <c r="BA27" s="9" t="n">
        <v>23449.4121160362</v>
      </c>
      <c r="BB27" s="9" t="n">
        <v>16681.8987459913</v>
      </c>
      <c r="BC27" s="9" t="n">
        <v>14259.0448405498</v>
      </c>
      <c r="BD27" s="9" t="n">
        <v>12446.8803458879</v>
      </c>
      <c r="BE27" s="9" t="n">
        <v>20441.5705445351</v>
      </c>
      <c r="BF27" s="9" t="n">
        <v>0.671259372933779</v>
      </c>
      <c r="BG27" s="9" t="n">
        <v>19861.9009476922</v>
      </c>
      <c r="BH27" s="9" t="n">
        <v>16286.7587771076</v>
      </c>
      <c r="BI27" s="6" t="n">
        <v>14368.9661890241</v>
      </c>
    </row>
    <row r="28" customFormat="false" ht="15" hidden="false" customHeight="false" outlineLevel="0" collapsed="false">
      <c r="A28" s="0" t="n">
        <v>2020</v>
      </c>
      <c r="B28" s="11" t="n">
        <v>5188.99870753373</v>
      </c>
      <c r="C28" s="9" t="n">
        <v>4332.27327221176</v>
      </c>
      <c r="D28" s="9" t="n">
        <v>3078.628413873</v>
      </c>
      <c r="E28" s="9" t="n">
        <v>2650.27705503852</v>
      </c>
      <c r="F28" s="9" t="n">
        <v>2295.49623406516</v>
      </c>
      <c r="G28" s="9" t="n">
        <v>3775.42034332444</v>
      </c>
      <c r="H28" s="9" t="n">
        <v>3923.74630539084</v>
      </c>
      <c r="I28" s="3" t="n">
        <v>2020</v>
      </c>
      <c r="J28" s="11" t="n">
        <v>27116.2336897533</v>
      </c>
      <c r="K28" s="9" t="n">
        <v>20504.3839386219</v>
      </c>
      <c r="L28" s="9" t="n">
        <v>22639.2298550024</v>
      </c>
      <c r="M28" s="9" t="n">
        <v>16088.0378315169</v>
      </c>
      <c r="N28" s="9" t="n">
        <v>13849.5952721431</v>
      </c>
      <c r="O28" s="9" t="n">
        <v>11995.6114512975</v>
      </c>
      <c r="P28" s="9" t="n">
        <v>19729.2745820112</v>
      </c>
      <c r="Q28" s="9" t="n">
        <v>0.67769412167529</v>
      </c>
      <c r="R28" s="14" t="n">
        <v>5371.91518374991</v>
      </c>
      <c r="S28" s="13" t="n">
        <v>4423.13069689918</v>
      </c>
      <c r="T28" s="13" t="n">
        <v>3140.8140740917</v>
      </c>
      <c r="U28" s="13" t="n">
        <v>2713.81427201326</v>
      </c>
      <c r="V28" s="13" t="n">
        <v>2342.6195957461</v>
      </c>
      <c r="W28" s="13" t="n">
        <v>3856.70529145574</v>
      </c>
      <c r="X28" s="13" t="n">
        <v>4007.26779480215</v>
      </c>
      <c r="Y28" s="10" t="n">
        <v>3830.34840147638</v>
      </c>
      <c r="Z28" s="10" t="n">
        <v>2800.38523152988</v>
      </c>
      <c r="AA28" s="7"/>
      <c r="AB28" s="7" t="n">
        <v>2020</v>
      </c>
      <c r="AC28" s="8" t="n">
        <v>28072.1032504034</v>
      </c>
      <c r="AD28" s="8" t="n">
        <v>20940.8435241109</v>
      </c>
      <c r="AE28" s="13" t="n">
        <v>23114.0249550082</v>
      </c>
      <c r="AF28" s="13" t="n">
        <v>16413.0024325282</v>
      </c>
      <c r="AG28" s="13" t="n">
        <v>14181.6227249506</v>
      </c>
      <c r="AH28" s="13" t="n">
        <v>12241.8647574955</v>
      </c>
      <c r="AI28" s="13" t="n">
        <v>20154.046637897</v>
      </c>
      <c r="AJ28" s="13" t="n">
        <v>20016.313015613</v>
      </c>
      <c r="AK28" s="13" t="n">
        <v>16413.3766728027</v>
      </c>
      <c r="AL28" s="8" t="n">
        <v>14634.0179752308</v>
      </c>
      <c r="AM28" s="13" t="n">
        <v>0.667565690708862</v>
      </c>
      <c r="AN28" s="3" t="n">
        <v>2020</v>
      </c>
      <c r="AO28" s="11" t="n">
        <v>5561.10129876325</v>
      </c>
      <c r="AP28" s="9" t="n">
        <v>4496.02251698834</v>
      </c>
      <c r="AQ28" s="9" t="n">
        <v>3194.65306482482</v>
      </c>
      <c r="AR28" s="9" t="n">
        <v>2752.01641789915</v>
      </c>
      <c r="AS28" s="9" t="n">
        <v>2381.8516526521</v>
      </c>
      <c r="AT28" s="9" t="n">
        <v>3918.4740699834</v>
      </c>
      <c r="AU28" s="9" t="n">
        <v>4072.44216613917</v>
      </c>
      <c r="AV28" s="3"/>
      <c r="AW28" s="3"/>
      <c r="AX28" s="3" t="n">
        <v>2020</v>
      </c>
      <c r="AY28" s="6" t="n">
        <v>29060.7361629748</v>
      </c>
      <c r="AZ28" s="6" t="n">
        <v>21281.4262807016</v>
      </c>
      <c r="BA28" s="9" t="n">
        <v>23494.9369072003</v>
      </c>
      <c r="BB28" s="9" t="n">
        <v>16694.3497090693</v>
      </c>
      <c r="BC28" s="9" t="n">
        <v>14381.2562908229</v>
      </c>
      <c r="BD28" s="9" t="n">
        <v>12446.8803458879</v>
      </c>
      <c r="BE28" s="9" t="n">
        <v>20476.8327335757</v>
      </c>
      <c r="BF28" s="9" t="n">
        <v>0.655608673882918</v>
      </c>
      <c r="BG28" s="9" t="n">
        <v>20016.313015613</v>
      </c>
      <c r="BH28" s="9" t="n">
        <v>16413.3766728027</v>
      </c>
      <c r="BI28" s="6" t="n">
        <v>14634.0179752308</v>
      </c>
    </row>
    <row r="29" customFormat="false" ht="15" hidden="false" customHeight="false" outlineLevel="0" collapsed="false">
      <c r="A29" s="0" t="n">
        <v>2021</v>
      </c>
      <c r="B29" s="11" t="n">
        <v>5277.83880164034</v>
      </c>
      <c r="C29" s="9" t="n">
        <v>4359.26835246194</v>
      </c>
      <c r="D29" s="9" t="n">
        <v>3099.68231152355</v>
      </c>
      <c r="E29" s="9" t="n">
        <v>2668.28136043559</v>
      </c>
      <c r="F29" s="9" t="n">
        <v>2295.49623406516</v>
      </c>
      <c r="G29" s="9" t="n">
        <v>3793.67918919366</v>
      </c>
      <c r="H29" s="9" t="n">
        <v>3960.55193063148</v>
      </c>
      <c r="I29" s="3" t="n">
        <v>2021</v>
      </c>
      <c r="J29" s="11" t="n">
        <v>27580.4867930191</v>
      </c>
      <c r="K29" s="9" t="n">
        <v>20696.7196841817</v>
      </c>
      <c r="L29" s="9" t="n">
        <v>22780.2984784104</v>
      </c>
      <c r="M29" s="9" t="n">
        <v>16198.0595218179</v>
      </c>
      <c r="N29" s="9" t="n">
        <v>13943.6806593412</v>
      </c>
      <c r="O29" s="9" t="n">
        <v>11995.6114512975</v>
      </c>
      <c r="P29" s="9" t="n">
        <v>19824.6901254331</v>
      </c>
      <c r="Q29" s="9" t="n">
        <v>0.666634210380528</v>
      </c>
      <c r="R29" s="12" t="n">
        <v>5546.1032476285</v>
      </c>
      <c r="S29" s="13" t="n">
        <v>4451.76563952252</v>
      </c>
      <c r="T29" s="13" t="n">
        <v>3162.956162156</v>
      </c>
      <c r="U29" s="13" t="n">
        <v>2731.89638126677</v>
      </c>
      <c r="V29" s="13" t="n">
        <v>2342.6195957461</v>
      </c>
      <c r="W29" s="13" t="n">
        <v>3875.9024028126</v>
      </c>
      <c r="X29" s="13" t="n">
        <v>4045.48667937325</v>
      </c>
      <c r="Y29" s="10" t="n">
        <v>3859.89690109608</v>
      </c>
      <c r="Z29" s="10" t="n">
        <v>2952.72292436348</v>
      </c>
      <c r="AA29" s="7"/>
      <c r="AB29" s="7" t="n">
        <v>2021</v>
      </c>
      <c r="AC29" s="8" t="n">
        <v>28982.3606068448</v>
      </c>
      <c r="AD29" s="8" t="n">
        <v>21140.5645615987</v>
      </c>
      <c r="AE29" s="13" t="n">
        <v>23263.6630334952</v>
      </c>
      <c r="AF29" s="13" t="n">
        <v>16528.7106969105</v>
      </c>
      <c r="AG29" s="13" t="n">
        <v>14276.1146930079</v>
      </c>
      <c r="AH29" s="13" t="n">
        <v>12241.8647574955</v>
      </c>
      <c r="AI29" s="13" t="n">
        <v>20254.3652903116</v>
      </c>
      <c r="AJ29" s="13" t="n">
        <v>20170.725083534</v>
      </c>
      <c r="AK29" s="13" t="n">
        <v>16539.9945684979</v>
      </c>
      <c r="AL29" s="8" t="n">
        <v>15430.091497592</v>
      </c>
      <c r="AM29" s="13" t="n">
        <v>0.647077820960289</v>
      </c>
      <c r="AN29" s="3" t="n">
        <v>2021</v>
      </c>
      <c r="AO29" s="11" t="n">
        <v>5804.44323456463</v>
      </c>
      <c r="AP29" s="9" t="n">
        <v>4526.78642611811</v>
      </c>
      <c r="AQ29" s="9" t="n">
        <v>3217.77613772512</v>
      </c>
      <c r="AR29" s="9" t="n">
        <v>2771.86717075026</v>
      </c>
      <c r="AS29" s="9" t="n">
        <v>2381.8516526521</v>
      </c>
      <c r="AT29" s="9" t="n">
        <v>3939.7256933218</v>
      </c>
      <c r="AU29" s="9" t="n">
        <v>4112.88477921159</v>
      </c>
      <c r="AV29" s="3"/>
      <c r="AW29" s="3"/>
      <c r="AX29" s="3" t="n">
        <v>2021</v>
      </c>
      <c r="AY29" s="6" t="n">
        <v>30332.3720159819</v>
      </c>
      <c r="AZ29" s="6" t="n">
        <v>21492.7678918498</v>
      </c>
      <c r="BA29" s="9" t="n">
        <v>23655.7003600726</v>
      </c>
      <c r="BB29" s="9" t="n">
        <v>16815.1843216274</v>
      </c>
      <c r="BC29" s="9" t="n">
        <v>14484.9906880673</v>
      </c>
      <c r="BD29" s="9" t="n">
        <v>12446.8803458879</v>
      </c>
      <c r="BE29" s="9" t="n">
        <v>20587.8876821719</v>
      </c>
      <c r="BF29" s="9" t="n">
        <v>0.626731979710651</v>
      </c>
      <c r="BG29" s="9" t="n">
        <v>20170.725083534</v>
      </c>
      <c r="BH29" s="9" t="n">
        <v>16539.9945684979</v>
      </c>
      <c r="BI29" s="6" t="n">
        <v>15430.091497592</v>
      </c>
    </row>
    <row r="30" customFormat="false" ht="15" hidden="false" customHeight="false" outlineLevel="0" collapsed="false">
      <c r="A30" s="0" t="n">
        <v>2021</v>
      </c>
      <c r="B30" s="11" t="n">
        <v>5371.35900420139</v>
      </c>
      <c r="C30" s="9" t="n">
        <v>4362.44224848556</v>
      </c>
      <c r="D30" s="9" t="n">
        <v>3114.26326113369</v>
      </c>
      <c r="E30" s="9" t="n">
        <v>2683.98684172334</v>
      </c>
      <c r="F30" s="9" t="n">
        <v>2293.84860232361</v>
      </c>
      <c r="G30" s="9" t="n">
        <v>3797.19637413473</v>
      </c>
      <c r="H30" s="9" t="n">
        <v>3978.95378700074</v>
      </c>
      <c r="I30" s="3" t="n">
        <v>2021</v>
      </c>
      <c r="J30" s="11" t="n">
        <v>28069.196814025</v>
      </c>
      <c r="K30" s="9" t="n">
        <v>20792.8825598652</v>
      </c>
      <c r="L30" s="9" t="n">
        <v>22796.8843577166</v>
      </c>
      <c r="M30" s="9" t="n">
        <v>16274.2554238275</v>
      </c>
      <c r="N30" s="9" t="n">
        <v>14025.7530445569</v>
      </c>
      <c r="O30" s="9" t="n">
        <v>11987.0013957055</v>
      </c>
      <c r="P30" s="9" t="n">
        <v>19843.0699351358</v>
      </c>
      <c r="Q30" s="9" t="n">
        <v>0.659651069490025</v>
      </c>
      <c r="R30" s="14" t="n">
        <v>5733.70351079832</v>
      </c>
      <c r="S30" s="13" t="n">
        <v>4456.11489389755</v>
      </c>
      <c r="T30" s="13" t="n">
        <v>3178.17857394479</v>
      </c>
      <c r="U30" s="13" t="n">
        <v>2751.2425390854</v>
      </c>
      <c r="V30" s="13" t="n">
        <v>2340.97882131841</v>
      </c>
      <c r="W30" s="13" t="n">
        <v>3879.49947081676</v>
      </c>
      <c r="X30" s="13" t="n">
        <v>4064.39133731807</v>
      </c>
      <c r="Y30" s="10" t="n">
        <v>3889.44540071577</v>
      </c>
      <c r="Z30" s="10" t="n">
        <v>2921.42946045269</v>
      </c>
      <c r="AA30" s="7"/>
      <c r="AB30" s="7" t="n">
        <v>2021</v>
      </c>
      <c r="AC30" s="8" t="n">
        <v>29962.7063080273</v>
      </c>
      <c r="AD30" s="8" t="n">
        <v>21239.354935532</v>
      </c>
      <c r="AE30" s="13" t="n">
        <v>23286.3910017713</v>
      </c>
      <c r="AF30" s="13" t="n">
        <v>16608.2586981053</v>
      </c>
      <c r="AG30" s="13" t="n">
        <v>14377.2122199059</v>
      </c>
      <c r="AH30" s="13" t="n">
        <v>12233.2905362784</v>
      </c>
      <c r="AI30" s="13" t="n">
        <v>20273.1625462171</v>
      </c>
      <c r="AJ30" s="13" t="n">
        <v>20325.1371514549</v>
      </c>
      <c r="AK30" s="13" t="n">
        <v>16666.612464193</v>
      </c>
      <c r="AL30" s="8" t="n">
        <v>15266.5607418154</v>
      </c>
      <c r="AM30" s="13" t="n">
        <v>0.630526171435352</v>
      </c>
      <c r="AN30" s="3" t="n">
        <v>2021</v>
      </c>
      <c r="AO30" s="11" t="n">
        <v>6042.30895902984</v>
      </c>
      <c r="AP30" s="9" t="n">
        <v>4531.16508066221</v>
      </c>
      <c r="AQ30" s="9" t="n">
        <v>3233.5165278822</v>
      </c>
      <c r="AR30" s="9" t="n">
        <v>2788.69441986276</v>
      </c>
      <c r="AS30" s="9" t="n">
        <v>2380.14020104375</v>
      </c>
      <c r="AT30" s="9" t="n">
        <v>3944.16162595715</v>
      </c>
      <c r="AU30" s="9" t="n">
        <v>4131.88098687372</v>
      </c>
      <c r="AV30" s="3"/>
      <c r="AW30" s="3"/>
      <c r="AX30" s="3" t="n">
        <v>2021</v>
      </c>
      <c r="AY30" s="6" t="n">
        <v>31575.3907436637</v>
      </c>
      <c r="AZ30" s="6" t="n">
        <v>21592.0366786078</v>
      </c>
      <c r="BA30" s="9" t="n">
        <v>23678.5819652833</v>
      </c>
      <c r="BB30" s="9" t="n">
        <v>16897.439130681</v>
      </c>
      <c r="BC30" s="9" t="n">
        <v>14572.925113379</v>
      </c>
      <c r="BD30" s="9" t="n">
        <v>12437.9367857954</v>
      </c>
      <c r="BE30" s="9" t="n">
        <v>20611.0686064218</v>
      </c>
      <c r="BF30" s="9" t="n">
        <v>0.608161743579918</v>
      </c>
      <c r="BG30" s="9" t="n">
        <v>20325.1371514549</v>
      </c>
      <c r="BH30" s="9" t="n">
        <v>16666.612464193</v>
      </c>
      <c r="BI30" s="6" t="n">
        <v>15266.5607418154</v>
      </c>
    </row>
    <row r="31" customFormat="false" ht="15" hidden="false" customHeight="false" outlineLevel="0" collapsed="false">
      <c r="A31" s="0" t="n">
        <v>2021</v>
      </c>
      <c r="B31" s="11" t="n">
        <v>5409.77961612414</v>
      </c>
      <c r="C31" s="9" t="n">
        <v>4368.4903925181</v>
      </c>
      <c r="D31" s="9" t="n">
        <v>3139.25508556669</v>
      </c>
      <c r="E31" s="9" t="n">
        <v>2699.49796990703</v>
      </c>
      <c r="F31" s="9" t="n">
        <v>2293.9499991115</v>
      </c>
      <c r="G31" s="9" t="n">
        <v>3802.71918368691</v>
      </c>
      <c r="H31" s="9" t="n">
        <v>4000.35969262945</v>
      </c>
      <c r="I31" s="3" t="n">
        <v>2021</v>
      </c>
      <c r="J31" s="11" t="n">
        <v>28269.9720213667</v>
      </c>
      <c r="K31" s="9" t="n">
        <v>20904.7437438979</v>
      </c>
      <c r="L31" s="9" t="n">
        <v>22828.4902408974</v>
      </c>
      <c r="M31" s="9" t="n">
        <v>16404.8556012133</v>
      </c>
      <c r="N31" s="9" t="n">
        <v>14106.8097956426</v>
      </c>
      <c r="O31" s="9" t="n">
        <v>11987.5312665247</v>
      </c>
      <c r="P31" s="9" t="n">
        <v>19871.9305695051</v>
      </c>
      <c r="Q31" s="9" t="n">
        <v>0.654177177435589</v>
      </c>
      <c r="R31" s="14" t="n">
        <v>5833.64715861197</v>
      </c>
      <c r="S31" s="13" t="n">
        <v>4462.47655730856</v>
      </c>
      <c r="T31" s="13" t="n">
        <v>3204.02113040723</v>
      </c>
      <c r="U31" s="13" t="n">
        <v>2772.23762863423</v>
      </c>
      <c r="V31" s="13" t="n">
        <v>2341.0479103096</v>
      </c>
      <c r="W31" s="13" t="n">
        <v>3888.52732060493</v>
      </c>
      <c r="X31" s="13" t="n">
        <v>4088.95577137659</v>
      </c>
      <c r="Y31" s="10" t="n">
        <v>3918.99390033546</v>
      </c>
      <c r="Z31" s="10" t="n">
        <v>2945.32619372675</v>
      </c>
      <c r="AA31" s="7"/>
      <c r="AB31" s="7" t="n">
        <v>2021</v>
      </c>
      <c r="AC31" s="8" t="n">
        <v>30484.9834298132</v>
      </c>
      <c r="AD31" s="8" t="n">
        <v>21367.7216921898</v>
      </c>
      <c r="AE31" s="13" t="n">
        <v>23319.6352481917</v>
      </c>
      <c r="AF31" s="13" t="n">
        <v>16743.3045594886</v>
      </c>
      <c r="AG31" s="13" t="n">
        <v>14486.9265957675</v>
      </c>
      <c r="AH31" s="13" t="n">
        <v>12233.6515757267</v>
      </c>
      <c r="AI31" s="13" t="n">
        <v>20320.3395255092</v>
      </c>
      <c r="AJ31" s="13" t="n">
        <v>20479.5492193758</v>
      </c>
      <c r="AK31" s="13" t="n">
        <v>16793.2303598881</v>
      </c>
      <c r="AL31" s="8" t="n">
        <v>15391.4382837851</v>
      </c>
      <c r="AM31" s="13" t="n">
        <v>0.618006536281122</v>
      </c>
      <c r="AN31" s="3" t="n">
        <v>2021</v>
      </c>
      <c r="AO31" s="11" t="n">
        <v>6228.90492363105</v>
      </c>
      <c r="AP31" s="9" t="n">
        <v>4541.69006730771</v>
      </c>
      <c r="AQ31" s="9" t="n">
        <v>3260.10132050405</v>
      </c>
      <c r="AR31" s="9" t="n">
        <v>2805.16347543659</v>
      </c>
      <c r="AS31" s="9" t="n">
        <v>2380.24815434778</v>
      </c>
      <c r="AT31" s="9" t="n">
        <v>3952.87223202391</v>
      </c>
      <c r="AU31" s="9" t="n">
        <v>4157.03849664417</v>
      </c>
      <c r="AV31" s="3"/>
      <c r="AW31" s="3"/>
      <c r="AX31" s="3" t="n">
        <v>2021</v>
      </c>
      <c r="AY31" s="6" t="n">
        <v>32550.4882657242</v>
      </c>
      <c r="AZ31" s="6" t="n">
        <v>21723.5026805162</v>
      </c>
      <c r="BA31" s="9" t="n">
        <v>23733.5825566395</v>
      </c>
      <c r="BB31" s="9" t="n">
        <v>17036.3637074555</v>
      </c>
      <c r="BC31" s="9" t="n">
        <v>14658.9877209764</v>
      </c>
      <c r="BD31" s="9" t="n">
        <v>12438.500919106</v>
      </c>
      <c r="BE31" s="9" t="n">
        <v>20656.5877601157</v>
      </c>
      <c r="BF31" s="9" t="n">
        <v>0.586867601846833</v>
      </c>
      <c r="BG31" s="9" t="n">
        <v>20479.5492193758</v>
      </c>
      <c r="BH31" s="9" t="n">
        <v>16793.2303598881</v>
      </c>
      <c r="BI31" s="6" t="n">
        <v>15391.4382837851</v>
      </c>
    </row>
    <row r="32" customFormat="false" ht="15" hidden="false" customHeight="false" outlineLevel="0" collapsed="false">
      <c r="A32" s="0" t="n">
        <v>2021</v>
      </c>
      <c r="B32" s="11" t="n">
        <v>5466.02087310804</v>
      </c>
      <c r="C32" s="9" t="n">
        <v>4383.57925211594</v>
      </c>
      <c r="D32" s="9" t="n">
        <v>3146.02244033771</v>
      </c>
      <c r="E32" s="9" t="n">
        <v>2710.02100132453</v>
      </c>
      <c r="F32" s="9" t="n">
        <v>2294.06345928524</v>
      </c>
      <c r="G32" s="9" t="n">
        <v>3810.79898278459</v>
      </c>
      <c r="H32" s="9" t="n">
        <v>4018.61365433327</v>
      </c>
      <c r="I32" s="3" t="n">
        <v>2021</v>
      </c>
      <c r="J32" s="11" t="n">
        <v>28563.8728591462</v>
      </c>
      <c r="K32" s="9" t="n">
        <v>21000.1337640584</v>
      </c>
      <c r="L32" s="9" t="n">
        <v>22907.340336268</v>
      </c>
      <c r="M32" s="9" t="n">
        <v>16440.2198754741</v>
      </c>
      <c r="N32" s="9" t="n">
        <v>14161.8001695325</v>
      </c>
      <c r="O32" s="9" t="n">
        <v>11988.1241771726</v>
      </c>
      <c r="P32" s="9" t="n">
        <v>19914.1533051133</v>
      </c>
      <c r="Q32" s="9" t="n">
        <v>0.644528091520359</v>
      </c>
      <c r="R32" s="14" t="n">
        <v>5938.92712480634</v>
      </c>
      <c r="S32" s="13" t="n">
        <v>4480.00915533858</v>
      </c>
      <c r="T32" s="13" t="n">
        <v>3211.7037020754</v>
      </c>
      <c r="U32" s="13" t="n">
        <v>2789.44168391138</v>
      </c>
      <c r="V32" s="13" t="n">
        <v>2341.182682866</v>
      </c>
      <c r="W32" s="13" t="n">
        <v>3898.97241851425</v>
      </c>
      <c r="X32" s="13" t="n">
        <v>4109.21356259012</v>
      </c>
      <c r="Y32" s="10" t="n">
        <v>3948.54239995516</v>
      </c>
      <c r="Z32" s="10" t="n">
        <v>2969.14742651622</v>
      </c>
      <c r="AA32" s="7"/>
      <c r="AB32" s="7" t="n">
        <v>2021</v>
      </c>
      <c r="AC32" s="8" t="n">
        <v>31035.1466360655</v>
      </c>
      <c r="AD32" s="8" t="n">
        <v>21473.5831563267</v>
      </c>
      <c r="AE32" s="13" t="n">
        <v>23411.2556266436</v>
      </c>
      <c r="AF32" s="13" t="n">
        <v>16783.4514973535</v>
      </c>
      <c r="AG32" s="13" t="n">
        <v>14576.8301030914</v>
      </c>
      <c r="AH32" s="13" t="n">
        <v>12234.3558588342</v>
      </c>
      <c r="AI32" s="13" t="n">
        <v>20374.9226410167</v>
      </c>
      <c r="AJ32" s="13" t="n">
        <v>20633.9612872967</v>
      </c>
      <c r="AK32" s="13" t="n">
        <v>16919.8482555833</v>
      </c>
      <c r="AL32" s="8" t="n">
        <v>15515.9212816628</v>
      </c>
      <c r="AM32" s="13" t="n">
        <v>0.604214023201638</v>
      </c>
      <c r="AN32" s="3" t="n">
        <v>2021</v>
      </c>
      <c r="AO32" s="11" t="n">
        <v>6443.47353710083</v>
      </c>
      <c r="AP32" s="9" t="n">
        <v>4562.62483929515</v>
      </c>
      <c r="AQ32" s="9" t="n">
        <v>3268.51536478116</v>
      </c>
      <c r="AR32" s="9" t="n">
        <v>2817.81591445079</v>
      </c>
      <c r="AS32" s="9" t="n">
        <v>2380.39440427615</v>
      </c>
      <c r="AT32" s="9" t="n">
        <v>3963.71131629467</v>
      </c>
      <c r="AU32" s="9" t="n">
        <v>4178.55078817351</v>
      </c>
      <c r="AV32" s="3"/>
      <c r="AW32" s="3"/>
      <c r="AX32" s="3" t="n">
        <v>2021</v>
      </c>
      <c r="AY32" s="6" t="n">
        <v>33671.7629071855</v>
      </c>
      <c r="AZ32" s="6" t="n">
        <v>21835.9198070545</v>
      </c>
      <c r="BA32" s="9" t="n">
        <v>23842.981730054</v>
      </c>
      <c r="BB32" s="9" t="n">
        <v>17080.3331134534</v>
      </c>
      <c r="BC32" s="9" t="n">
        <v>14725.1057742641</v>
      </c>
      <c r="BD32" s="9" t="n">
        <v>12439.2651797001</v>
      </c>
      <c r="BE32" s="9" t="n">
        <v>20713.229736465</v>
      </c>
      <c r="BF32" s="9" t="n">
        <v>0.563478508277379</v>
      </c>
      <c r="BG32" s="9" t="n">
        <v>20633.9612872967</v>
      </c>
      <c r="BH32" s="9" t="n">
        <v>16919.8482555833</v>
      </c>
      <c r="BI32" s="6" t="n">
        <v>15515.9212816628</v>
      </c>
    </row>
    <row r="33" customFormat="false" ht="15" hidden="false" customHeight="false" outlineLevel="0" collapsed="false">
      <c r="A33" s="0" t="n">
        <v>2022</v>
      </c>
      <c r="B33" s="11" t="n">
        <v>5493.35248958259</v>
      </c>
      <c r="C33" s="9" t="n">
        <v>4393.84587272528</v>
      </c>
      <c r="D33" s="9" t="n">
        <v>3173.3942207393</v>
      </c>
      <c r="E33" s="9" t="n">
        <v>2726.21402259431</v>
      </c>
      <c r="F33" s="9" t="n">
        <v>2294.1176049629</v>
      </c>
      <c r="G33" s="9" t="n">
        <v>3818.87183293509</v>
      </c>
      <c r="H33" s="9" t="n">
        <v>4044.30588830695</v>
      </c>
      <c r="I33" s="3" t="n">
        <v>2022</v>
      </c>
      <c r="J33" s="11" t="n">
        <v>28706.7001252942</v>
      </c>
      <c r="K33" s="9" t="n">
        <v>21134.3940828037</v>
      </c>
      <c r="L33" s="9" t="n">
        <v>22960.9907800892</v>
      </c>
      <c r="M33" s="9" t="n">
        <v>16583.2570268992</v>
      </c>
      <c r="N33" s="9" t="n">
        <v>14246.4203002443</v>
      </c>
      <c r="O33" s="9" t="n">
        <v>11988.407127108</v>
      </c>
      <c r="P33" s="9" t="n">
        <v>19956.3397274967</v>
      </c>
      <c r="Q33" s="9" t="n">
        <v>0.644576788359329</v>
      </c>
      <c r="R33" s="12" t="n">
        <v>6013.27706537615</v>
      </c>
      <c r="S33" s="13" t="n">
        <v>4492.46275192184</v>
      </c>
      <c r="T33" s="13" t="n">
        <v>3241.51974078443</v>
      </c>
      <c r="U33" s="13" t="n">
        <v>2810.16007890657</v>
      </c>
      <c r="V33" s="13" t="n">
        <v>2341.22046797143</v>
      </c>
      <c r="W33" s="13" t="n">
        <v>3910.73981074069</v>
      </c>
      <c r="X33" s="13" t="n">
        <v>4138.62600303531</v>
      </c>
      <c r="Y33" s="10" t="n">
        <v>3978.09089957485</v>
      </c>
      <c r="Z33" s="10" t="n">
        <v>2990.91735064424</v>
      </c>
      <c r="AA33" s="7"/>
      <c r="AB33" s="7" t="n">
        <v>2022</v>
      </c>
      <c r="AC33" s="8" t="n">
        <v>31423.6783118169</v>
      </c>
      <c r="AD33" s="8" t="n">
        <v>21627.2842176393</v>
      </c>
      <c r="AE33" s="13" t="n">
        <v>23476.3345858539</v>
      </c>
      <c r="AF33" s="13" t="n">
        <v>16939.2616485804</v>
      </c>
      <c r="AG33" s="13" t="n">
        <v>14685.0985517905</v>
      </c>
      <c r="AH33" s="13" t="n">
        <v>12234.553313065</v>
      </c>
      <c r="AI33" s="13" t="n">
        <v>20436.4156911243</v>
      </c>
      <c r="AJ33" s="13" t="n">
        <v>20788.3733552176</v>
      </c>
      <c r="AK33" s="13" t="n">
        <v>17046.4661512784</v>
      </c>
      <c r="AL33" s="8" t="n">
        <v>15629.6847230001</v>
      </c>
      <c r="AM33" s="13" t="n">
        <v>0.600075781539835</v>
      </c>
      <c r="AN33" s="3" t="n">
        <v>2022</v>
      </c>
      <c r="AO33" s="11" t="n">
        <v>6594.51537762767</v>
      </c>
      <c r="AP33" s="9" t="n">
        <v>4576.76496738744</v>
      </c>
      <c r="AQ33" s="9" t="n">
        <v>3301.14703931388</v>
      </c>
      <c r="AR33" s="9" t="n">
        <v>2839.61974967414</v>
      </c>
      <c r="AS33" s="9" t="n">
        <v>2380.41359281961</v>
      </c>
      <c r="AT33" s="9" t="n">
        <v>3978.18324695991</v>
      </c>
      <c r="AU33" s="9" t="n">
        <v>4211.36812360799</v>
      </c>
      <c r="AV33" s="3"/>
      <c r="AW33" s="3"/>
      <c r="AX33" s="3" t="n">
        <v>2022</v>
      </c>
      <c r="AY33" s="6" t="n">
        <v>34461.0646733836</v>
      </c>
      <c r="AZ33" s="6" t="n">
        <v>22007.4138826696</v>
      </c>
      <c r="BA33" s="9" t="n">
        <v>23916.8740239944</v>
      </c>
      <c r="BB33" s="9" t="n">
        <v>17250.8569779193</v>
      </c>
      <c r="BC33" s="9" t="n">
        <v>14839.0464253555</v>
      </c>
      <c r="BD33" s="9" t="n">
        <v>12439.3654535791</v>
      </c>
      <c r="BE33" s="9" t="n">
        <v>20788.8559364274</v>
      </c>
      <c r="BF33" s="9" t="n">
        <v>0.552496595027143</v>
      </c>
      <c r="BG33" s="9" t="n">
        <v>20788.3733552176</v>
      </c>
      <c r="BH33" s="9" t="n">
        <v>17046.4661512784</v>
      </c>
      <c r="BI33" s="6" t="n">
        <v>15629.6847230001</v>
      </c>
    </row>
    <row r="34" customFormat="false" ht="15" hidden="false" customHeight="false" outlineLevel="0" collapsed="false">
      <c r="A34" s="0" t="n">
        <v>2022</v>
      </c>
      <c r="B34" s="11" t="n">
        <v>5490.63926496176</v>
      </c>
      <c r="C34" s="9" t="n">
        <v>4423.43100775191</v>
      </c>
      <c r="D34" s="9" t="n">
        <v>3181.18789208444</v>
      </c>
      <c r="E34" s="9" t="n">
        <v>2744.06263209583</v>
      </c>
      <c r="F34" s="9" t="n">
        <v>2297.93916668975</v>
      </c>
      <c r="G34" s="9" t="n">
        <v>3838.16094810752</v>
      </c>
      <c r="H34" s="9" t="n">
        <v>4073.74757773776</v>
      </c>
      <c r="I34" s="3" t="n">
        <v>2022</v>
      </c>
      <c r="J34" s="11" t="n">
        <v>28692.5215839188</v>
      </c>
      <c r="K34" s="9" t="n">
        <v>21288.2479910091</v>
      </c>
      <c r="L34" s="9" t="n">
        <v>23115.5942942432</v>
      </c>
      <c r="M34" s="9" t="n">
        <v>16623.9845401262</v>
      </c>
      <c r="N34" s="9" t="n">
        <v>14339.6920649062</v>
      </c>
      <c r="O34" s="9" t="n">
        <v>12008.3775234572</v>
      </c>
      <c r="P34" s="9" t="n">
        <v>20057.1391657245</v>
      </c>
      <c r="Q34" s="9" t="n">
        <v>0.645849566014631</v>
      </c>
      <c r="R34" s="14" t="n">
        <v>6050.41843066395</v>
      </c>
      <c r="S34" s="13" t="n">
        <v>4561.8803939851</v>
      </c>
      <c r="T34" s="13" t="n">
        <v>3271.12458025318</v>
      </c>
      <c r="U34" s="13" t="n">
        <v>2850.79545267008</v>
      </c>
      <c r="V34" s="13" t="n">
        <v>2364.5595954609</v>
      </c>
      <c r="W34" s="13" t="n">
        <v>3963.92730607109</v>
      </c>
      <c r="X34" s="13" t="n">
        <v>4203.19158797244</v>
      </c>
      <c r="Y34" s="10" t="n">
        <v>4007.63939919454</v>
      </c>
      <c r="Z34" s="10" t="n">
        <v>3015.5242001642</v>
      </c>
      <c r="AA34" s="7"/>
      <c r="AB34" s="7" t="n">
        <v>2022</v>
      </c>
      <c r="AC34" s="8" t="n">
        <v>31617.7685395208</v>
      </c>
      <c r="AD34" s="8" t="n">
        <v>21964.6856293855</v>
      </c>
      <c r="AE34" s="13" t="n">
        <v>23839.091470269</v>
      </c>
      <c r="AF34" s="13" t="n">
        <v>17093.9681325532</v>
      </c>
      <c r="AG34" s="13" t="n">
        <v>14897.4474755707</v>
      </c>
      <c r="AH34" s="13" t="n">
        <v>12356.5169655517</v>
      </c>
      <c r="AI34" s="13" t="n">
        <v>20714.3584377005</v>
      </c>
      <c r="AJ34" s="13" t="n">
        <v>20942.7854231385</v>
      </c>
      <c r="AK34" s="13" t="n">
        <v>17173.0840469736</v>
      </c>
      <c r="AL34" s="8" t="n">
        <v>15758.2731308143</v>
      </c>
      <c r="AM34" s="13" t="n">
        <v>0.602106903190607</v>
      </c>
      <c r="AN34" s="3" t="n">
        <v>2022</v>
      </c>
      <c r="AO34" s="11" t="n">
        <v>6677.97353987811</v>
      </c>
      <c r="AP34" s="9" t="n">
        <v>4704.89561212708</v>
      </c>
      <c r="AQ34" s="9" t="n">
        <v>3370.5912759764</v>
      </c>
      <c r="AR34" s="9" t="n">
        <v>2912.03602633262</v>
      </c>
      <c r="AS34" s="9" t="n">
        <v>2434.62454086855</v>
      </c>
      <c r="AT34" s="9" t="n">
        <v>4081.25489666388</v>
      </c>
      <c r="AU34" s="9" t="n">
        <v>4328.65315140101</v>
      </c>
      <c r="AV34" s="3"/>
      <c r="AW34" s="3"/>
      <c r="AX34" s="3" t="n">
        <v>2022</v>
      </c>
      <c r="AY34" s="6" t="n">
        <v>34897.1933291134</v>
      </c>
      <c r="AZ34" s="6" t="n">
        <v>22620.3121316761</v>
      </c>
      <c r="BA34" s="9" t="n">
        <v>24586.4483872593</v>
      </c>
      <c r="BB34" s="9" t="n">
        <v>17613.7528381579</v>
      </c>
      <c r="BC34" s="9" t="n">
        <v>15217.4733226223</v>
      </c>
      <c r="BD34" s="9" t="n">
        <v>12722.6564734254</v>
      </c>
      <c r="BE34" s="9" t="n">
        <v>21327.4791078117</v>
      </c>
      <c r="BF34" s="9" t="n">
        <v>0.562718796707515</v>
      </c>
      <c r="BG34" s="9" t="n">
        <v>20942.7854231385</v>
      </c>
      <c r="BH34" s="9" t="n">
        <v>17173.0840469736</v>
      </c>
      <c r="BI34" s="6" t="n">
        <v>15758.2731308143</v>
      </c>
    </row>
    <row r="35" customFormat="false" ht="15" hidden="false" customHeight="false" outlineLevel="0" collapsed="false">
      <c r="A35" s="0" t="n">
        <v>2022</v>
      </c>
      <c r="B35" s="11" t="n">
        <v>5521.65658437033</v>
      </c>
      <c r="C35" s="9" t="n">
        <v>4480.98322875604</v>
      </c>
      <c r="D35" s="9" t="n">
        <v>3222.0065144948</v>
      </c>
      <c r="E35" s="9" t="n">
        <v>2788.92342130594</v>
      </c>
      <c r="F35" s="9" t="n">
        <v>2323.1778311689</v>
      </c>
      <c r="G35" s="9" t="n">
        <v>3887.13993682592</v>
      </c>
      <c r="H35" s="9" t="n">
        <v>4131.26001265742</v>
      </c>
      <c r="I35" s="3" t="n">
        <v>2022</v>
      </c>
      <c r="J35" s="11" t="n">
        <v>28854.6092869455</v>
      </c>
      <c r="K35" s="9" t="n">
        <v>21588.7916436957</v>
      </c>
      <c r="L35" s="9" t="n">
        <v>23416.3458577089</v>
      </c>
      <c r="M35" s="9" t="n">
        <v>16837.2910692965</v>
      </c>
      <c r="N35" s="9" t="n">
        <v>14574.12180989</v>
      </c>
      <c r="O35" s="9" t="n">
        <v>12140.2676168272</v>
      </c>
      <c r="P35" s="9" t="n">
        <v>20313.089451865</v>
      </c>
      <c r="Q35" s="9" t="n">
        <v>0.652848306508053</v>
      </c>
      <c r="R35" s="14" t="n">
        <v>6076.4378724429</v>
      </c>
      <c r="S35" s="13" t="n">
        <v>4620.33848044388</v>
      </c>
      <c r="T35" s="13" t="n">
        <v>3312.80477719304</v>
      </c>
      <c r="U35" s="13" t="n">
        <v>2893.90373469831</v>
      </c>
      <c r="V35" s="13" t="n">
        <v>2391.14052768734</v>
      </c>
      <c r="W35" s="13" t="n">
        <v>4011.37612412658</v>
      </c>
      <c r="X35" s="13" t="n">
        <v>4259.43710085082</v>
      </c>
      <c r="Y35" s="10" t="n">
        <v>4037.18789881424</v>
      </c>
      <c r="Z35" s="10" t="n">
        <v>3051.24900374766</v>
      </c>
      <c r="AA35" s="7"/>
      <c r="AB35" s="7" t="n">
        <v>2022</v>
      </c>
      <c r="AC35" s="8" t="n">
        <v>31753.738753337</v>
      </c>
      <c r="AD35" s="8" t="n">
        <v>22258.608707261</v>
      </c>
      <c r="AE35" s="13" t="n">
        <v>24144.5768293558</v>
      </c>
      <c r="AF35" s="13" t="n">
        <v>17311.7770055474</v>
      </c>
      <c r="AG35" s="13" t="n">
        <v>15122.7191156935</v>
      </c>
      <c r="AH35" s="13" t="n">
        <v>12495.4213689961</v>
      </c>
      <c r="AI35" s="13" t="n">
        <v>20962.3124864897</v>
      </c>
      <c r="AJ35" s="13" t="n">
        <v>21097.1974910594</v>
      </c>
      <c r="AK35" s="13" t="n">
        <v>17299.7019426687</v>
      </c>
      <c r="AL35" s="8" t="n">
        <v>15944.9608093221</v>
      </c>
      <c r="AM35" s="13" t="n">
        <v>0.602249555803978</v>
      </c>
      <c r="AN35" s="3" t="n">
        <v>2022</v>
      </c>
      <c r="AO35" s="11" t="n">
        <v>6723.57979786997</v>
      </c>
      <c r="AP35" s="9" t="n">
        <v>4777.67764145631</v>
      </c>
      <c r="AQ35" s="9" t="n">
        <v>3417.01908036224</v>
      </c>
      <c r="AR35" s="9" t="n">
        <v>2960.00294473518</v>
      </c>
      <c r="AS35" s="9" t="n">
        <v>2462.93281048439</v>
      </c>
      <c r="AT35" s="9" t="n">
        <v>4140.31137174774</v>
      </c>
      <c r="AU35" s="9" t="n">
        <v>4406.74913544205</v>
      </c>
      <c r="AV35" s="3"/>
      <c r="AW35" s="3"/>
      <c r="AX35" s="3" t="n">
        <v>2022</v>
      </c>
      <c r="AY35" s="6" t="n">
        <v>35135.5186822546</v>
      </c>
      <c r="AZ35" s="6" t="n">
        <v>23028.4195668184</v>
      </c>
      <c r="BA35" s="9" t="n">
        <v>24966.786604118</v>
      </c>
      <c r="BB35" s="9" t="n">
        <v>17856.3713594539</v>
      </c>
      <c r="BC35" s="9" t="n">
        <v>15468.1348166968</v>
      </c>
      <c r="BD35" s="9" t="n">
        <v>12870.5874515429</v>
      </c>
      <c r="BE35" s="9" t="n">
        <v>21636.0914759247</v>
      </c>
      <c r="BF35" s="9" t="n">
        <v>0.565485598397071</v>
      </c>
      <c r="BG35" s="9" t="n">
        <v>21097.1974910594</v>
      </c>
      <c r="BH35" s="9" t="n">
        <v>17299.7019426687</v>
      </c>
      <c r="BI35" s="6" t="n">
        <v>15944.9608093221</v>
      </c>
    </row>
    <row r="36" customFormat="false" ht="15" hidden="false" customHeight="false" outlineLevel="0" collapsed="false">
      <c r="A36" s="0" t="n">
        <v>2022</v>
      </c>
      <c r="B36" s="11" t="n">
        <v>5529.4205442549</v>
      </c>
      <c r="C36" s="9" t="n">
        <v>4543.79672219774</v>
      </c>
      <c r="D36" s="9" t="n">
        <v>3260.50985128344</v>
      </c>
      <c r="E36" s="9" t="n">
        <v>2829.98003105816</v>
      </c>
      <c r="F36" s="9" t="n">
        <v>2347.90256402718</v>
      </c>
      <c r="G36" s="9" t="n">
        <v>3940.256745917</v>
      </c>
      <c r="H36" s="9" t="n">
        <v>4192.48209337103</v>
      </c>
      <c r="I36" s="3" t="n">
        <v>2022</v>
      </c>
      <c r="J36" s="11" t="n">
        <v>28895.181536517</v>
      </c>
      <c r="K36" s="9" t="n">
        <v>21908.7208518477</v>
      </c>
      <c r="L36" s="9" t="n">
        <v>23744.5913368534</v>
      </c>
      <c r="M36" s="9" t="n">
        <v>17038.4985732953</v>
      </c>
      <c r="N36" s="9" t="n">
        <v>14788.6719933259</v>
      </c>
      <c r="O36" s="9" t="n">
        <v>12269.4720494914</v>
      </c>
      <c r="P36" s="9" t="n">
        <v>20590.6628122277</v>
      </c>
      <c r="Q36" s="9" t="n">
        <v>0.663045387377121</v>
      </c>
      <c r="R36" s="14" t="n">
        <v>6116.5122940316</v>
      </c>
      <c r="S36" s="13" t="n">
        <v>4682.00476032409</v>
      </c>
      <c r="T36" s="13" t="n">
        <v>3345.71012619093</v>
      </c>
      <c r="U36" s="13" t="n">
        <v>2936.06231175757</v>
      </c>
      <c r="V36" s="13" t="n">
        <v>2413.90585686912</v>
      </c>
      <c r="W36" s="13" t="n">
        <v>4061.80414371545</v>
      </c>
      <c r="X36" s="13" t="n">
        <v>4318.69598611291</v>
      </c>
      <c r="Y36" s="10" t="n">
        <v>4066.73639843393</v>
      </c>
      <c r="Z36" s="10" t="n">
        <v>3085.58075331567</v>
      </c>
      <c r="AA36" s="7"/>
      <c r="AB36" s="7" t="n">
        <v>2022</v>
      </c>
      <c r="AC36" s="8" t="n">
        <v>31963.1563003491</v>
      </c>
      <c r="AD36" s="8" t="n">
        <v>22568.2788134856</v>
      </c>
      <c r="AE36" s="13" t="n">
        <v>24466.8272962102</v>
      </c>
      <c r="AF36" s="13" t="n">
        <v>17483.7310150511</v>
      </c>
      <c r="AG36" s="13" t="n">
        <v>15343.0278673428</v>
      </c>
      <c r="AH36" s="13" t="n">
        <v>12614.3865144723</v>
      </c>
      <c r="AI36" s="13" t="n">
        <v>21225.834996468</v>
      </c>
      <c r="AJ36" s="13" t="n">
        <v>21251.6095589803</v>
      </c>
      <c r="AK36" s="13" t="n">
        <v>17426.3198383639</v>
      </c>
      <c r="AL36" s="8" t="n">
        <v>16124.3687831404</v>
      </c>
      <c r="AM36" s="13" t="n">
        <v>0.607023853469222</v>
      </c>
      <c r="AN36" s="3" t="n">
        <v>2022</v>
      </c>
      <c r="AO36" s="11" t="n">
        <v>6795.42462104198</v>
      </c>
      <c r="AP36" s="9" t="n">
        <v>4857.76248484324</v>
      </c>
      <c r="AQ36" s="9" t="n">
        <v>3479.48020388278</v>
      </c>
      <c r="AR36" s="9" t="n">
        <v>3006.29604453319</v>
      </c>
      <c r="AS36" s="9" t="n">
        <v>2490.73470791819</v>
      </c>
      <c r="AT36" s="9" t="n">
        <v>4201.7293290329</v>
      </c>
      <c r="AU36" s="9" t="n">
        <v>4483.00875499822</v>
      </c>
      <c r="AV36" s="3"/>
      <c r="AW36" s="3"/>
      <c r="AX36" s="3" t="n">
        <v>2022</v>
      </c>
      <c r="AY36" s="6" t="n">
        <v>35510.9593258807</v>
      </c>
      <c r="AZ36" s="6" t="n">
        <v>23426.9306826478</v>
      </c>
      <c r="BA36" s="9" t="n">
        <v>25385.2872534118</v>
      </c>
      <c r="BB36" s="9" t="n">
        <v>18182.7754534554</v>
      </c>
      <c r="BC36" s="9" t="n">
        <v>15710.0494100698</v>
      </c>
      <c r="BD36" s="9" t="n">
        <v>13015.872272435</v>
      </c>
      <c r="BE36" s="9" t="n">
        <v>21957.0442794153</v>
      </c>
      <c r="BF36" s="9" t="n">
        <v>0.56417339188046</v>
      </c>
      <c r="BG36" s="9" t="n">
        <v>21251.6095589803</v>
      </c>
      <c r="BH36" s="9" t="n">
        <v>17426.3198383639</v>
      </c>
      <c r="BI36" s="6" t="n">
        <v>16124.3687831404</v>
      </c>
    </row>
    <row r="37" customFormat="false" ht="15" hidden="false" customHeight="false" outlineLevel="0" collapsed="false">
      <c r="A37" s="0" t="n">
        <v>2023</v>
      </c>
      <c r="B37" s="11" t="n">
        <v>5573.29793392239</v>
      </c>
      <c r="C37" s="9" t="n">
        <v>4600.70891344856</v>
      </c>
      <c r="D37" s="9" t="n">
        <v>3304.66471002629</v>
      </c>
      <c r="E37" s="9" t="n">
        <v>2868.9975703829</v>
      </c>
      <c r="F37" s="9" t="n">
        <v>2368.73097987658</v>
      </c>
      <c r="G37" s="9" t="n">
        <v>3987.64069940753</v>
      </c>
      <c r="H37" s="9" t="n">
        <v>4248.18335194765</v>
      </c>
      <c r="I37" s="3" t="n">
        <v>2023</v>
      </c>
      <c r="J37" s="11" t="n">
        <v>29124.4723147537</v>
      </c>
      <c r="K37" s="9" t="n">
        <v>22199.7998112978</v>
      </c>
      <c r="L37" s="9" t="n">
        <v>24041.998286582</v>
      </c>
      <c r="M37" s="9" t="n">
        <v>17269.2393261251</v>
      </c>
      <c r="N37" s="9" t="n">
        <v>14992.5665737568</v>
      </c>
      <c r="O37" s="9" t="n">
        <v>12378.3154359312</v>
      </c>
      <c r="P37" s="9" t="n">
        <v>20838.2778972205</v>
      </c>
      <c r="Q37" s="9" t="n">
        <v>0.656087684928048</v>
      </c>
      <c r="R37" s="12" t="n">
        <v>6174.52856548636</v>
      </c>
      <c r="S37" s="13" t="n">
        <v>4737.95318878612</v>
      </c>
      <c r="T37" s="13" t="n">
        <v>3396.88272311015</v>
      </c>
      <c r="U37" s="13" t="n">
        <v>2977.97583408079</v>
      </c>
      <c r="V37" s="13" t="n">
        <v>2437.24713227046</v>
      </c>
      <c r="W37" s="13" t="n">
        <v>4110.40335807983</v>
      </c>
      <c r="X37" s="13" t="n">
        <v>4379.66447535916</v>
      </c>
      <c r="Y37" s="10" t="n">
        <v>4096.28489805363</v>
      </c>
      <c r="Z37" s="10" t="n">
        <v>3109.05364044335</v>
      </c>
      <c r="AA37" s="7"/>
      <c r="AB37" s="7" t="n">
        <v>2023</v>
      </c>
      <c r="AC37" s="8" t="n">
        <v>32266.3328596902</v>
      </c>
      <c r="AD37" s="8" t="n">
        <v>22886.8828246433</v>
      </c>
      <c r="AE37" s="13" t="n">
        <v>24759.1978952909</v>
      </c>
      <c r="AF37" s="13" t="n">
        <v>17751.144474715</v>
      </c>
      <c r="AG37" s="13" t="n">
        <v>15562.0560325314</v>
      </c>
      <c r="AH37" s="13" t="n">
        <v>12736.3613913364</v>
      </c>
      <c r="AI37" s="13" t="n">
        <v>21479.8006896815</v>
      </c>
      <c r="AJ37" s="13" t="n">
        <v>21406.0216269012</v>
      </c>
      <c r="AK37" s="13" t="n">
        <v>17552.937734059</v>
      </c>
      <c r="AL37" s="8" t="n">
        <v>16247.0314255117</v>
      </c>
      <c r="AM37" s="13" t="n">
        <v>0.611037055665039</v>
      </c>
      <c r="AN37" s="3" t="n">
        <v>2023</v>
      </c>
      <c r="AO37" s="11" t="n">
        <v>6836.31753762888</v>
      </c>
      <c r="AP37" s="9" t="n">
        <v>4909.18788511847</v>
      </c>
      <c r="AQ37" s="9" t="n">
        <v>3518.24677071036</v>
      </c>
      <c r="AR37" s="9" t="n">
        <v>3038.81258956578</v>
      </c>
      <c r="AS37" s="9" t="n">
        <v>2503.46102495232</v>
      </c>
      <c r="AT37" s="9" t="n">
        <v>4241.13793763657</v>
      </c>
      <c r="AU37" s="9" t="n">
        <v>4541.36029205414</v>
      </c>
      <c r="AV37" s="3"/>
      <c r="AW37" s="3"/>
      <c r="AX37" s="3" t="n">
        <v>2023</v>
      </c>
      <c r="AY37" s="6" t="n">
        <v>35724.6540953198</v>
      </c>
      <c r="AZ37" s="6" t="n">
        <v>23731.8592448129</v>
      </c>
      <c r="BA37" s="9" t="n">
        <v>25654.0217916239</v>
      </c>
      <c r="BB37" s="9" t="n">
        <v>18385.3585228865</v>
      </c>
      <c r="BC37" s="9" t="n">
        <v>15879.9716404621</v>
      </c>
      <c r="BD37" s="9" t="n">
        <v>13082.3763912751</v>
      </c>
      <c r="BE37" s="9" t="n">
        <v>22162.9824768432</v>
      </c>
      <c r="BF37" s="9" t="n">
        <v>0.559649629839174</v>
      </c>
      <c r="BG37" s="9" t="n">
        <v>21406.0216269012</v>
      </c>
      <c r="BH37" s="9" t="n">
        <v>17552.937734059</v>
      </c>
      <c r="BI37" s="6" t="n">
        <v>16247.0314255117</v>
      </c>
    </row>
    <row r="38" customFormat="false" ht="15" hidden="false" customHeight="false" outlineLevel="0" collapsed="false">
      <c r="A38" s="0" t="n">
        <v>2023</v>
      </c>
      <c r="B38" s="11" t="n">
        <v>5584.94960411863</v>
      </c>
      <c r="C38" s="9" t="n">
        <v>4647.75436920753</v>
      </c>
      <c r="D38" s="9" t="n">
        <v>3339.21716261712</v>
      </c>
      <c r="E38" s="9" t="n">
        <v>2904.59928841677</v>
      </c>
      <c r="F38" s="9" t="n">
        <v>2387.95908392442</v>
      </c>
      <c r="G38" s="9" t="n">
        <v>4024.53871724711</v>
      </c>
      <c r="H38" s="9" t="n">
        <v>4295.7151901349</v>
      </c>
      <c r="I38" s="3" t="n">
        <v>2023</v>
      </c>
      <c r="J38" s="11" t="n">
        <v>29185.360634394</v>
      </c>
      <c r="K38" s="9" t="n">
        <v>22448.1876997199</v>
      </c>
      <c r="L38" s="9" t="n">
        <v>24287.8444785553</v>
      </c>
      <c r="M38" s="9" t="n">
        <v>17449.800631266</v>
      </c>
      <c r="N38" s="9" t="n">
        <v>15178.6110421359</v>
      </c>
      <c r="O38" s="9" t="n">
        <v>12478.7960473476</v>
      </c>
      <c r="P38" s="9" t="n">
        <v>21031.0964602651</v>
      </c>
      <c r="Q38" s="9" t="n">
        <v>0.660693228247927</v>
      </c>
      <c r="R38" s="14" t="n">
        <v>6193.24387345945</v>
      </c>
      <c r="S38" s="13" t="n">
        <v>4792.10338128966</v>
      </c>
      <c r="T38" s="13" t="n">
        <v>3453.88304954197</v>
      </c>
      <c r="U38" s="13" t="n">
        <v>3017.70558814884</v>
      </c>
      <c r="V38" s="13" t="n">
        <v>2460.28929551301</v>
      </c>
      <c r="W38" s="13" t="n">
        <v>4155.1220840282</v>
      </c>
      <c r="X38" s="13" t="n">
        <v>4444.32795021371</v>
      </c>
      <c r="Y38" s="10" t="n">
        <v>4125.83339767332</v>
      </c>
      <c r="Z38" s="10" t="n">
        <v>3127.02192183512</v>
      </c>
      <c r="AA38" s="7"/>
      <c r="AB38" s="7" t="n">
        <v>2023</v>
      </c>
      <c r="AC38" s="8" t="n">
        <v>32364.1337444422</v>
      </c>
      <c r="AD38" s="8" t="n">
        <v>23224.7957812994</v>
      </c>
      <c r="AE38" s="13" t="n">
        <v>25042.1714239101</v>
      </c>
      <c r="AF38" s="13" t="n">
        <v>18049.0119938711</v>
      </c>
      <c r="AG38" s="13" t="n">
        <v>15769.6724449582</v>
      </c>
      <c r="AH38" s="13" t="n">
        <v>12856.7731929997</v>
      </c>
      <c r="AI38" s="13" t="n">
        <v>21713.4880524021</v>
      </c>
      <c r="AJ38" s="13" t="n">
        <v>21560.4336948221</v>
      </c>
      <c r="AK38" s="13" t="n">
        <v>17679.5556297542</v>
      </c>
      <c r="AL38" s="8" t="n">
        <v>16340.9285614881</v>
      </c>
      <c r="AM38" s="13" t="n">
        <v>0.614307343532112</v>
      </c>
      <c r="AN38" s="3" t="n">
        <v>2023</v>
      </c>
      <c r="AO38" s="11" t="n">
        <v>6859.88813978302</v>
      </c>
      <c r="AP38" s="9" t="n">
        <v>4949.98963868036</v>
      </c>
      <c r="AQ38" s="9" t="n">
        <v>3539.38456701085</v>
      </c>
      <c r="AR38" s="9" t="n">
        <v>3068.21750864263</v>
      </c>
      <c r="AS38" s="9" t="n">
        <v>2516.79650249166</v>
      </c>
      <c r="AT38" s="9" t="n">
        <v>4275.33001728054</v>
      </c>
      <c r="AU38" s="9" t="n">
        <v>4579.78211219349</v>
      </c>
      <c r="AV38" s="3"/>
      <c r="AW38" s="3"/>
      <c r="AX38" s="3" t="n">
        <v>2023</v>
      </c>
      <c r="AY38" s="6" t="n">
        <v>35847.8273686705</v>
      </c>
      <c r="AZ38" s="6" t="n">
        <v>23932.6407659514</v>
      </c>
      <c r="BA38" s="9" t="n">
        <v>25867.2401689824</v>
      </c>
      <c r="BB38" s="9" t="n">
        <v>18495.8186437068</v>
      </c>
      <c r="BC38" s="9" t="n">
        <v>16033.6333972397</v>
      </c>
      <c r="BD38" s="9" t="n">
        <v>13152.063809928</v>
      </c>
      <c r="BE38" s="9" t="n">
        <v>22341.6605753014</v>
      </c>
      <c r="BF38" s="9" t="n">
        <v>0.557588601609887</v>
      </c>
      <c r="BG38" s="9" t="n">
        <v>21560.4336948221</v>
      </c>
      <c r="BH38" s="9" t="n">
        <v>17679.5556297542</v>
      </c>
      <c r="BI38" s="6" t="n">
        <v>16340.9285614881</v>
      </c>
    </row>
    <row r="39" customFormat="false" ht="15" hidden="false" customHeight="false" outlineLevel="0" collapsed="false">
      <c r="A39" s="0" t="n">
        <v>2023</v>
      </c>
      <c r="B39" s="11" t="n">
        <v>5625.47812484897</v>
      </c>
      <c r="C39" s="9" t="n">
        <v>4692.45878829197</v>
      </c>
      <c r="D39" s="9" t="n">
        <v>3360.60086060347</v>
      </c>
      <c r="E39" s="9" t="n">
        <v>2945.44590397102</v>
      </c>
      <c r="F39" s="9" t="n">
        <v>2409.74342303845</v>
      </c>
      <c r="G39" s="9" t="n">
        <v>4068.92687785692</v>
      </c>
      <c r="H39" s="9" t="n">
        <v>4347.55209905527</v>
      </c>
      <c r="I39" s="3" t="n">
        <v>2023</v>
      </c>
      <c r="J39" s="11" t="n">
        <v>29397.1511745667</v>
      </c>
      <c r="K39" s="9" t="n">
        <v>22719.0726652525</v>
      </c>
      <c r="L39" s="9" t="n">
        <v>24521.4570776678</v>
      </c>
      <c r="M39" s="9" t="n">
        <v>17561.5457644663</v>
      </c>
      <c r="N39" s="9" t="n">
        <v>15392.0638555267</v>
      </c>
      <c r="O39" s="9" t="n">
        <v>12592.6348173083</v>
      </c>
      <c r="P39" s="9" t="n">
        <v>21263.0563823993</v>
      </c>
      <c r="Q39" s="9" t="n">
        <v>0.664206269943423</v>
      </c>
      <c r="R39" s="14" t="n">
        <v>6235.04465711908</v>
      </c>
      <c r="S39" s="13" t="n">
        <v>4842.19921153075</v>
      </c>
      <c r="T39" s="13" t="n">
        <v>3482.14159235051</v>
      </c>
      <c r="U39" s="13" t="n">
        <v>3052.57385784056</v>
      </c>
      <c r="V39" s="13" t="n">
        <v>2477.88201416606</v>
      </c>
      <c r="W39" s="13" t="n">
        <v>4196.22024481703</v>
      </c>
      <c r="X39" s="13" t="n">
        <v>4500.10270758928</v>
      </c>
      <c r="Y39" s="10" t="n">
        <v>4155.38189729301</v>
      </c>
      <c r="Z39" s="10" t="n">
        <v>3150.62644118665</v>
      </c>
      <c r="AA39" s="7"/>
      <c r="AB39" s="7" t="n">
        <v>2023</v>
      </c>
      <c r="AC39" s="8" t="n">
        <v>32582.5727693901</v>
      </c>
      <c r="AD39" s="8" t="n">
        <v>23516.2588246009</v>
      </c>
      <c r="AE39" s="13" t="n">
        <v>25303.958006691</v>
      </c>
      <c r="AF39" s="13" t="n">
        <v>18196.6831138149</v>
      </c>
      <c r="AG39" s="13" t="n">
        <v>15951.8841205837</v>
      </c>
      <c r="AH39" s="13" t="n">
        <v>12948.7077447546</v>
      </c>
      <c r="AI39" s="13" t="n">
        <v>21928.2553697558</v>
      </c>
      <c r="AJ39" s="13" t="n">
        <v>21714.845762743</v>
      </c>
      <c r="AK39" s="13" t="n">
        <v>17806.1735254493</v>
      </c>
      <c r="AL39" s="8" t="n">
        <v>16464.2790764807</v>
      </c>
      <c r="AM39" s="13" t="n">
        <v>0.620317577149963</v>
      </c>
      <c r="AN39" s="3" t="n">
        <v>2023</v>
      </c>
      <c r="AO39" s="11" t="n">
        <v>6889.64438586857</v>
      </c>
      <c r="AP39" s="9" t="n">
        <v>4983.35538182044</v>
      </c>
      <c r="AQ39" s="9" t="n">
        <v>3571.43838979985</v>
      </c>
      <c r="AR39" s="9" t="n">
        <v>3095.91116437527</v>
      </c>
      <c r="AS39" s="9" t="n">
        <v>2528.53664752242</v>
      </c>
      <c r="AT39" s="9" t="n">
        <v>4303.38347027154</v>
      </c>
      <c r="AU39" s="9" t="n">
        <v>4627.11858450478</v>
      </c>
      <c r="AV39" s="3"/>
      <c r="AW39" s="3"/>
      <c r="AX39" s="3" t="n">
        <v>2023</v>
      </c>
      <c r="AY39" s="6" t="n">
        <v>36003.3250606268</v>
      </c>
      <c r="AZ39" s="6" t="n">
        <v>24180.007727785</v>
      </c>
      <c r="BA39" s="9" t="n">
        <v>26041.6000675318</v>
      </c>
      <c r="BB39" s="9" t="n">
        <v>18663.3228190565</v>
      </c>
      <c r="BC39" s="9" t="n">
        <v>16178.3525777397</v>
      </c>
      <c r="BD39" s="9" t="n">
        <v>13213.4144739287</v>
      </c>
      <c r="BE39" s="9" t="n">
        <v>22488.2599540995</v>
      </c>
      <c r="BF39" s="9" t="n">
        <v>0.561826572066052</v>
      </c>
      <c r="BG39" s="9" t="n">
        <v>21714.845762743</v>
      </c>
      <c r="BH39" s="9" t="n">
        <v>17806.1735254493</v>
      </c>
      <c r="BI39" s="6" t="n">
        <v>16464.2790764807</v>
      </c>
    </row>
    <row r="40" customFormat="false" ht="15" hidden="false" customHeight="false" outlineLevel="0" collapsed="false">
      <c r="A40" s="0" t="n">
        <v>2023</v>
      </c>
      <c r="B40" s="11" t="n">
        <v>5675.10511977746</v>
      </c>
      <c r="C40" s="9" t="n">
        <v>4745.36721137306</v>
      </c>
      <c r="D40" s="9" t="n">
        <v>3400.11617835479</v>
      </c>
      <c r="E40" s="9" t="n">
        <v>2986.96490708133</v>
      </c>
      <c r="F40" s="9" t="n">
        <v>2430.3128068509</v>
      </c>
      <c r="G40" s="9" t="n">
        <v>4110.08895771947</v>
      </c>
      <c r="H40" s="9" t="n">
        <v>4402.20629528893</v>
      </c>
      <c r="I40" s="3" t="n">
        <v>2023</v>
      </c>
      <c r="J40" s="11" t="n">
        <v>29656.4877571423</v>
      </c>
      <c r="K40" s="9" t="n">
        <v>23004.6799742399</v>
      </c>
      <c r="L40" s="9" t="n">
        <v>24797.941471919</v>
      </c>
      <c r="M40" s="9" t="n">
        <v>17768.0415935968</v>
      </c>
      <c r="N40" s="9" t="n">
        <v>15609.0303753431</v>
      </c>
      <c r="O40" s="9" t="n">
        <v>12700.124575882</v>
      </c>
      <c r="P40" s="9" t="n">
        <v>21478.1577226807</v>
      </c>
      <c r="Q40" s="9" t="n">
        <v>0.661608868352964</v>
      </c>
      <c r="R40" s="14" t="n">
        <v>6264.56600604263</v>
      </c>
      <c r="S40" s="13" t="n">
        <v>4894.41038286192</v>
      </c>
      <c r="T40" s="13" t="n">
        <v>3528.23596003305</v>
      </c>
      <c r="U40" s="13" t="n">
        <v>3088.82778480807</v>
      </c>
      <c r="V40" s="13" t="n">
        <v>2494.67465937528</v>
      </c>
      <c r="W40" s="13" t="n">
        <v>4238.43840954461</v>
      </c>
      <c r="X40" s="13" t="n">
        <v>4561.47639830302</v>
      </c>
      <c r="Y40" s="10" t="n">
        <v>4184.93039691271</v>
      </c>
      <c r="Z40" s="10" t="n">
        <v>3168.6794597389</v>
      </c>
      <c r="AA40" s="7"/>
      <c r="AB40" s="7" t="n">
        <v>2023</v>
      </c>
      <c r="AC40" s="8" t="n">
        <v>32736.8429554831</v>
      </c>
      <c r="AD40" s="8" t="n">
        <v>23836.9803035598</v>
      </c>
      <c r="AE40" s="13" t="n">
        <v>25576.7987613005</v>
      </c>
      <c r="AF40" s="13" t="n">
        <v>18437.5591895877</v>
      </c>
      <c r="AG40" s="13" t="n">
        <v>16141.3368476377</v>
      </c>
      <c r="AH40" s="13" t="n">
        <v>13036.4613398945</v>
      </c>
      <c r="AI40" s="13" t="n">
        <v>22148.8755096382</v>
      </c>
      <c r="AJ40" s="13" t="n">
        <v>21869.257830664</v>
      </c>
      <c r="AK40" s="13" t="n">
        <v>17932.7914211445</v>
      </c>
      <c r="AL40" s="8" t="n">
        <v>16558.6190247944</v>
      </c>
      <c r="AM40" s="13" t="n">
        <v>0.615724635368049</v>
      </c>
      <c r="AN40" s="3" t="n">
        <v>2023</v>
      </c>
      <c r="AO40" s="11" t="n">
        <v>6915.67881255117</v>
      </c>
      <c r="AP40" s="9" t="n">
        <v>5025.2365710916</v>
      </c>
      <c r="AQ40" s="9" t="n">
        <v>3596.65505107384</v>
      </c>
      <c r="AR40" s="9" t="n">
        <v>3125.66339852623</v>
      </c>
      <c r="AS40" s="9" t="n">
        <v>2539.83004364805</v>
      </c>
      <c r="AT40" s="9" t="n">
        <v>4335.58693340986</v>
      </c>
      <c r="AU40" s="9" t="n">
        <v>4674.63094968988</v>
      </c>
      <c r="AV40" s="3"/>
      <c r="AW40" s="3"/>
      <c r="AX40" s="3" t="n">
        <v>2023</v>
      </c>
      <c r="AY40" s="6" t="n">
        <v>36139.373581294</v>
      </c>
      <c r="AZ40" s="6" t="n">
        <v>24428.2938558278</v>
      </c>
      <c r="BA40" s="9" t="n">
        <v>26260.4592693722</v>
      </c>
      <c r="BB40" s="9" t="n">
        <v>18795.0979299249</v>
      </c>
      <c r="BC40" s="9" t="n">
        <v>16333.8293044651</v>
      </c>
      <c r="BD40" s="9" t="n">
        <v>13272.4305550175</v>
      </c>
      <c r="BE40" s="9" t="n">
        <v>22656.5461074204</v>
      </c>
      <c r="BF40" s="9" t="n">
        <v>0.558264322303936</v>
      </c>
      <c r="BG40" s="9" t="n">
        <v>21869.257830664</v>
      </c>
      <c r="BH40" s="9" t="n">
        <v>17932.7914211445</v>
      </c>
      <c r="BI40" s="6" t="n">
        <v>16558.6190247944</v>
      </c>
    </row>
    <row r="41" customFormat="false" ht="15" hidden="false" customHeight="false" outlineLevel="0" collapsed="false">
      <c r="A41" s="0" t="n">
        <v>2024</v>
      </c>
      <c r="B41" s="11" t="n">
        <v>5681.41305132714</v>
      </c>
      <c r="C41" s="9" t="n">
        <v>4811.80388852649</v>
      </c>
      <c r="D41" s="9" t="n">
        <v>3447.50168596334</v>
      </c>
      <c r="E41" s="9" t="n">
        <v>3037.51882528994</v>
      </c>
      <c r="F41" s="9" t="n">
        <v>2448.00950478773</v>
      </c>
      <c r="G41" s="9" t="n">
        <v>4165.26998995014</v>
      </c>
      <c r="H41" s="9" t="n">
        <v>4469.8929099289</v>
      </c>
      <c r="I41" s="3" t="n">
        <v>2024</v>
      </c>
      <c r="J41" s="11" t="n">
        <v>29689.451216114</v>
      </c>
      <c r="K41" s="9" t="n">
        <v>23358.3910009127</v>
      </c>
      <c r="L41" s="9" t="n">
        <v>25145.1206802406</v>
      </c>
      <c r="M41" s="9" t="n">
        <v>18015.6647999691</v>
      </c>
      <c r="N41" s="9" t="n">
        <v>15873.2107957558</v>
      </c>
      <c r="O41" s="9" t="n">
        <v>12792.6024938463</v>
      </c>
      <c r="P41" s="9" t="n">
        <v>21766.5181269792</v>
      </c>
      <c r="Q41" s="9" t="n">
        <v>0.672557129648634</v>
      </c>
      <c r="R41" s="12" t="n">
        <v>6295.91853713557</v>
      </c>
      <c r="S41" s="13" t="n">
        <v>4970.39039542971</v>
      </c>
      <c r="T41" s="13" t="n">
        <v>3565.8717193657</v>
      </c>
      <c r="U41" s="13" t="n">
        <v>3137.09495672106</v>
      </c>
      <c r="V41" s="13" t="n">
        <v>2517.79911296299</v>
      </c>
      <c r="W41" s="13" t="n">
        <v>4298.4588175198</v>
      </c>
      <c r="X41" s="13" t="n">
        <v>4629.7842544882</v>
      </c>
      <c r="Y41" s="10" t="n">
        <v>4214.4788965324</v>
      </c>
      <c r="Z41" s="10" t="n">
        <v>3192.4154906402</v>
      </c>
      <c r="AA41" s="7"/>
      <c r="AB41" s="7" t="n">
        <v>2024</v>
      </c>
      <c r="AC41" s="8" t="n">
        <v>32900.6823795799</v>
      </c>
      <c r="AD41" s="8" t="n">
        <v>24193.9377621297</v>
      </c>
      <c r="AE41" s="13" t="n">
        <v>25973.8487304107</v>
      </c>
      <c r="AF41" s="13" t="n">
        <v>18634.2329801735</v>
      </c>
      <c r="AG41" s="13" t="n">
        <v>16393.5673812927</v>
      </c>
      <c r="AH41" s="13" t="n">
        <v>13157.303167533</v>
      </c>
      <c r="AI41" s="13" t="n">
        <v>22462.5251173066</v>
      </c>
      <c r="AJ41" s="13" t="n">
        <v>22023.6698985849</v>
      </c>
      <c r="AK41" s="13" t="n">
        <v>18059.4093168396</v>
      </c>
      <c r="AL41" s="8" t="n">
        <v>16682.6567817998</v>
      </c>
      <c r="AM41" s="13" t="n">
        <v>0.617716983886223</v>
      </c>
      <c r="AN41" s="3" t="n">
        <v>2024</v>
      </c>
      <c r="AO41" s="11" t="n">
        <v>6914.25126512739</v>
      </c>
      <c r="AP41" s="9" t="n">
        <v>5088.47301750317</v>
      </c>
      <c r="AQ41" s="9" t="n">
        <v>3640.32301417421</v>
      </c>
      <c r="AR41" s="9" t="n">
        <v>3172.71637982441</v>
      </c>
      <c r="AS41" s="9" t="n">
        <v>2553.65336063063</v>
      </c>
      <c r="AT41" s="9" t="n">
        <v>4390.26846388784</v>
      </c>
      <c r="AU41" s="9" t="n">
        <v>4741.39327935225</v>
      </c>
      <c r="AV41" s="3"/>
      <c r="AW41" s="3"/>
      <c r="AX41" s="3" t="n">
        <v>2024</v>
      </c>
      <c r="AY41" s="6" t="n">
        <v>36131.9136238479</v>
      </c>
      <c r="AZ41" s="6" t="n">
        <v>24777.1748316832</v>
      </c>
      <c r="BA41" s="9" t="n">
        <v>26590.9149806284</v>
      </c>
      <c r="BB41" s="9" t="n">
        <v>19023.2943043942</v>
      </c>
      <c r="BC41" s="9" t="n">
        <v>16579.7148227691</v>
      </c>
      <c r="BD41" s="9" t="n">
        <v>13344.6672840656</v>
      </c>
      <c r="BE41" s="9" t="n">
        <v>22942.2962574063</v>
      </c>
      <c r="BF41" s="9" t="n">
        <v>0.564333605801268</v>
      </c>
      <c r="BG41" s="9" t="n">
        <v>22023.6698985849</v>
      </c>
      <c r="BH41" s="9" t="n">
        <v>18059.4093168396</v>
      </c>
      <c r="BI41" s="6" t="n">
        <v>16682.6567817998</v>
      </c>
    </row>
    <row r="42" customFormat="false" ht="15" hidden="false" customHeight="false" outlineLevel="0" collapsed="false">
      <c r="A42" s="0" t="n">
        <v>2024</v>
      </c>
      <c r="B42" s="11" t="n">
        <v>5711.87190465128</v>
      </c>
      <c r="C42" s="9" t="n">
        <v>4886.59477339448</v>
      </c>
      <c r="D42" s="9" t="n">
        <v>3504.96273599195</v>
      </c>
      <c r="E42" s="9" t="n">
        <v>3084.32801464521</v>
      </c>
      <c r="F42" s="9" t="n">
        <v>2481.74358751338</v>
      </c>
      <c r="G42" s="9" t="n">
        <v>4228.76372021393</v>
      </c>
      <c r="H42" s="9" t="n">
        <v>4549.27218809822</v>
      </c>
      <c r="I42" s="3" t="n">
        <v>2024</v>
      </c>
      <c r="J42" s="11" t="n">
        <v>29848.6205339749</v>
      </c>
      <c r="K42" s="9" t="n">
        <v>23773.2045667435</v>
      </c>
      <c r="L42" s="9" t="n">
        <v>25535.9566056763</v>
      </c>
      <c r="M42" s="9" t="n">
        <v>18315.9399298072</v>
      </c>
      <c r="N42" s="9" t="n">
        <v>16117.8223265975</v>
      </c>
      <c r="O42" s="9" t="n">
        <v>12968.88723047</v>
      </c>
      <c r="P42" s="9" t="n">
        <v>22098.3183305844</v>
      </c>
      <c r="Q42" s="9" t="n">
        <v>0.678409255665714</v>
      </c>
      <c r="R42" s="14" t="n">
        <v>6339.51360763523</v>
      </c>
      <c r="S42" s="13" t="n">
        <v>5047.82835923073</v>
      </c>
      <c r="T42" s="13" t="n">
        <v>3605.40944742639</v>
      </c>
      <c r="U42" s="13" t="n">
        <v>3180.80933681408</v>
      </c>
      <c r="V42" s="13" t="n">
        <v>2543.24611191438</v>
      </c>
      <c r="W42" s="13" t="n">
        <v>4360.94839016954</v>
      </c>
      <c r="X42" s="13" t="n">
        <v>4699.27052112988</v>
      </c>
      <c r="Y42" s="10" t="n">
        <v>4244.02739615209</v>
      </c>
      <c r="Z42" s="10" t="n">
        <v>3210.55338653151</v>
      </c>
      <c r="AA42" s="7"/>
      <c r="AB42" s="7" t="n">
        <v>2024</v>
      </c>
      <c r="AC42" s="8" t="n">
        <v>33128.4978380178</v>
      </c>
      <c r="AD42" s="8" t="n">
        <v>24557.0532591039</v>
      </c>
      <c r="AE42" s="13" t="n">
        <v>26378.5175386411</v>
      </c>
      <c r="AF42" s="13" t="n">
        <v>18840.8459192169</v>
      </c>
      <c r="AG42" s="13" t="n">
        <v>16622.0063177843</v>
      </c>
      <c r="AH42" s="13" t="n">
        <v>13290.2819576928</v>
      </c>
      <c r="AI42" s="13" t="n">
        <v>22789.0778783784</v>
      </c>
      <c r="AJ42" s="13" t="n">
        <v>22178.0819665057</v>
      </c>
      <c r="AK42" s="13" t="n">
        <v>18186.0272125347</v>
      </c>
      <c r="AL42" s="8" t="n">
        <v>16777.4402749842</v>
      </c>
      <c r="AM42" s="13" t="n">
        <v>0.617505994924146</v>
      </c>
      <c r="AN42" s="3" t="n">
        <v>2024</v>
      </c>
      <c r="AO42" s="11" t="n">
        <v>6973.98565500147</v>
      </c>
      <c r="AP42" s="9" t="n">
        <v>5176.36961480445</v>
      </c>
      <c r="AQ42" s="9" t="n">
        <v>3680.86773440122</v>
      </c>
      <c r="AR42" s="9" t="n">
        <v>3218.50158072124</v>
      </c>
      <c r="AS42" s="9" t="n">
        <v>2579.73937648245</v>
      </c>
      <c r="AT42" s="9" t="n">
        <v>4458.32155589272</v>
      </c>
      <c r="AU42" s="9" t="n">
        <v>4817.1971834397</v>
      </c>
      <c r="AV42" s="3"/>
      <c r="AW42" s="3"/>
      <c r="AX42" s="3" t="n">
        <v>2024</v>
      </c>
      <c r="AY42" s="6" t="n">
        <v>36444.0685821424</v>
      </c>
      <c r="AZ42" s="6" t="n">
        <v>25173.3045078858</v>
      </c>
      <c r="BA42" s="9" t="n">
        <v>27050.2376375208</v>
      </c>
      <c r="BB42" s="9" t="n">
        <v>19235.1694985362</v>
      </c>
      <c r="BC42" s="9" t="n">
        <v>16818.9752807161</v>
      </c>
      <c r="BD42" s="9" t="n">
        <v>13480.9853950811</v>
      </c>
      <c r="BE42" s="9" t="n">
        <v>23297.922390717</v>
      </c>
      <c r="BF42" s="9" t="n">
        <v>0.564131570808364</v>
      </c>
      <c r="BG42" s="9" t="n">
        <v>22178.0819665057</v>
      </c>
      <c r="BH42" s="9" t="n">
        <v>18186.0272125347</v>
      </c>
      <c r="BI42" s="6" t="n">
        <v>16777.4402749842</v>
      </c>
    </row>
    <row r="43" customFormat="false" ht="15" hidden="false" customHeight="false" outlineLevel="0" collapsed="false">
      <c r="A43" s="0" t="n">
        <v>2024</v>
      </c>
      <c r="B43" s="11" t="n">
        <v>5752.46155416942</v>
      </c>
      <c r="C43" s="9" t="n">
        <v>4931.70979271686</v>
      </c>
      <c r="D43" s="9" t="n">
        <v>3544.66566142002</v>
      </c>
      <c r="E43" s="9" t="n">
        <v>3122.22155038737</v>
      </c>
      <c r="F43" s="9" t="n">
        <v>2496.6025569394</v>
      </c>
      <c r="G43" s="9" t="n">
        <v>4264.41000112917</v>
      </c>
      <c r="H43" s="9" t="n">
        <v>4593.99752290457</v>
      </c>
      <c r="I43" s="3" t="n">
        <v>2024</v>
      </c>
      <c r="J43" s="11" t="n">
        <v>30060.7305158335</v>
      </c>
      <c r="K43" s="9" t="n">
        <v>24006.9264654791</v>
      </c>
      <c r="L43" s="9" t="n">
        <v>25771.7148850313</v>
      </c>
      <c r="M43" s="9" t="n">
        <v>18523.4161433802</v>
      </c>
      <c r="N43" s="9" t="n">
        <v>16315.8431834968</v>
      </c>
      <c r="O43" s="9" t="n">
        <v>13046.5359850862</v>
      </c>
      <c r="P43" s="9" t="n">
        <v>22284.5956719268</v>
      </c>
      <c r="Q43" s="9" t="n">
        <v>0.674748200839813</v>
      </c>
      <c r="R43" s="14" t="n">
        <v>6394.45561506434</v>
      </c>
      <c r="S43" s="13" t="n">
        <v>5108.47295831538</v>
      </c>
      <c r="T43" s="13" t="n">
        <v>3635.79739899242</v>
      </c>
      <c r="U43" s="13" t="n">
        <v>3216.46698810384</v>
      </c>
      <c r="V43" s="13" t="n">
        <v>2556.24362324902</v>
      </c>
      <c r="W43" s="13" t="n">
        <v>4406.0941713665</v>
      </c>
      <c r="X43" s="13" t="n">
        <v>4754.05805141048</v>
      </c>
      <c r="Y43" s="10" t="n">
        <v>4273.57589577179</v>
      </c>
      <c r="Z43" s="10" t="n">
        <v>3234.42076901323</v>
      </c>
      <c r="AA43" s="7"/>
      <c r="AB43" s="7" t="n">
        <v>2024</v>
      </c>
      <c r="AC43" s="8" t="n">
        <v>33415.6091665808</v>
      </c>
      <c r="AD43" s="8" t="n">
        <v>24843.3573339567</v>
      </c>
      <c r="AE43" s="13" t="n">
        <v>26695.4289917917</v>
      </c>
      <c r="AF43" s="13" t="n">
        <v>18999.6447246244</v>
      </c>
      <c r="AG43" s="13" t="n">
        <v>16808.3430774749</v>
      </c>
      <c r="AH43" s="13" t="n">
        <v>13358.2032609345</v>
      </c>
      <c r="AI43" s="13" t="n">
        <v>23024.9969105542</v>
      </c>
      <c r="AJ43" s="13" t="n">
        <v>22332.4940344267</v>
      </c>
      <c r="AK43" s="13" t="n">
        <v>18312.6451082299</v>
      </c>
      <c r="AL43" s="8" t="n">
        <v>16902.1644380482</v>
      </c>
      <c r="AM43" s="13" t="n">
        <v>0.619777772944072</v>
      </c>
      <c r="AN43" s="3" t="n">
        <v>2024</v>
      </c>
      <c r="AO43" s="11" t="n">
        <v>6994.4045295907</v>
      </c>
      <c r="AP43" s="9" t="n">
        <v>5209.43632742668</v>
      </c>
      <c r="AQ43" s="9" t="n">
        <v>3711.23274582626</v>
      </c>
      <c r="AR43" s="9" t="n">
        <v>3246.02923096376</v>
      </c>
      <c r="AS43" s="9" t="n">
        <v>2595.65760601503</v>
      </c>
      <c r="AT43" s="9" t="n">
        <v>4484.56522490525</v>
      </c>
      <c r="AU43" s="9" t="n">
        <v>4855.15359871392</v>
      </c>
      <c r="AV43" s="3"/>
      <c r="AW43" s="3"/>
      <c r="AX43" s="3" t="n">
        <v>2024</v>
      </c>
      <c r="AY43" s="6" t="n">
        <v>36550.7718222568</v>
      </c>
      <c r="AZ43" s="6" t="n">
        <v>25371.6539553634</v>
      </c>
      <c r="BA43" s="9" t="n">
        <v>27223.0348875018</v>
      </c>
      <c r="BB43" s="9" t="n">
        <v>19393.8484252813</v>
      </c>
      <c r="BC43" s="9" t="n">
        <v>16962.8269636665</v>
      </c>
      <c r="BD43" s="9" t="n">
        <v>13564.1695422087</v>
      </c>
      <c r="BE43" s="9" t="n">
        <v>23435.0643523805</v>
      </c>
      <c r="BF43" s="9" t="n">
        <v>0.563477742939921</v>
      </c>
      <c r="BG43" s="9" t="n">
        <v>22332.4940344267</v>
      </c>
      <c r="BH43" s="9" t="n">
        <v>18312.6451082299</v>
      </c>
      <c r="BI43" s="6" t="n">
        <v>16902.1644380482</v>
      </c>
    </row>
    <row r="44" customFormat="false" ht="15" hidden="false" customHeight="false" outlineLevel="0" collapsed="false">
      <c r="A44" s="0" t="n">
        <v>2024</v>
      </c>
      <c r="B44" s="11" t="n">
        <v>5800.10808453303</v>
      </c>
      <c r="C44" s="9" t="n">
        <v>4971.12195001826</v>
      </c>
      <c r="D44" s="9" t="n">
        <v>3560.51022597387</v>
      </c>
      <c r="E44" s="9" t="n">
        <v>3142.12235397817</v>
      </c>
      <c r="F44" s="9" t="n">
        <v>2506.58509406853</v>
      </c>
      <c r="G44" s="9" t="n">
        <v>4282.98026097226</v>
      </c>
      <c r="H44" s="9" t="n">
        <v>4624.77911142611</v>
      </c>
      <c r="I44" s="3" t="n">
        <v>2024</v>
      </c>
      <c r="J44" s="11" t="n">
        <v>30309.7177529992</v>
      </c>
      <c r="K44" s="9" t="n">
        <v>24167.7823058323</v>
      </c>
      <c r="L44" s="9" t="n">
        <v>25977.6716269458</v>
      </c>
      <c r="M44" s="9" t="n">
        <v>18606.2153382481</v>
      </c>
      <c r="N44" s="9" t="n">
        <v>16419.8391316936</v>
      </c>
      <c r="O44" s="9" t="n">
        <v>13098.7018893129</v>
      </c>
      <c r="P44" s="9" t="n">
        <v>22381.6385763418</v>
      </c>
      <c r="Q44" s="9" t="n">
        <v>0.679186092408998</v>
      </c>
      <c r="R44" s="14" t="n">
        <v>6459.43149373075</v>
      </c>
      <c r="S44" s="13" t="n">
        <v>5166.95304221848</v>
      </c>
      <c r="T44" s="13" t="n">
        <v>3658.95002689704</v>
      </c>
      <c r="U44" s="13" t="n">
        <v>3233.77350795561</v>
      </c>
      <c r="V44" s="13" t="n">
        <v>2563.07129337994</v>
      </c>
      <c r="W44" s="13" t="n">
        <v>4439.76838296567</v>
      </c>
      <c r="X44" s="13" t="n">
        <v>4799.59692723612</v>
      </c>
      <c r="Y44" s="10" t="n">
        <v>4301.81969694291</v>
      </c>
      <c r="Z44" s="10" t="n">
        <v>3252.64364674692</v>
      </c>
      <c r="AA44" s="7"/>
      <c r="AB44" s="7" t="n">
        <v>2024</v>
      </c>
      <c r="AC44" s="8" t="n">
        <v>33755.1546568422</v>
      </c>
      <c r="AD44" s="8" t="n">
        <v>25081.3305670322</v>
      </c>
      <c r="AE44" s="13" t="n">
        <v>27001.0293032757</v>
      </c>
      <c r="AF44" s="13" t="n">
        <v>19120.6337832422</v>
      </c>
      <c r="AG44" s="13" t="n">
        <v>16898.7820355682</v>
      </c>
      <c r="AH44" s="13" t="n">
        <v>13393.8827261381</v>
      </c>
      <c r="AI44" s="13" t="n">
        <v>23200.968777673</v>
      </c>
      <c r="AJ44" s="13" t="n">
        <v>22480.0881187596</v>
      </c>
      <c r="AK44" s="13" t="n">
        <v>18433.6722573829</v>
      </c>
      <c r="AL44" s="8" t="n">
        <v>16997.3920222079</v>
      </c>
      <c r="AM44" s="13" t="n">
        <v>0.614658819862918</v>
      </c>
      <c r="AN44" s="3" t="n">
        <v>2024</v>
      </c>
      <c r="AO44" s="11" t="n">
        <v>7053.10245948648</v>
      </c>
      <c r="AP44" s="9" t="n">
        <v>5254.96994174153</v>
      </c>
      <c r="AQ44" s="9" t="n">
        <v>3720.34453326636</v>
      </c>
      <c r="AR44" s="9" t="n">
        <v>3256.09782305297</v>
      </c>
      <c r="AS44" s="9" t="n">
        <v>2597.31260193605</v>
      </c>
      <c r="AT44" s="9" t="n">
        <v>4505.81204881774</v>
      </c>
      <c r="AU44" s="9" t="n">
        <v>4882.83824314837</v>
      </c>
      <c r="AV44" s="3"/>
      <c r="AW44" s="3"/>
      <c r="AX44" s="3" t="n">
        <v>2024</v>
      </c>
      <c r="AY44" s="6" t="n">
        <v>36857.5105350354</v>
      </c>
      <c r="AZ44" s="6" t="n">
        <v>25516.326045378</v>
      </c>
      <c r="BA44" s="9" t="n">
        <v>27460.9806254161</v>
      </c>
      <c r="BB44" s="9" t="n">
        <v>19441.464038906</v>
      </c>
      <c r="BC44" s="9" t="n">
        <v>17015.442566677</v>
      </c>
      <c r="BD44" s="9" t="n">
        <v>13572.8180809113</v>
      </c>
      <c r="BE44" s="9" t="n">
        <v>23546.0942205397</v>
      </c>
      <c r="BF44" s="9" t="n">
        <v>0.56140192674562</v>
      </c>
      <c r="BG44" s="9" t="n">
        <v>22480.0881187596</v>
      </c>
      <c r="BH44" s="9" t="n">
        <v>18433.6722573829</v>
      </c>
      <c r="BI44" s="6" t="n">
        <v>16997.3920222079</v>
      </c>
    </row>
    <row r="45" customFormat="false" ht="15" hidden="false" customHeight="false" outlineLevel="0" collapsed="false">
      <c r="A45" s="0" t="n">
        <v>2025</v>
      </c>
      <c r="B45" s="11" t="n">
        <v>5838.62569298392</v>
      </c>
      <c r="C45" s="9" t="n">
        <v>5026.08153795672</v>
      </c>
      <c r="D45" s="9" t="n">
        <v>3591.85720345114</v>
      </c>
      <c r="E45" s="9" t="n">
        <v>3167.9905607628</v>
      </c>
      <c r="F45" s="9" t="n">
        <v>2527.81840016544</v>
      </c>
      <c r="G45" s="9" t="n">
        <v>4318.70979581311</v>
      </c>
      <c r="H45" s="9" t="n">
        <v>4674.92966953197</v>
      </c>
      <c r="I45" s="3" t="n">
        <v>2025</v>
      </c>
      <c r="J45" s="11" t="n">
        <v>30510.9998366522</v>
      </c>
      <c r="K45" s="9" t="n">
        <v>24429.854880893</v>
      </c>
      <c r="L45" s="9" t="n">
        <v>26264.8748262583</v>
      </c>
      <c r="M45" s="9" t="n">
        <v>18770.0257407266</v>
      </c>
      <c r="N45" s="9" t="n">
        <v>16555.0190343767</v>
      </c>
      <c r="O45" s="9" t="n">
        <v>13209.6611172068</v>
      </c>
      <c r="P45" s="9" t="n">
        <v>22568.3509790572</v>
      </c>
      <c r="Q45" s="9" t="n">
        <v>0.678185154474842</v>
      </c>
      <c r="R45" s="12" t="n">
        <v>6522.10238059872</v>
      </c>
      <c r="S45" s="13" t="n">
        <v>5224.93531156622</v>
      </c>
      <c r="T45" s="13" t="n">
        <v>3708.28261410974</v>
      </c>
      <c r="U45" s="13" t="n">
        <v>3264.93797486441</v>
      </c>
      <c r="V45" s="13" t="n">
        <v>2589.76255699915</v>
      </c>
      <c r="W45" s="13" t="n">
        <v>4475.09866961303</v>
      </c>
      <c r="X45" s="13" t="n">
        <v>4863.49483644049</v>
      </c>
      <c r="Y45" s="10" t="n">
        <v>4320.93060897401</v>
      </c>
      <c r="Z45" s="10" t="n">
        <v>3276.6421827671</v>
      </c>
      <c r="AA45" s="7"/>
      <c r="AB45" s="7" t="n">
        <v>2025</v>
      </c>
      <c r="AC45" s="8" t="n">
        <v>34082.6549145294</v>
      </c>
      <c r="AD45" s="8" t="n">
        <v>25415.2428950035</v>
      </c>
      <c r="AE45" s="13" t="n">
        <v>27304.0281772614</v>
      </c>
      <c r="AF45" s="13" t="n">
        <v>19378.4318747001</v>
      </c>
      <c r="AG45" s="13" t="n">
        <v>17061.6386896446</v>
      </c>
      <c r="AH45" s="13" t="n">
        <v>13533.3636901095</v>
      </c>
      <c r="AI45" s="13" t="n">
        <v>23385.5948227064</v>
      </c>
      <c r="AJ45" s="13" t="n">
        <v>22579.9563179764</v>
      </c>
      <c r="AK45" s="13" t="n">
        <v>18515.5641807406</v>
      </c>
      <c r="AL45" s="8" t="n">
        <v>17122.8015564193</v>
      </c>
      <c r="AM45" s="13" t="n">
        <v>0.60693191961289</v>
      </c>
      <c r="AN45" s="3" t="n">
        <v>2025</v>
      </c>
      <c r="AO45" s="11" t="n">
        <v>7104.16080289786</v>
      </c>
      <c r="AP45" s="9" t="n">
        <v>5302.02239031754</v>
      </c>
      <c r="AQ45" s="9" t="n">
        <v>3745.77880053811</v>
      </c>
      <c r="AR45" s="9" t="n">
        <v>3275.32966419193</v>
      </c>
      <c r="AS45" s="9" t="n">
        <v>2613.45210612365</v>
      </c>
      <c r="AT45" s="9" t="n">
        <v>4529.26409937916</v>
      </c>
      <c r="AU45" s="9" t="n">
        <v>4916.82684492325</v>
      </c>
      <c r="AV45" s="3"/>
      <c r="AW45" s="3"/>
      <c r="AX45" s="3" t="n">
        <v>2025</v>
      </c>
      <c r="AY45" s="6" t="n">
        <v>37124.3269383127</v>
      </c>
      <c r="AZ45" s="6" t="n">
        <v>25693.9408262754</v>
      </c>
      <c r="BA45" s="9" t="n">
        <v>27706.8633598654</v>
      </c>
      <c r="BB45" s="9" t="n">
        <v>19574.3762969236</v>
      </c>
      <c r="BC45" s="9" t="n">
        <v>17115.9427070704</v>
      </c>
      <c r="BD45" s="9" t="n">
        <v>13657.1585465492</v>
      </c>
      <c r="BE45" s="9" t="n">
        <v>23668.6479769329</v>
      </c>
      <c r="BF45" s="9" t="n">
        <v>0.563004525604787</v>
      </c>
      <c r="BG45" s="9" t="n">
        <v>22579.9563179764</v>
      </c>
      <c r="BH45" s="9" t="n">
        <v>18515.5641807406</v>
      </c>
      <c r="BI45" s="6" t="n">
        <v>17122.8015564193</v>
      </c>
    </row>
    <row r="46" customFormat="false" ht="15" hidden="false" customHeight="false" outlineLevel="0" collapsed="false">
      <c r="A46" s="0" t="n">
        <v>2025</v>
      </c>
      <c r="B46" s="11" t="n">
        <v>5876.54509532075</v>
      </c>
      <c r="C46" s="9" t="n">
        <v>5094.35027736217</v>
      </c>
      <c r="D46" s="9" t="n">
        <v>3631.29014065767</v>
      </c>
      <c r="E46" s="9" t="n">
        <v>3196.1141319841</v>
      </c>
      <c r="F46" s="9" t="n">
        <v>2548.86939050334</v>
      </c>
      <c r="G46" s="9" t="n">
        <v>4352.19845868595</v>
      </c>
      <c r="H46" s="9" t="n">
        <v>4734.20025264958</v>
      </c>
      <c r="I46" s="3" t="n">
        <v>2025</v>
      </c>
      <c r="J46" s="11" t="n">
        <v>30709.1558650298</v>
      </c>
      <c r="K46" s="9" t="n">
        <v>24739.5861167886</v>
      </c>
      <c r="L46" s="9" t="n">
        <v>26621.6278716455</v>
      </c>
      <c r="M46" s="9" t="n">
        <v>18976.0910725242</v>
      </c>
      <c r="N46" s="9" t="n">
        <v>16701.9848311343</v>
      </c>
      <c r="O46" s="9" t="n">
        <v>13319.6676147175</v>
      </c>
      <c r="P46" s="9" t="n">
        <v>22743.3532212236</v>
      </c>
      <c r="Q46" s="9" t="n">
        <v>0.682467960779852</v>
      </c>
      <c r="R46" s="14" t="n">
        <v>6536.98198808082</v>
      </c>
      <c r="S46" s="13" t="n">
        <v>5299.23338466479</v>
      </c>
      <c r="T46" s="13" t="n">
        <v>3759.51712144918</v>
      </c>
      <c r="U46" s="13" t="n">
        <v>3301.53491985521</v>
      </c>
      <c r="V46" s="13" t="n">
        <v>2622.32737444697</v>
      </c>
      <c r="W46" s="13" t="n">
        <v>4512.81167883315</v>
      </c>
      <c r="X46" s="13" t="n">
        <v>4921.64818815772</v>
      </c>
      <c r="Y46" s="10" t="n">
        <v>4338.73682255653</v>
      </c>
      <c r="Z46" s="10" t="n">
        <v>3294.65001038265</v>
      </c>
      <c r="AA46" s="7"/>
      <c r="AB46" s="7" t="n">
        <v>2025</v>
      </c>
      <c r="AC46" s="8" t="n">
        <v>34160.4115177659</v>
      </c>
      <c r="AD46" s="8" t="n">
        <v>25719.1357968687</v>
      </c>
      <c r="AE46" s="13" t="n">
        <v>27692.2888083373</v>
      </c>
      <c r="AF46" s="13" t="n">
        <v>19646.1688606389</v>
      </c>
      <c r="AG46" s="13" t="n">
        <v>17252.8839314792</v>
      </c>
      <c r="AH46" s="13" t="n">
        <v>13703.5381784356</v>
      </c>
      <c r="AI46" s="13" t="n">
        <v>23582.672299267</v>
      </c>
      <c r="AJ46" s="13" t="n">
        <v>22673.0065336051</v>
      </c>
      <c r="AK46" s="13" t="n">
        <v>18591.8653575562</v>
      </c>
      <c r="AL46" s="8" t="n">
        <v>17216.9053497309</v>
      </c>
      <c r="AM46" s="13" t="n">
        <v>0.620529005038704</v>
      </c>
      <c r="AN46" s="3" t="n">
        <v>2025</v>
      </c>
      <c r="AO46" s="11" t="n">
        <v>7142.28617522696</v>
      </c>
      <c r="AP46" s="9" t="n">
        <v>5365.41243435639</v>
      </c>
      <c r="AQ46" s="9" t="n">
        <v>3777.59350283363</v>
      </c>
      <c r="AR46" s="9" t="n">
        <v>3298.57428903348</v>
      </c>
      <c r="AS46" s="9" t="n">
        <v>2632.91477902586</v>
      </c>
      <c r="AT46" s="9" t="n">
        <v>4558.05395157587</v>
      </c>
      <c r="AU46" s="9" t="n">
        <v>4967.26785456197</v>
      </c>
      <c r="AV46" s="3"/>
      <c r="AW46" s="3"/>
      <c r="AX46" s="3" t="n">
        <v>2025</v>
      </c>
      <c r="AY46" s="6" t="n">
        <v>37323.5593073791</v>
      </c>
      <c r="AZ46" s="6" t="n">
        <v>25957.5312185653</v>
      </c>
      <c r="BA46" s="9" t="n">
        <v>28038.1217287035</v>
      </c>
      <c r="BB46" s="9" t="n">
        <v>19740.6308964791</v>
      </c>
      <c r="BC46" s="9" t="n">
        <v>17237.4125155556</v>
      </c>
      <c r="BD46" s="9" t="n">
        <v>13758.8649481864</v>
      </c>
      <c r="BE46" s="9" t="n">
        <v>23819.0955688596</v>
      </c>
      <c r="BF46" s="9" t="n">
        <v>0.559852182441291</v>
      </c>
      <c r="BG46" s="9" t="n">
        <v>22673.0065336051</v>
      </c>
      <c r="BH46" s="9" t="n">
        <v>18591.8653575562</v>
      </c>
      <c r="BI46" s="6" t="n">
        <v>17216.9053497309</v>
      </c>
    </row>
    <row r="47" customFormat="false" ht="15" hidden="false" customHeight="false" outlineLevel="0" collapsed="false">
      <c r="A47" s="0" t="n">
        <v>2025</v>
      </c>
      <c r="B47" s="11" t="n">
        <v>5903.14141945244</v>
      </c>
      <c r="C47" s="9" t="n">
        <v>5124.88954641112</v>
      </c>
      <c r="D47" s="9" t="n">
        <v>3657.59233830733</v>
      </c>
      <c r="E47" s="9" t="n">
        <v>3212.76856382541</v>
      </c>
      <c r="F47" s="9" t="n">
        <v>2552.35732449439</v>
      </c>
      <c r="G47" s="9" t="n">
        <v>4369.77486434641</v>
      </c>
      <c r="H47" s="9" t="n">
        <v>4769.80808446676</v>
      </c>
      <c r="I47" s="3" t="n">
        <v>2025</v>
      </c>
      <c r="J47" s="11" t="n">
        <v>30848.1407022</v>
      </c>
      <c r="K47" s="9" t="n">
        <v>24925.6625340631</v>
      </c>
      <c r="L47" s="9" t="n">
        <v>26781.217419248</v>
      </c>
      <c r="M47" s="9" t="n">
        <v>19113.5388882246</v>
      </c>
      <c r="N47" s="9" t="n">
        <v>16789.0161624629</v>
      </c>
      <c r="O47" s="9" t="n">
        <v>13337.8945672619</v>
      </c>
      <c r="P47" s="9" t="n">
        <v>22835.2025259118</v>
      </c>
      <c r="Q47" s="9" t="n">
        <v>0.685735869052758</v>
      </c>
      <c r="R47" s="14" t="n">
        <v>6560.82053083787</v>
      </c>
      <c r="S47" s="13" t="n">
        <v>5320.55098427711</v>
      </c>
      <c r="T47" s="13" t="n">
        <v>3782.63519907797</v>
      </c>
      <c r="U47" s="13" t="n">
        <v>3316.22237667918</v>
      </c>
      <c r="V47" s="13" t="n">
        <v>2614.90028194976</v>
      </c>
      <c r="W47" s="13" t="n">
        <v>4520.80162649313</v>
      </c>
      <c r="X47" s="13" t="n">
        <v>4952.89228756275</v>
      </c>
      <c r="Y47" s="10" t="n">
        <v>4356.54303613905</v>
      </c>
      <c r="Z47" s="10" t="n">
        <v>3316.38116398286</v>
      </c>
      <c r="AA47" s="7"/>
      <c r="AB47" s="7" t="n">
        <v>2025</v>
      </c>
      <c r="AC47" s="8" t="n">
        <v>34284.9849726186</v>
      </c>
      <c r="AD47" s="8" t="n">
        <v>25882.4085877565</v>
      </c>
      <c r="AE47" s="13" t="n">
        <v>27803.6885302052</v>
      </c>
      <c r="AF47" s="13" t="n">
        <v>19766.9773693267</v>
      </c>
      <c r="AG47" s="13" t="n">
        <v>17329.6364099426</v>
      </c>
      <c r="AH47" s="13" t="n">
        <v>13664.7263021679</v>
      </c>
      <c r="AI47" s="13" t="n">
        <v>23624.4254967774</v>
      </c>
      <c r="AJ47" s="13" t="n">
        <v>22766.0567492338</v>
      </c>
      <c r="AK47" s="13" t="n">
        <v>18668.1665343718</v>
      </c>
      <c r="AL47" s="8" t="n">
        <v>17330.4661872998</v>
      </c>
      <c r="AM47" s="13" t="n">
        <v>0.621044579316665</v>
      </c>
      <c r="AN47" s="3" t="n">
        <v>2025</v>
      </c>
      <c r="AO47" s="11" t="n">
        <v>7208.97408396167</v>
      </c>
      <c r="AP47" s="9" t="n">
        <v>5382.65853229239</v>
      </c>
      <c r="AQ47" s="9" t="n">
        <v>3808.45853397056</v>
      </c>
      <c r="AR47" s="9" t="n">
        <v>3303.6822357754</v>
      </c>
      <c r="AS47" s="9" t="n">
        <v>2626.81918205203</v>
      </c>
      <c r="AT47" s="9" t="n">
        <v>4558.06140009147</v>
      </c>
      <c r="AU47" s="9" t="n">
        <v>4986.03465316156</v>
      </c>
      <c r="AV47" s="3"/>
      <c r="AW47" s="3"/>
      <c r="AX47" s="3" t="n">
        <v>2025</v>
      </c>
      <c r="AY47" s="6" t="n">
        <v>37672.0513806005</v>
      </c>
      <c r="AZ47" s="6" t="n">
        <v>26055.6011787093</v>
      </c>
      <c r="BA47" s="9" t="n">
        <v>28128.2449390235</v>
      </c>
      <c r="BB47" s="9" t="n">
        <v>19901.9227842446</v>
      </c>
      <c r="BC47" s="9" t="n">
        <v>17264.10519469</v>
      </c>
      <c r="BD47" s="9" t="n">
        <v>13727.01108941</v>
      </c>
      <c r="BE47" s="9" t="n">
        <v>23819.1344926869</v>
      </c>
      <c r="BF47" s="9" t="n">
        <v>0.558210609157189</v>
      </c>
      <c r="BG47" s="9" t="n">
        <v>22766.0567492338</v>
      </c>
      <c r="BH47" s="9" t="n">
        <v>18668.1665343718</v>
      </c>
      <c r="BI47" s="6" t="n">
        <v>17330.4661872998</v>
      </c>
    </row>
    <row r="48" customFormat="false" ht="15" hidden="false" customHeight="false" outlineLevel="0" collapsed="false">
      <c r="A48" s="0" t="n">
        <v>2025</v>
      </c>
      <c r="B48" s="11" t="n">
        <v>5971.89233293297</v>
      </c>
      <c r="C48" s="9" t="n">
        <v>5166.69972855885</v>
      </c>
      <c r="D48" s="9" t="n">
        <v>3684.63185599931</v>
      </c>
      <c r="E48" s="9" t="n">
        <v>3229.38276759261</v>
      </c>
      <c r="F48" s="9" t="n">
        <v>2563.90222931608</v>
      </c>
      <c r="G48" s="9" t="n">
        <v>4390.21472156936</v>
      </c>
      <c r="H48" s="9" t="n">
        <v>4800.45892178882</v>
      </c>
      <c r="I48" s="3" t="n">
        <v>2025</v>
      </c>
      <c r="J48" s="11" t="n">
        <v>31207.4134523773</v>
      </c>
      <c r="K48" s="9" t="n">
        <v>25085.8351057781</v>
      </c>
      <c r="L48" s="9" t="n">
        <v>26999.7055580258</v>
      </c>
      <c r="M48" s="9" t="n">
        <v>19254.8397290841</v>
      </c>
      <c r="N48" s="9" t="n">
        <v>16875.8372733001</v>
      </c>
      <c r="O48" s="9" t="n">
        <v>13398.2249613737</v>
      </c>
      <c r="P48" s="9" t="n">
        <v>22942.0154153115</v>
      </c>
      <c r="Q48" s="9" t="n">
        <v>0.678109124331956</v>
      </c>
      <c r="R48" s="14" t="n">
        <v>6595.64667027983</v>
      </c>
      <c r="S48" s="13" t="n">
        <v>5368.4284461938</v>
      </c>
      <c r="T48" s="13" t="n">
        <v>3800.29762477739</v>
      </c>
      <c r="U48" s="13" t="n">
        <v>3330.51198153126</v>
      </c>
      <c r="V48" s="13" t="n">
        <v>2632.24133366911</v>
      </c>
      <c r="W48" s="13" t="n">
        <v>4541.96640141908</v>
      </c>
      <c r="X48" s="13" t="n">
        <v>4985.3351376499</v>
      </c>
      <c r="Y48" s="10" t="n">
        <v>4374.34924972157</v>
      </c>
      <c r="Z48" s="10" t="n">
        <v>3320.48112739382</v>
      </c>
      <c r="AA48" s="7"/>
      <c r="AB48" s="7" t="n">
        <v>2025</v>
      </c>
      <c r="AC48" s="8" t="n">
        <v>34466.9764875228</v>
      </c>
      <c r="AD48" s="8" t="n">
        <v>26051.9457092916</v>
      </c>
      <c r="AE48" s="13" t="n">
        <v>28053.8825500881</v>
      </c>
      <c r="AF48" s="13" t="n">
        <v>19859.2761903108</v>
      </c>
      <c r="AG48" s="13" t="n">
        <v>17404.3098269818</v>
      </c>
      <c r="AH48" s="13" t="n">
        <v>13755.345713995</v>
      </c>
      <c r="AI48" s="13" t="n">
        <v>23735.026600233</v>
      </c>
      <c r="AJ48" s="13" t="n">
        <v>22859.1069648626</v>
      </c>
      <c r="AK48" s="13" t="n">
        <v>18744.4677111873</v>
      </c>
      <c r="AL48" s="8" t="n">
        <v>17351.8914317905</v>
      </c>
      <c r="AM48" s="13" t="n">
        <v>0.622799481494016</v>
      </c>
      <c r="AN48" s="3" t="n">
        <v>2025</v>
      </c>
      <c r="AO48" s="11" t="n">
        <v>7203.69963989719</v>
      </c>
      <c r="AP48" s="9" t="n">
        <v>5434.27229206989</v>
      </c>
      <c r="AQ48" s="9" t="n">
        <v>3812.36428750191</v>
      </c>
      <c r="AR48" s="9" t="n">
        <v>3311.9222337188</v>
      </c>
      <c r="AS48" s="9" t="n">
        <v>2635.29612916386</v>
      </c>
      <c r="AT48" s="9" t="n">
        <v>4576.60220223553</v>
      </c>
      <c r="AU48" s="9" t="n">
        <v>5014.93597549383</v>
      </c>
      <c r="AV48" s="3"/>
      <c r="AW48" s="3"/>
      <c r="AX48" s="3" t="n">
        <v>2025</v>
      </c>
      <c r="AY48" s="6" t="n">
        <v>37644.4886337398</v>
      </c>
      <c r="AZ48" s="6" t="n">
        <v>26206.6312819096</v>
      </c>
      <c r="BA48" s="9" t="n">
        <v>28397.9637905047</v>
      </c>
      <c r="BB48" s="9" t="n">
        <v>19922.3331430556</v>
      </c>
      <c r="BC48" s="9" t="n">
        <v>17307.165083973</v>
      </c>
      <c r="BD48" s="9" t="n">
        <v>13771.3092077592</v>
      </c>
      <c r="BE48" s="9" t="n">
        <v>23916.0234595321</v>
      </c>
      <c r="BF48" s="9" t="n">
        <v>0.563304482518413</v>
      </c>
      <c r="BG48" s="9" t="n">
        <v>22859.1069648626</v>
      </c>
      <c r="BH48" s="9" t="n">
        <v>18744.4677111873</v>
      </c>
      <c r="BI48" s="6" t="n">
        <v>17351.8914317905</v>
      </c>
    </row>
    <row r="49" customFormat="false" ht="15" hidden="false" customHeight="false" outlineLevel="0" collapsed="false">
      <c r="A49" s="0" t="n">
        <v>2026</v>
      </c>
      <c r="B49" s="11" t="n">
        <v>6004.90142491883</v>
      </c>
      <c r="C49" s="9" t="n">
        <v>5225.32885905124</v>
      </c>
      <c r="D49" s="9" t="n">
        <v>3728.44001509679</v>
      </c>
      <c r="E49" s="9" t="n">
        <v>3258.02660510597</v>
      </c>
      <c r="F49" s="9" t="n">
        <v>2588.33817171891</v>
      </c>
      <c r="G49" s="9" t="n">
        <v>4425.78251925491</v>
      </c>
      <c r="H49" s="9" t="n">
        <v>4847.40249305755</v>
      </c>
      <c r="I49" s="3" t="n">
        <v>2026</v>
      </c>
      <c r="J49" s="11" t="n">
        <v>31379.9095932755</v>
      </c>
      <c r="K49" s="9" t="n">
        <v>25331.1488783382</v>
      </c>
      <c r="L49" s="9" t="n">
        <v>27306.0847446597</v>
      </c>
      <c r="M49" s="9" t="n">
        <v>19483.768728022</v>
      </c>
      <c r="N49" s="9" t="n">
        <v>17025.5218339564</v>
      </c>
      <c r="O49" s="9" t="n">
        <v>13525.9202571275</v>
      </c>
      <c r="P49" s="9" t="n">
        <v>23127.8826255829</v>
      </c>
      <c r="Q49" s="9" t="n">
        <v>0.680751999630675</v>
      </c>
      <c r="R49" s="12" t="n">
        <v>6659.51158480004</v>
      </c>
      <c r="S49" s="13" t="n">
        <v>5450.78857373588</v>
      </c>
      <c r="T49" s="13" t="n">
        <v>3850.25538494467</v>
      </c>
      <c r="U49" s="13" t="n">
        <v>3362.46816955733</v>
      </c>
      <c r="V49" s="13" t="n">
        <v>2662.24713620968</v>
      </c>
      <c r="W49" s="13" t="n">
        <v>4589.79212662042</v>
      </c>
      <c r="X49" s="13" t="n">
        <v>5051.8749651744</v>
      </c>
      <c r="Y49" s="10" t="n">
        <v>4392.15546330409</v>
      </c>
      <c r="Z49" s="10" t="n">
        <v>3324.56931240498</v>
      </c>
      <c r="AA49" s="7"/>
      <c r="AB49" s="7" t="n">
        <v>2026</v>
      </c>
      <c r="AC49" s="8" t="n">
        <v>34800.7163946444</v>
      </c>
      <c r="AD49" s="8" t="n">
        <v>26399.6639521601</v>
      </c>
      <c r="AE49" s="13" t="n">
        <v>28484.2731882485</v>
      </c>
      <c r="AF49" s="13" t="n">
        <v>20120.3412580947</v>
      </c>
      <c r="AG49" s="13" t="n">
        <v>17571.3037907865</v>
      </c>
      <c r="AH49" s="13" t="n">
        <v>13912.1475171169</v>
      </c>
      <c r="AI49" s="13" t="n">
        <v>23984.9502587336</v>
      </c>
      <c r="AJ49" s="13" t="n">
        <v>22952.1571804913</v>
      </c>
      <c r="AK49" s="13" t="n">
        <v>18820.7688880029</v>
      </c>
      <c r="AL49" s="8" t="n">
        <v>17373.2551257087</v>
      </c>
      <c r="AM49" s="13" t="n">
        <v>0.623591218459796</v>
      </c>
      <c r="AN49" s="3" t="n">
        <v>2026</v>
      </c>
      <c r="AO49" s="11" t="n">
        <v>7243.39508030427</v>
      </c>
      <c r="AP49" s="9" t="n">
        <v>5525.70775234832</v>
      </c>
      <c r="AQ49" s="9" t="n">
        <v>3862.87899049338</v>
      </c>
      <c r="AR49" s="9" t="n">
        <v>3349.25250777738</v>
      </c>
      <c r="AS49" s="9" t="n">
        <v>2671.07076357538</v>
      </c>
      <c r="AT49" s="9" t="n">
        <v>4626.32281641937</v>
      </c>
      <c r="AU49" s="9" t="n">
        <v>5086.98999184153</v>
      </c>
      <c r="AV49" s="3"/>
      <c r="AW49" s="3"/>
      <c r="AX49" s="3" t="n">
        <v>2026</v>
      </c>
      <c r="AY49" s="6" t="n">
        <v>37851.9257327187</v>
      </c>
      <c r="AZ49" s="6" t="n">
        <v>26583.1651096657</v>
      </c>
      <c r="BA49" s="9" t="n">
        <v>28875.7795403604</v>
      </c>
      <c r="BB49" s="9" t="n">
        <v>20186.3086358798</v>
      </c>
      <c r="BC49" s="9" t="n">
        <v>17502.2424952673</v>
      </c>
      <c r="BD49" s="9" t="n">
        <v>13958.2572880236</v>
      </c>
      <c r="BE49" s="9" t="n">
        <v>24175.8492697505</v>
      </c>
      <c r="BF49" s="9" t="n">
        <v>0.56490676606661</v>
      </c>
      <c r="BG49" s="9" t="n">
        <v>22952.1571804913</v>
      </c>
      <c r="BH49" s="9" t="n">
        <v>18820.7688880029</v>
      </c>
      <c r="BI49" s="6" t="n">
        <v>17373.2551257087</v>
      </c>
    </row>
    <row r="50" customFormat="false" ht="15" hidden="false" customHeight="false" outlineLevel="0" collapsed="false">
      <c r="A50" s="0" t="n">
        <v>2026</v>
      </c>
      <c r="B50" s="11" t="n">
        <v>6046.07969485185</v>
      </c>
      <c r="C50" s="9" t="n">
        <v>5295.4583707504</v>
      </c>
      <c r="D50" s="9" t="n">
        <v>3767.36607493254</v>
      </c>
      <c r="E50" s="9" t="n">
        <v>3291.90877409757</v>
      </c>
      <c r="F50" s="9" t="n">
        <v>2615.88353196118</v>
      </c>
      <c r="G50" s="9" t="n">
        <v>4469.16847029339</v>
      </c>
      <c r="H50" s="9" t="n">
        <v>4906.96416661856</v>
      </c>
      <c r="I50" s="3" t="n">
        <v>2026</v>
      </c>
      <c r="J50" s="11" t="n">
        <v>31595.0955382676</v>
      </c>
      <c r="K50" s="9" t="n">
        <v>25642.401270228</v>
      </c>
      <c r="L50" s="9" t="n">
        <v>27672.5616576374</v>
      </c>
      <c r="M50" s="9" t="n">
        <v>19687.1852626214</v>
      </c>
      <c r="N50" s="9" t="n">
        <v>17202.5804273529</v>
      </c>
      <c r="O50" s="9" t="n">
        <v>13669.8644875073</v>
      </c>
      <c r="P50" s="9" t="n">
        <v>23354.6052851017</v>
      </c>
      <c r="Q50" s="9" t="n">
        <v>0.683859694731649</v>
      </c>
      <c r="R50" s="14" t="n">
        <v>6721.0588979593</v>
      </c>
      <c r="S50" s="13" t="n">
        <v>5541.1543739226</v>
      </c>
      <c r="T50" s="13" t="n">
        <v>3920.02771678671</v>
      </c>
      <c r="U50" s="13" t="n">
        <v>3402.3956419177</v>
      </c>
      <c r="V50" s="13" t="n">
        <v>2700.31816050793</v>
      </c>
      <c r="W50" s="13" t="n">
        <v>4645.70894991922</v>
      </c>
      <c r="X50" s="13" t="n">
        <v>5131.85106828588</v>
      </c>
      <c r="Y50" s="10" t="n">
        <v>4409.96167688662</v>
      </c>
      <c r="Z50" s="10" t="n">
        <v>3328.64580085618</v>
      </c>
      <c r="AA50" s="7"/>
      <c r="AB50" s="7" t="n">
        <v>2026</v>
      </c>
      <c r="AC50" s="8" t="n">
        <v>35122.3451751989</v>
      </c>
      <c r="AD50" s="8" t="n">
        <v>26817.5963556541</v>
      </c>
      <c r="AE50" s="13" t="n">
        <v>28956.4991982237</v>
      </c>
      <c r="AF50" s="13" t="n">
        <v>20484.95165057</v>
      </c>
      <c r="AG50" s="13" t="n">
        <v>17779.9534228616</v>
      </c>
      <c r="AH50" s="13" t="n">
        <v>14111.0958788078</v>
      </c>
      <c r="AI50" s="13" t="n">
        <v>24277.1556982064</v>
      </c>
      <c r="AJ50" s="13" t="n">
        <v>23045.2073961201</v>
      </c>
      <c r="AK50" s="13" t="n">
        <v>18897.0700648185</v>
      </c>
      <c r="AL50" s="8" t="n">
        <v>17394.557696726</v>
      </c>
      <c r="AM50" s="13" t="n">
        <v>0.623649561574895</v>
      </c>
      <c r="AN50" s="3" t="n">
        <v>2026</v>
      </c>
      <c r="AO50" s="11" t="n">
        <v>7271.26088073757</v>
      </c>
      <c r="AP50" s="9" t="n">
        <v>5641.34441220577</v>
      </c>
      <c r="AQ50" s="9" t="n">
        <v>3931.17100897859</v>
      </c>
      <c r="AR50" s="9" t="n">
        <v>3400.54644720001</v>
      </c>
      <c r="AS50" s="9" t="n">
        <v>2712.67528308175</v>
      </c>
      <c r="AT50" s="9" t="n">
        <v>4706.98336051247</v>
      </c>
      <c r="AU50" s="9" t="n">
        <v>5187.34228620562</v>
      </c>
      <c r="AV50" s="3"/>
      <c r="AW50" s="3"/>
      <c r="AX50" s="3" t="n">
        <v>2026</v>
      </c>
      <c r="AY50" s="6" t="n">
        <v>37997.5444925393</v>
      </c>
      <c r="AZ50" s="6" t="n">
        <v>27107.577702278</v>
      </c>
      <c r="BA50" s="9" t="n">
        <v>29480.063886634</v>
      </c>
      <c r="BB50" s="9" t="n">
        <v>20543.1833311271</v>
      </c>
      <c r="BC50" s="9" t="n">
        <v>17770.2900563955</v>
      </c>
      <c r="BD50" s="9" t="n">
        <v>14175.670692241</v>
      </c>
      <c r="BE50" s="9" t="n">
        <v>24597.3583674489</v>
      </c>
      <c r="BF50" s="9" t="n">
        <v>0.568463032995832</v>
      </c>
      <c r="BG50" s="9" t="n">
        <v>23045.2073961201</v>
      </c>
      <c r="BH50" s="9" t="n">
        <v>18897.0700648185</v>
      </c>
      <c r="BI50" s="6" t="n">
        <v>17394.557696726</v>
      </c>
    </row>
    <row r="51" customFormat="false" ht="15" hidden="false" customHeight="false" outlineLevel="0" collapsed="false">
      <c r="A51" s="0" t="n">
        <v>2026</v>
      </c>
      <c r="B51" s="11" t="n">
        <v>6075.30830931997</v>
      </c>
      <c r="C51" s="9" t="n">
        <v>5323.62795597132</v>
      </c>
      <c r="D51" s="9" t="n">
        <v>3798.85547144098</v>
      </c>
      <c r="E51" s="9" t="n">
        <v>3305.97695259167</v>
      </c>
      <c r="F51" s="9" t="n">
        <v>2628.24248689118</v>
      </c>
      <c r="G51" s="9" t="n">
        <v>4479.15656004429</v>
      </c>
      <c r="H51" s="9" t="n">
        <v>4938.89789881992</v>
      </c>
      <c r="I51" s="3" t="n">
        <v>2026</v>
      </c>
      <c r="J51" s="11" t="n">
        <v>31747.8359772264</v>
      </c>
      <c r="K51" s="9" t="n">
        <v>25809.2778862698</v>
      </c>
      <c r="L51" s="9" t="n">
        <v>27819.7679104902</v>
      </c>
      <c r="M51" s="9" t="n">
        <v>19851.739906513</v>
      </c>
      <c r="N51" s="9" t="n">
        <v>17276.0967331252</v>
      </c>
      <c r="O51" s="9" t="n">
        <v>13734.4488763136</v>
      </c>
      <c r="P51" s="9" t="n">
        <v>23406.800205753</v>
      </c>
      <c r="Q51" s="9" t="n">
        <v>0.683570841477167</v>
      </c>
      <c r="R51" s="14" t="n">
        <v>6709.95366219579</v>
      </c>
      <c r="S51" s="13" t="n">
        <v>5546.28732819558</v>
      </c>
      <c r="T51" s="13" t="n">
        <v>3925.63993882824</v>
      </c>
      <c r="U51" s="13" t="n">
        <v>3408.53223582131</v>
      </c>
      <c r="V51" s="13" t="n">
        <v>2703.23889311</v>
      </c>
      <c r="W51" s="13" t="n">
        <v>4649.89131659327</v>
      </c>
      <c r="X51" s="13" t="n">
        <v>5149.31278697831</v>
      </c>
      <c r="Y51" s="10" t="n">
        <v>4427.76789046914</v>
      </c>
      <c r="Z51" s="10" t="n">
        <v>3332.71067368779</v>
      </c>
      <c r="AA51" s="7"/>
      <c r="AB51" s="7" t="n">
        <v>2026</v>
      </c>
      <c r="AC51" s="8" t="n">
        <v>35064.3123667293</v>
      </c>
      <c r="AD51" s="8" t="n">
        <v>26908.8463388158</v>
      </c>
      <c r="AE51" s="13" t="n">
        <v>28983.3225596137</v>
      </c>
      <c r="AF51" s="13" t="n">
        <v>20514.2795292176</v>
      </c>
      <c r="AG51" s="13" t="n">
        <v>17812.0215199509</v>
      </c>
      <c r="AH51" s="13" t="n">
        <v>14126.3587979655</v>
      </c>
      <c r="AI51" s="13" t="n">
        <v>24299.0115587494</v>
      </c>
      <c r="AJ51" s="13" t="n">
        <v>23138.2576117489</v>
      </c>
      <c r="AK51" s="13" t="n">
        <v>18973.3712416341</v>
      </c>
      <c r="AL51" s="8" t="n">
        <v>17415.799567814</v>
      </c>
      <c r="AM51" s="13" t="n">
        <v>0.632203467257745</v>
      </c>
      <c r="AN51" s="3" t="n">
        <v>2026</v>
      </c>
      <c r="AO51" s="11" t="n">
        <v>7322.48843264327</v>
      </c>
      <c r="AP51" s="9" t="n">
        <v>5672.48717360859</v>
      </c>
      <c r="AQ51" s="9" t="n">
        <v>3956.20854558721</v>
      </c>
      <c r="AR51" s="9" t="n">
        <v>3406.5651540469</v>
      </c>
      <c r="AS51" s="9" t="n">
        <v>2718.20948055255</v>
      </c>
      <c r="AT51" s="9" t="n">
        <v>4712.35329963832</v>
      </c>
      <c r="AU51" s="9" t="n">
        <v>5205.16695639336</v>
      </c>
      <c r="AV51" s="3"/>
      <c r="AW51" s="3"/>
      <c r="AX51" s="3" t="n">
        <v>2026</v>
      </c>
      <c r="AY51" s="6" t="n">
        <v>38265.2451313566</v>
      </c>
      <c r="AZ51" s="6" t="n">
        <v>27200.7243668844</v>
      </c>
      <c r="BA51" s="9" t="n">
        <v>29642.8071139</v>
      </c>
      <c r="BB51" s="9" t="n">
        <v>20674.0223873614</v>
      </c>
      <c r="BC51" s="9" t="n">
        <v>17801.7421092036</v>
      </c>
      <c r="BD51" s="9" t="n">
        <v>14204.5908366391</v>
      </c>
      <c r="BE51" s="9" t="n">
        <v>24625.4201443819</v>
      </c>
      <c r="BF51" s="9" t="n">
        <v>0.565699248479441</v>
      </c>
      <c r="BG51" s="9" t="n">
        <v>23138.2576117489</v>
      </c>
      <c r="BH51" s="9" t="n">
        <v>18973.3712416341</v>
      </c>
      <c r="BI51" s="6" t="n">
        <v>17415.799567814</v>
      </c>
    </row>
    <row r="52" customFormat="false" ht="15" hidden="false" customHeight="false" outlineLevel="0" collapsed="false">
      <c r="A52" s="0" t="n">
        <v>2026</v>
      </c>
      <c r="B52" s="11" t="n">
        <v>6107.29637000696</v>
      </c>
      <c r="C52" s="9" t="n">
        <v>5356.36655984419</v>
      </c>
      <c r="D52" s="9" t="n">
        <v>3834.5224659821</v>
      </c>
      <c r="E52" s="9" t="n">
        <v>3319.87227507624</v>
      </c>
      <c r="F52" s="9" t="n">
        <v>2641.11259113017</v>
      </c>
      <c r="G52" s="9" t="n">
        <v>4501.99606276806</v>
      </c>
      <c r="H52" s="9" t="n">
        <v>4976.92297413841</v>
      </c>
      <c r="I52" s="3" t="n">
        <v>2026</v>
      </c>
      <c r="J52" s="11" t="n">
        <v>31914.996498506</v>
      </c>
      <c r="K52" s="9" t="n">
        <v>26007.9861316408</v>
      </c>
      <c r="L52" s="9" t="n">
        <v>27990.8505573223</v>
      </c>
      <c r="M52" s="9" t="n">
        <v>20038.125491382</v>
      </c>
      <c r="N52" s="9" t="n">
        <v>17348.7097424788</v>
      </c>
      <c r="O52" s="9" t="n">
        <v>13801.7043862542</v>
      </c>
      <c r="P52" s="9" t="n">
        <v>23526.152961096</v>
      </c>
      <c r="Q52" s="9" t="n">
        <v>0.685465113088558</v>
      </c>
      <c r="R52" s="14" t="n">
        <v>6760.28731422811</v>
      </c>
      <c r="S52" s="13" t="n">
        <v>5575.81327804453</v>
      </c>
      <c r="T52" s="13" t="n">
        <v>3944.96920042968</v>
      </c>
      <c r="U52" s="13" t="n">
        <v>3414.5996439853</v>
      </c>
      <c r="V52" s="13" t="n">
        <v>2704.50723974671</v>
      </c>
      <c r="W52" s="13" t="n">
        <v>4664.46248461657</v>
      </c>
      <c r="X52" s="13" t="n">
        <v>5172.86936457563</v>
      </c>
      <c r="Y52" s="10" t="n">
        <v>4445.57410405166</v>
      </c>
      <c r="Z52" s="10" t="n">
        <v>3336.76401095421</v>
      </c>
      <c r="AA52" s="7"/>
      <c r="AB52" s="7" t="n">
        <v>2026</v>
      </c>
      <c r="AC52" s="8" t="n">
        <v>35327.3417386552</v>
      </c>
      <c r="AD52" s="8" t="n">
        <v>27031.9463238153</v>
      </c>
      <c r="AE52" s="13" t="n">
        <v>29137.6167888364</v>
      </c>
      <c r="AF52" s="13" t="n">
        <v>20615.2887612827</v>
      </c>
      <c r="AG52" s="13" t="n">
        <v>17843.7280720121</v>
      </c>
      <c r="AH52" s="13" t="n">
        <v>14132.9868173078</v>
      </c>
      <c r="AI52" s="13" t="n">
        <v>24375.1563449639</v>
      </c>
      <c r="AJ52" s="13" t="n">
        <v>23231.3078273776</v>
      </c>
      <c r="AK52" s="13" t="n">
        <v>19049.6724184496</v>
      </c>
      <c r="AL52" s="8" t="n">
        <v>17436.9811573141</v>
      </c>
      <c r="AM52" s="13" t="n">
        <v>0.621719417056338</v>
      </c>
      <c r="AN52" s="3" t="n">
        <v>2026</v>
      </c>
      <c r="AO52" s="11" t="n">
        <v>7377.08323611971</v>
      </c>
      <c r="AP52" s="9" t="n">
        <v>5704.91720485302</v>
      </c>
      <c r="AQ52" s="9" t="n">
        <v>3967.75372334987</v>
      </c>
      <c r="AR52" s="9" t="n">
        <v>3412.53282526814</v>
      </c>
      <c r="AS52" s="9" t="n">
        <v>2723.46105880185</v>
      </c>
      <c r="AT52" s="9" t="n">
        <v>4727.64506131681</v>
      </c>
      <c r="AU52" s="9" t="n">
        <v>5230.42410801737</v>
      </c>
      <c r="AV52" s="3"/>
      <c r="AW52" s="3"/>
      <c r="AX52" s="3" t="n">
        <v>2026</v>
      </c>
      <c r="AY52" s="6" t="n">
        <v>38550.5420706608</v>
      </c>
      <c r="AZ52" s="6" t="n">
        <v>27332.7110688236</v>
      </c>
      <c r="BA52" s="9" t="n">
        <v>29812.2772478033</v>
      </c>
      <c r="BB52" s="9" t="n">
        <v>20734.3542077852</v>
      </c>
      <c r="BC52" s="9" t="n">
        <v>17832.927464325</v>
      </c>
      <c r="BD52" s="9" t="n">
        <v>14232.034093243</v>
      </c>
      <c r="BE52" s="9" t="n">
        <v>24705.3305484065</v>
      </c>
      <c r="BF52" s="9" t="n">
        <v>0.56601457754734</v>
      </c>
      <c r="BG52" s="9" t="n">
        <v>23231.3078273776</v>
      </c>
      <c r="BH52" s="9" t="n">
        <v>19049.6724184496</v>
      </c>
      <c r="BI52" s="6" t="n">
        <v>17436.9811573141</v>
      </c>
    </row>
    <row r="53" customFormat="false" ht="15" hidden="false" customHeight="false" outlineLevel="0" collapsed="false">
      <c r="A53" s="0" t="n">
        <v>2027</v>
      </c>
      <c r="B53" s="11" t="n">
        <v>6141.82881003363</v>
      </c>
      <c r="C53" s="9" t="n">
        <v>5406.42370437454</v>
      </c>
      <c r="D53" s="9" t="n">
        <v>3871.18567239303</v>
      </c>
      <c r="E53" s="9" t="n">
        <v>3345.2656258501</v>
      </c>
      <c r="F53" s="9" t="n">
        <v>2660.60382074302</v>
      </c>
      <c r="G53" s="9" t="n">
        <v>4528.41309380313</v>
      </c>
      <c r="H53" s="9" t="n">
        <v>5023.3135410142</v>
      </c>
      <c r="I53" s="3" t="n">
        <v>2027</v>
      </c>
      <c r="J53" s="11" t="n">
        <v>32095.4532236697</v>
      </c>
      <c r="K53" s="9" t="n">
        <v>26250.4100602839</v>
      </c>
      <c r="L53" s="9" t="n">
        <v>28252.4349795647</v>
      </c>
      <c r="M53" s="9" t="n">
        <v>20229.7169965815</v>
      </c>
      <c r="N53" s="9" t="n">
        <v>17481.4081824978</v>
      </c>
      <c r="O53" s="9" t="n">
        <v>13903.5600171518</v>
      </c>
      <c r="P53" s="9" t="n">
        <v>23664.2008634585</v>
      </c>
      <c r="Q53" s="9" t="n">
        <v>0.688084724140898</v>
      </c>
      <c r="R53" s="12" t="n">
        <v>6788.20049864169</v>
      </c>
      <c r="S53" s="13" t="n">
        <v>5594.17430913786</v>
      </c>
      <c r="T53" s="13" t="n">
        <v>3963.44498776026</v>
      </c>
      <c r="U53" s="13" t="n">
        <v>3419.61483387775</v>
      </c>
      <c r="V53" s="13" t="n">
        <v>2709.16323494718</v>
      </c>
      <c r="W53" s="13" t="n">
        <v>4658.81134865968</v>
      </c>
      <c r="X53" s="13" t="n">
        <v>5190.0445588862</v>
      </c>
      <c r="Y53" s="10" t="n">
        <v>4463.38031763418</v>
      </c>
      <c r="Z53" s="10" t="n">
        <v>3340.8058918371</v>
      </c>
      <c r="AA53" s="7"/>
      <c r="AB53" s="7" t="n">
        <v>2027</v>
      </c>
      <c r="AC53" s="8" t="n">
        <v>35473.2081137007</v>
      </c>
      <c r="AD53" s="8" t="n">
        <v>27121.6990119237</v>
      </c>
      <c r="AE53" s="13" t="n">
        <v>29233.5663232213</v>
      </c>
      <c r="AF53" s="13" t="n">
        <v>20711.8379791753</v>
      </c>
      <c r="AG53" s="13" t="n">
        <v>17869.9360301919</v>
      </c>
      <c r="AH53" s="13" t="n">
        <v>14157.3177260304</v>
      </c>
      <c r="AI53" s="13" t="n">
        <v>24345.6251132454</v>
      </c>
      <c r="AJ53" s="13" t="n">
        <v>23324.3580430063</v>
      </c>
      <c r="AK53" s="13" t="n">
        <v>19125.9735952652</v>
      </c>
      <c r="AL53" s="8" t="n">
        <v>17458.1028790073</v>
      </c>
      <c r="AM53" s="13" t="n">
        <v>0.617556433959914</v>
      </c>
      <c r="AN53" s="3" t="n">
        <v>2027</v>
      </c>
      <c r="AO53" s="11" t="n">
        <v>7377.00688026736</v>
      </c>
      <c r="AP53" s="9" t="n">
        <v>5729.30474978858</v>
      </c>
      <c r="AQ53" s="9" t="n">
        <v>3973.24708622944</v>
      </c>
      <c r="AR53" s="9" t="n">
        <v>3418.0075670366</v>
      </c>
      <c r="AS53" s="9" t="n">
        <v>2728.62638676923</v>
      </c>
      <c r="AT53" s="9" t="n">
        <v>4726.74834008486</v>
      </c>
      <c r="AU53" s="9" t="n">
        <v>5237.92823871542</v>
      </c>
      <c r="AV53" s="3"/>
      <c r="AW53" s="3"/>
      <c r="AX53" s="3" t="n">
        <v>2027</v>
      </c>
      <c r="AY53" s="6" t="n">
        <v>38550.1430566598</v>
      </c>
      <c r="AZ53" s="6" t="n">
        <v>27371.9255248518</v>
      </c>
      <c r="BA53" s="9" t="n">
        <v>29939.719632137</v>
      </c>
      <c r="BB53" s="9" t="n">
        <v>20763.0609622056</v>
      </c>
      <c r="BC53" s="9" t="n">
        <v>17861.5369101067</v>
      </c>
      <c r="BD53" s="9" t="n">
        <v>14259.0266303667</v>
      </c>
      <c r="BE53" s="9" t="n">
        <v>24700.6445378964</v>
      </c>
      <c r="BF53" s="9" t="n">
        <v>0.563589326888893</v>
      </c>
      <c r="BG53" s="9" t="n">
        <v>23324.3580430063</v>
      </c>
      <c r="BH53" s="9" t="n">
        <v>19125.9735952652</v>
      </c>
      <c r="BI53" s="6" t="n">
        <v>17458.1028790073</v>
      </c>
    </row>
    <row r="54" customFormat="false" ht="15" hidden="false" customHeight="false" outlineLevel="0" collapsed="false">
      <c r="A54" s="0" t="n">
        <v>2027</v>
      </c>
      <c r="B54" s="11" t="n">
        <v>6193.40826504597</v>
      </c>
      <c r="C54" s="9" t="n">
        <v>5441.05591590188</v>
      </c>
      <c r="D54" s="9" t="n">
        <v>3927.38424641227</v>
      </c>
      <c r="E54" s="9" t="n">
        <v>3375.9145514971</v>
      </c>
      <c r="F54" s="9" t="n">
        <v>2685.42086926349</v>
      </c>
      <c r="G54" s="9" t="n">
        <v>4556.62467354307</v>
      </c>
      <c r="H54" s="9" t="n">
        <v>5076.98131644101</v>
      </c>
      <c r="I54" s="3" t="n">
        <v>2027</v>
      </c>
      <c r="J54" s="11" t="n">
        <v>32364.99280819</v>
      </c>
      <c r="K54" s="9" t="n">
        <v>26530.8626142553</v>
      </c>
      <c r="L54" s="9" t="n">
        <v>28433.4130822582</v>
      </c>
      <c r="M54" s="9" t="n">
        <v>20523.3947853086</v>
      </c>
      <c r="N54" s="9" t="n">
        <v>17641.5707643418</v>
      </c>
      <c r="O54" s="9" t="n">
        <v>14033.246865251</v>
      </c>
      <c r="P54" s="9" t="n">
        <v>23811.6265677422</v>
      </c>
      <c r="Q54" s="9" t="n">
        <v>0.680642271662372</v>
      </c>
      <c r="R54" s="14" t="n">
        <v>6797.56508671459</v>
      </c>
      <c r="S54" s="13" t="n">
        <v>5607.45001293247</v>
      </c>
      <c r="T54" s="13" t="n">
        <v>3993.22245358913</v>
      </c>
      <c r="U54" s="13" t="n">
        <v>3424.14813447654</v>
      </c>
      <c r="V54" s="13" t="n">
        <v>2712.29286910383</v>
      </c>
      <c r="W54" s="13" t="n">
        <v>4667.98645868983</v>
      </c>
      <c r="X54" s="13" t="n">
        <v>5222.68577374855</v>
      </c>
      <c r="Y54" s="10" t="n">
        <v>4481.1865312167</v>
      </c>
      <c r="Z54" s="10" t="n">
        <v>3344.83639465834</v>
      </c>
      <c r="AA54" s="7"/>
      <c r="AB54" s="7" t="n">
        <v>2027</v>
      </c>
      <c r="AC54" s="8" t="n">
        <v>35522.1447916429</v>
      </c>
      <c r="AD54" s="8" t="n">
        <v>27292.272731443</v>
      </c>
      <c r="AE54" s="13" t="n">
        <v>29302.9413812586</v>
      </c>
      <c r="AF54" s="13" t="n">
        <v>20867.4465594843</v>
      </c>
      <c r="AG54" s="13" t="n">
        <v>17893.6257717684</v>
      </c>
      <c r="AH54" s="13" t="n">
        <v>14173.6723053891</v>
      </c>
      <c r="AI54" s="13" t="n">
        <v>24393.5716327435</v>
      </c>
      <c r="AJ54" s="13" t="n">
        <v>23417.4082586351</v>
      </c>
      <c r="AK54" s="13" t="n">
        <v>19202.2747720808</v>
      </c>
      <c r="AL54" s="8" t="n">
        <v>17479.1651421813</v>
      </c>
      <c r="AM54" s="13" t="n">
        <v>0.616657314177865</v>
      </c>
      <c r="AN54" s="3" t="n">
        <v>2027</v>
      </c>
      <c r="AO54" s="11" t="n">
        <v>7436.20128910951</v>
      </c>
      <c r="AP54" s="9" t="n">
        <v>5758.07013905739</v>
      </c>
      <c r="AQ54" s="9" t="n">
        <v>3993.12740623704</v>
      </c>
      <c r="AR54" s="9" t="n">
        <v>3423.21319914148</v>
      </c>
      <c r="AS54" s="9" t="n">
        <v>2733.28952124753</v>
      </c>
      <c r="AT54" s="9" t="n">
        <v>4734.39726967785</v>
      </c>
      <c r="AU54" s="9" t="n">
        <v>5267.4235077916</v>
      </c>
      <c r="AV54" s="3"/>
      <c r="AW54" s="3"/>
      <c r="AX54" s="3" t="n">
        <v>2027</v>
      </c>
      <c r="AY54" s="6" t="n">
        <v>38859.4762274235</v>
      </c>
      <c r="AZ54" s="6" t="n">
        <v>27526.0594250685</v>
      </c>
      <c r="BA54" s="9" t="n">
        <v>30090.0393877494</v>
      </c>
      <c r="BB54" s="9" t="n">
        <v>20866.9498690135</v>
      </c>
      <c r="BC54" s="9" t="n">
        <v>17888.7400652075</v>
      </c>
      <c r="BD54" s="9" t="n">
        <v>14283.3948469278</v>
      </c>
      <c r="BE54" s="9" t="n">
        <v>24740.61567183</v>
      </c>
      <c r="BF54" s="9" t="n">
        <v>0.557128513866514</v>
      </c>
      <c r="BG54" s="9" t="n">
        <v>23417.4082586351</v>
      </c>
      <c r="BH54" s="9" t="n">
        <v>19202.2747720808</v>
      </c>
      <c r="BI54" s="6" t="n">
        <v>17479.1651421813</v>
      </c>
    </row>
    <row r="55" customFormat="false" ht="15" hidden="false" customHeight="false" outlineLevel="0" collapsed="false">
      <c r="A55" s="0" t="n">
        <v>2027</v>
      </c>
      <c r="B55" s="11" t="n">
        <v>6234.23434256397</v>
      </c>
      <c r="C55" s="9" t="n">
        <v>5480.45683108599</v>
      </c>
      <c r="D55" s="9" t="n">
        <v>3953.36382399596</v>
      </c>
      <c r="E55" s="9" t="n">
        <v>3388.29295964339</v>
      </c>
      <c r="F55" s="9" t="n">
        <v>2699.4452721179</v>
      </c>
      <c r="G55" s="9" t="n">
        <v>4572.38052620387</v>
      </c>
      <c r="H55" s="9" t="n">
        <v>5118.34007520311</v>
      </c>
      <c r="I55" s="3" t="n">
        <v>2027</v>
      </c>
      <c r="J55" s="11" t="n">
        <v>32578.3382956357</v>
      </c>
      <c r="K55" s="9" t="n">
        <v>26746.9917426136</v>
      </c>
      <c r="L55" s="9" t="n">
        <v>28639.3110760602</v>
      </c>
      <c r="M55" s="9" t="n">
        <v>20659.1566801608</v>
      </c>
      <c r="N55" s="9" t="n">
        <v>17706.2568101322</v>
      </c>
      <c r="O55" s="9" t="n">
        <v>14106.5344119616</v>
      </c>
      <c r="P55" s="9" t="n">
        <v>23893.9621794491</v>
      </c>
      <c r="Q55" s="9" t="n">
        <v>0.683492953292299</v>
      </c>
      <c r="R55" s="14" t="n">
        <v>6833.98209814246</v>
      </c>
      <c r="S55" s="13" t="n">
        <v>5628.41308258904</v>
      </c>
      <c r="T55" s="13" t="n">
        <v>3997.38145822146</v>
      </c>
      <c r="U55" s="13" t="n">
        <v>3430.67071221461</v>
      </c>
      <c r="V55" s="13" t="n">
        <v>2717.11459687201</v>
      </c>
      <c r="W55" s="13" t="n">
        <v>4681.16066163363</v>
      </c>
      <c r="X55" s="13" t="n">
        <v>5246.91676853159</v>
      </c>
      <c r="Y55" s="10" t="n">
        <v>4498.99274479922</v>
      </c>
      <c r="Z55" s="10" t="n">
        <v>3348.85559689282</v>
      </c>
      <c r="AA55" s="7"/>
      <c r="AB55" s="7" t="n">
        <v>2027</v>
      </c>
      <c r="AC55" s="8" t="n">
        <v>35712.4497517746</v>
      </c>
      <c r="AD55" s="8" t="n">
        <v>27418.8970291361</v>
      </c>
      <c r="AE55" s="13" t="n">
        <v>29412.488430256</v>
      </c>
      <c r="AF55" s="13" t="n">
        <v>20889.1803366315</v>
      </c>
      <c r="AG55" s="13" t="n">
        <v>17927.7109107661</v>
      </c>
      <c r="AH55" s="13" t="n">
        <v>14198.8692854463</v>
      </c>
      <c r="AI55" s="13" t="n">
        <v>24462.4162761584</v>
      </c>
      <c r="AJ55" s="13" t="n">
        <v>23510.4584742638</v>
      </c>
      <c r="AK55" s="13" t="n">
        <v>19278.5759488963</v>
      </c>
      <c r="AL55" s="8" t="n">
        <v>17500.1683516981</v>
      </c>
      <c r="AM55" s="13" t="n">
        <v>0.616051041143832</v>
      </c>
      <c r="AN55" s="3" t="n">
        <v>2027</v>
      </c>
      <c r="AO55" s="11" t="n">
        <v>7479.61207825754</v>
      </c>
      <c r="AP55" s="9" t="n">
        <v>5774.08648228845</v>
      </c>
      <c r="AQ55" s="9" t="n">
        <v>4011.99960187265</v>
      </c>
      <c r="AR55" s="9" t="n">
        <v>3429.18253551562</v>
      </c>
      <c r="AS55" s="9" t="n">
        <v>2736.93663019733</v>
      </c>
      <c r="AT55" s="9" t="n">
        <v>4741.44326252859</v>
      </c>
      <c r="AU55" s="9" t="n">
        <v>5296.37529381651</v>
      </c>
      <c r="AV55" s="3"/>
      <c r="AW55" s="3"/>
      <c r="AX55" s="3" t="n">
        <v>2027</v>
      </c>
      <c r="AY55" s="6" t="n">
        <v>39086.3286838494</v>
      </c>
      <c r="AZ55" s="6" t="n">
        <v>27677.353237196</v>
      </c>
      <c r="BA55" s="9" t="n">
        <v>30173.7362492033</v>
      </c>
      <c r="BB55" s="9" t="n">
        <v>20965.5706041374</v>
      </c>
      <c r="BC55" s="9" t="n">
        <v>17919.9341219451</v>
      </c>
      <c r="BD55" s="9" t="n">
        <v>14302.4536026047</v>
      </c>
      <c r="BE55" s="9" t="n">
        <v>24777.4360295687</v>
      </c>
      <c r="BF55" s="9" t="n">
        <v>0.55285991809879</v>
      </c>
      <c r="BG55" s="9" t="n">
        <v>23510.4584742638</v>
      </c>
      <c r="BH55" s="9" t="n">
        <v>19278.5759488963</v>
      </c>
      <c r="BI55" s="6" t="n">
        <v>17500.1683516981</v>
      </c>
    </row>
    <row r="56" customFormat="false" ht="15" hidden="false" customHeight="false" outlineLevel="0" collapsed="false">
      <c r="A56" s="0" t="n">
        <v>2027</v>
      </c>
      <c r="B56" s="11" t="n">
        <v>6282.23739091697</v>
      </c>
      <c r="C56" s="9" t="n">
        <v>5508.47488899943</v>
      </c>
      <c r="D56" s="9" t="n">
        <v>3977.05480550599</v>
      </c>
      <c r="E56" s="9" t="n">
        <v>3401.20902287248</v>
      </c>
      <c r="F56" s="9" t="n">
        <v>2709.91952543415</v>
      </c>
      <c r="G56" s="9" t="n">
        <v>4582.07922873637</v>
      </c>
      <c r="H56" s="9" t="n">
        <v>5143.73882890664</v>
      </c>
      <c r="I56" s="3" t="n">
        <v>2027</v>
      </c>
      <c r="J56" s="11" t="n">
        <v>32829.1885945712</v>
      </c>
      <c r="K56" s="9" t="n">
        <v>26879.7184168087</v>
      </c>
      <c r="L56" s="9" t="n">
        <v>28785.7254902343</v>
      </c>
      <c r="M56" s="9" t="n">
        <v>20782.9590218405</v>
      </c>
      <c r="N56" s="9" t="n">
        <v>17773.7524887036</v>
      </c>
      <c r="O56" s="9" t="n">
        <v>14161.2698853462</v>
      </c>
      <c r="P56" s="9" t="n">
        <v>23944.6448446764</v>
      </c>
      <c r="Q56" s="9" t="n">
        <v>0.684241302505026</v>
      </c>
      <c r="R56" s="14" t="n">
        <v>6858.82237137</v>
      </c>
      <c r="S56" s="13" t="n">
        <v>5654.1284351693</v>
      </c>
      <c r="T56" s="13" t="n">
        <v>4024.64382631956</v>
      </c>
      <c r="U56" s="13" t="n">
        <v>3436.73265862704</v>
      </c>
      <c r="V56" s="13" t="n">
        <v>2727.23861899138</v>
      </c>
      <c r="W56" s="13" t="n">
        <v>4683.89824265187</v>
      </c>
      <c r="X56" s="13" t="n">
        <v>5269.81928032181</v>
      </c>
      <c r="Y56" s="10" t="n">
        <v>4516.79895838174</v>
      </c>
      <c r="Z56" s="10" t="n">
        <v>3352.86357518091</v>
      </c>
      <c r="AA56" s="7"/>
      <c r="AB56" s="7" t="n">
        <v>2027</v>
      </c>
      <c r="AC56" s="8" t="n">
        <v>35842.2579655977</v>
      </c>
      <c r="AD56" s="8" t="n">
        <v>27538.5790519673</v>
      </c>
      <c r="AE56" s="13" t="n">
        <v>29546.8695602741</v>
      </c>
      <c r="AF56" s="13" t="n">
        <v>21031.6457304292</v>
      </c>
      <c r="AG56" s="13" t="n">
        <v>17959.3889212647</v>
      </c>
      <c r="AH56" s="13" t="n">
        <v>14251.7745500536</v>
      </c>
      <c r="AI56" s="13" t="n">
        <v>24476.7220971499</v>
      </c>
      <c r="AJ56" s="13" t="n">
        <v>23603.5086898926</v>
      </c>
      <c r="AK56" s="13" t="n">
        <v>19354.8771257119</v>
      </c>
      <c r="AL56" s="8" t="n">
        <v>17521.1129080584</v>
      </c>
      <c r="AM56" s="13" t="n">
        <v>0.612157712564066</v>
      </c>
      <c r="AN56" s="3" t="n">
        <v>2027</v>
      </c>
      <c r="AO56" s="11" t="n">
        <v>7524.88017475028</v>
      </c>
      <c r="AP56" s="9" t="n">
        <v>5790.48094006683</v>
      </c>
      <c r="AQ56" s="9" t="n">
        <v>4025.88348030019</v>
      </c>
      <c r="AR56" s="9" t="n">
        <v>3435.11882913701</v>
      </c>
      <c r="AS56" s="9" t="n">
        <v>2742.14106076722</v>
      </c>
      <c r="AT56" s="9" t="n">
        <v>4747.57288171259</v>
      </c>
      <c r="AU56" s="9" t="n">
        <v>5318.12923370461</v>
      </c>
      <c r="AV56" s="3"/>
      <c r="AW56" s="3"/>
      <c r="AX56" s="3" t="n">
        <v>2027</v>
      </c>
      <c r="AY56" s="6" t="n">
        <v>39322.8869010263</v>
      </c>
      <c r="AZ56" s="6" t="n">
        <v>27791.0331494345</v>
      </c>
      <c r="BA56" s="9" t="n">
        <v>30259.4090299056</v>
      </c>
      <c r="BB56" s="9" t="n">
        <v>21038.1238100988</v>
      </c>
      <c r="BC56" s="9" t="n">
        <v>17950.9555066401</v>
      </c>
      <c r="BD56" s="9" t="n">
        <v>14329.6504788248</v>
      </c>
      <c r="BE56" s="9" t="n">
        <v>24809.467678754</v>
      </c>
      <c r="BF56" s="9" t="n">
        <v>0.551821683810967</v>
      </c>
      <c r="BG56" s="9" t="n">
        <v>23603.5086898926</v>
      </c>
      <c r="BH56" s="9" t="n">
        <v>19354.8771257119</v>
      </c>
      <c r="BI56" s="6" t="n">
        <v>17521.1129080584</v>
      </c>
    </row>
    <row r="57" customFormat="false" ht="15" hidden="false" customHeight="false" outlineLevel="0" collapsed="false">
      <c r="A57" s="0" t="n">
        <v>2028</v>
      </c>
      <c r="B57" s="11" t="n">
        <v>6327.46890704046</v>
      </c>
      <c r="C57" s="9" t="n">
        <v>5534.5414733327</v>
      </c>
      <c r="D57" s="9" t="n">
        <v>3981.11019184237</v>
      </c>
      <c r="E57" s="9" t="n">
        <v>3410.81440012086</v>
      </c>
      <c r="F57" s="9" t="n">
        <v>2718.2312123024</v>
      </c>
      <c r="G57" s="9" t="n">
        <v>4587.22167970793</v>
      </c>
      <c r="H57" s="9" t="n">
        <v>5154.8236190239</v>
      </c>
      <c r="I57" s="3" t="n">
        <v>2028</v>
      </c>
      <c r="J57" s="11" t="n">
        <v>33065.5556531263</v>
      </c>
      <c r="K57" s="9" t="n">
        <v>26937.644382137</v>
      </c>
      <c r="L57" s="9" t="n">
        <v>28921.9420576519</v>
      </c>
      <c r="M57" s="9" t="n">
        <v>20804.1513191984</v>
      </c>
      <c r="N57" s="9" t="n">
        <v>17823.9474624984</v>
      </c>
      <c r="O57" s="9" t="n">
        <v>14204.7044005925</v>
      </c>
      <c r="P57" s="9" t="n">
        <v>23971.5178331165</v>
      </c>
      <c r="Q57" s="9" t="n">
        <v>0.675815195454029</v>
      </c>
      <c r="R57" s="12" t="n">
        <v>6880.83867277026</v>
      </c>
      <c r="S57" s="13" t="n">
        <v>5670.45221179892</v>
      </c>
      <c r="T57" s="13" t="n">
        <v>4023.81630663211</v>
      </c>
      <c r="U57" s="13" t="n">
        <v>3442.30993222272</v>
      </c>
      <c r="V57" s="13" t="n">
        <v>2731.85220008328</v>
      </c>
      <c r="W57" s="13" t="n">
        <v>4685.59637252556</v>
      </c>
      <c r="X57" s="13" t="n">
        <v>5276.56573488632</v>
      </c>
      <c r="Y57" s="10" t="n">
        <v>4534.60517196426</v>
      </c>
      <c r="Z57" s="10" t="n">
        <v>3356.86040534075</v>
      </c>
      <c r="AA57" s="7"/>
      <c r="AB57" s="7" t="n">
        <v>2028</v>
      </c>
      <c r="AC57" s="8" t="n">
        <v>35957.3089045942</v>
      </c>
      <c r="AD57" s="8" t="n">
        <v>27573.8341076841</v>
      </c>
      <c r="AE57" s="13" t="n">
        <v>29632.1729813648</v>
      </c>
      <c r="AF57" s="13" t="n">
        <v>21027.321347539</v>
      </c>
      <c r="AG57" s="13" t="n">
        <v>17988.5341692588</v>
      </c>
      <c r="AH57" s="13" t="n">
        <v>14275.8838146894</v>
      </c>
      <c r="AI57" s="13" t="n">
        <v>24485.5960416401</v>
      </c>
      <c r="AJ57" s="13" t="n">
        <v>23696.5589055213</v>
      </c>
      <c r="AK57" s="13" t="n">
        <v>19431.1783025275</v>
      </c>
      <c r="AL57" s="8" t="n">
        <v>17541.9992074662</v>
      </c>
      <c r="AM57" s="13" t="n">
        <v>0.612469729600606</v>
      </c>
      <c r="AN57" s="3" t="n">
        <v>2028</v>
      </c>
      <c r="AO57" s="11" t="n">
        <v>7582.92229364349</v>
      </c>
      <c r="AP57" s="9" t="n">
        <v>5817.81686404987</v>
      </c>
      <c r="AQ57" s="9" t="n">
        <v>4036.84716460994</v>
      </c>
      <c r="AR57" s="9" t="n">
        <v>3440.52026516824</v>
      </c>
      <c r="AS57" s="9" t="n">
        <v>2746.75689974498</v>
      </c>
      <c r="AT57" s="9" t="n">
        <v>4764.65198605939</v>
      </c>
      <c r="AU57" s="9" t="n">
        <v>5350.54530470615</v>
      </c>
      <c r="AV57" s="3"/>
      <c r="AW57" s="3"/>
      <c r="AX57" s="3" t="n">
        <v>2028</v>
      </c>
      <c r="AY57" s="6" t="n">
        <v>39626.1985317406</v>
      </c>
      <c r="AZ57" s="6" t="n">
        <v>27960.430331073</v>
      </c>
      <c r="BA57" s="9" t="n">
        <v>30402.2588058698</v>
      </c>
      <c r="BB57" s="9" t="n">
        <v>21095.4169108684</v>
      </c>
      <c r="BC57" s="9" t="n">
        <v>17979.1818774562</v>
      </c>
      <c r="BD57" s="9" t="n">
        <v>14353.7715425309</v>
      </c>
      <c r="BE57" s="9" t="n">
        <v>24898.7182279991</v>
      </c>
      <c r="BF57" s="9" t="n">
        <v>0.548703610453234</v>
      </c>
      <c r="BG57" s="9" t="n">
        <v>23696.5589055213</v>
      </c>
      <c r="BH57" s="9" t="n">
        <v>19431.1783025275</v>
      </c>
      <c r="BI57" s="6" t="n">
        <v>17541.9992074662</v>
      </c>
    </row>
    <row r="58" customFormat="false" ht="15" hidden="false" customHeight="false" outlineLevel="0" collapsed="false">
      <c r="A58" s="0" t="n">
        <v>2028</v>
      </c>
      <c r="B58" s="11" t="n">
        <v>6345.55612940582</v>
      </c>
      <c r="C58" s="9" t="n">
        <v>5560.67233620739</v>
      </c>
      <c r="D58" s="9" t="n">
        <v>4014.84708312132</v>
      </c>
      <c r="E58" s="9" t="n">
        <v>3419.13672247567</v>
      </c>
      <c r="F58" s="9" t="n">
        <v>2720.19304464602</v>
      </c>
      <c r="G58" s="9" t="n">
        <v>4591.56959192363</v>
      </c>
      <c r="H58" s="9" t="n">
        <v>5171.29933736449</v>
      </c>
      <c r="I58" s="3" t="n">
        <v>2028</v>
      </c>
      <c r="J58" s="11" t="n">
        <v>33160.0743408542</v>
      </c>
      <c r="K58" s="9" t="n">
        <v>27023.7418074614</v>
      </c>
      <c r="L58" s="9" t="n">
        <v>29058.4945264734</v>
      </c>
      <c r="M58" s="9" t="n">
        <v>20980.450732524</v>
      </c>
      <c r="N58" s="9" t="n">
        <v>17867.4375557772</v>
      </c>
      <c r="O58" s="9" t="n">
        <v>14214.9563793052</v>
      </c>
      <c r="P58" s="9" t="n">
        <v>23994.238787649</v>
      </c>
      <c r="Q58" s="9" t="n">
        <v>0.679010871776187</v>
      </c>
      <c r="R58" s="14" t="n">
        <v>6894.95221380351</v>
      </c>
      <c r="S58" s="13" t="n">
        <v>5689.69225793785</v>
      </c>
      <c r="T58" s="13" t="n">
        <v>4048.61023790323</v>
      </c>
      <c r="U58" s="13" t="n">
        <v>3447.1423358694</v>
      </c>
      <c r="V58" s="13" t="n">
        <v>2735.0053849384</v>
      </c>
      <c r="W58" s="13" t="n">
        <v>4683.47850298926</v>
      </c>
      <c r="X58" s="13" t="n">
        <v>5297.8360619221</v>
      </c>
      <c r="Y58" s="10" t="n">
        <v>4552.41138554678</v>
      </c>
      <c r="Z58" s="10" t="n">
        <v>3360.84616238025</v>
      </c>
      <c r="AA58" s="7"/>
      <c r="AB58" s="7" t="n">
        <v>2028</v>
      </c>
      <c r="AC58" s="8" t="n">
        <v>36031.0622621142</v>
      </c>
      <c r="AD58" s="8" t="n">
        <v>27684.9867964914</v>
      </c>
      <c r="AE58" s="13" t="n">
        <v>29732.7159987581</v>
      </c>
      <c r="AF58" s="13" t="n">
        <v>21156.8873914579</v>
      </c>
      <c r="AG58" s="13" t="n">
        <v>18013.7869384253</v>
      </c>
      <c r="AH58" s="13" t="n">
        <v>14292.3614633106</v>
      </c>
      <c r="AI58" s="13" t="n">
        <v>24474.5286568695</v>
      </c>
      <c r="AJ58" s="13" t="n">
        <v>23789.6091211501</v>
      </c>
      <c r="AK58" s="13" t="n">
        <v>19507.479479343</v>
      </c>
      <c r="AL58" s="8" t="n">
        <v>17562.8276418917</v>
      </c>
      <c r="AM58" s="13" t="n">
        <v>0.614576098508176</v>
      </c>
      <c r="AN58" s="3" t="n">
        <v>2028</v>
      </c>
      <c r="AO58" s="11" t="n">
        <v>7629.63328460781</v>
      </c>
      <c r="AP58" s="9" t="n">
        <v>5839.1941920906</v>
      </c>
      <c r="AQ58" s="9" t="n">
        <v>4051.42919653492</v>
      </c>
      <c r="AR58" s="9" t="n">
        <v>3445.68502766956</v>
      </c>
      <c r="AS58" s="9" t="n">
        <v>2751.48724196401</v>
      </c>
      <c r="AT58" s="9" t="n">
        <v>4763.18521904044</v>
      </c>
      <c r="AU58" s="9" t="n">
        <v>5356.89450287958</v>
      </c>
      <c r="AV58" s="3"/>
      <c r="AW58" s="3"/>
      <c r="AX58" s="3" t="n">
        <v>2028</v>
      </c>
      <c r="AY58" s="6" t="n">
        <v>39870.2969056773</v>
      </c>
      <c r="AZ58" s="6" t="n">
        <v>27993.6094377016</v>
      </c>
      <c r="BA58" s="9" t="n">
        <v>30513.9706515431</v>
      </c>
      <c r="BB58" s="9" t="n">
        <v>21171.6184687479</v>
      </c>
      <c r="BC58" s="9" t="n">
        <v>18006.1714596148</v>
      </c>
      <c r="BD58" s="9" t="n">
        <v>14378.4909676596</v>
      </c>
      <c r="BE58" s="9" t="n">
        <v>24891.053320086</v>
      </c>
      <c r="BF58" s="9" t="n">
        <v>0.547915850619371</v>
      </c>
      <c r="BG58" s="9" t="n">
        <v>23789.6091211501</v>
      </c>
      <c r="BH58" s="9" t="n">
        <v>19507.479479343</v>
      </c>
      <c r="BI58" s="6" t="n">
        <v>17562.8276418917</v>
      </c>
    </row>
    <row r="59" customFormat="false" ht="15" hidden="false" customHeight="false" outlineLevel="0" collapsed="false">
      <c r="A59" s="0" t="n">
        <v>2028</v>
      </c>
      <c r="B59" s="11" t="n">
        <v>6359.16832611942</v>
      </c>
      <c r="C59" s="9" t="n">
        <v>5581.17634840131</v>
      </c>
      <c r="D59" s="9" t="n">
        <v>4030.69783158518</v>
      </c>
      <c r="E59" s="9" t="n">
        <v>3423.05178095648</v>
      </c>
      <c r="F59" s="9" t="n">
        <v>2723.81382936612</v>
      </c>
      <c r="G59" s="9" t="n">
        <v>4598.7096906831</v>
      </c>
      <c r="H59" s="9" t="n">
        <v>5189.57810199194</v>
      </c>
      <c r="I59" s="3" t="n">
        <v>2028</v>
      </c>
      <c r="J59" s="11" t="n">
        <v>33231.2078153299</v>
      </c>
      <c r="K59" s="9" t="n">
        <v>27119.2614406573</v>
      </c>
      <c r="L59" s="9" t="n">
        <v>29165.6426715328</v>
      </c>
      <c r="M59" s="9" t="n">
        <v>21063.2822427496</v>
      </c>
      <c r="N59" s="9" t="n">
        <v>17887.8965396117</v>
      </c>
      <c r="O59" s="9" t="n">
        <v>14233.8775720332</v>
      </c>
      <c r="P59" s="9" t="n">
        <v>24031.5509161428</v>
      </c>
      <c r="Q59" s="9" t="n">
        <v>0.679625375324014</v>
      </c>
      <c r="R59" s="14" t="n">
        <v>6926.13146006421</v>
      </c>
      <c r="S59" s="13" t="n">
        <v>5699.15546939247</v>
      </c>
      <c r="T59" s="13" t="n">
        <v>4095.70107336823</v>
      </c>
      <c r="U59" s="13" t="n">
        <v>3453.42932708408</v>
      </c>
      <c r="V59" s="13" t="n">
        <v>2739.71323485776</v>
      </c>
      <c r="W59" s="13" t="n">
        <v>4680.06753594351</v>
      </c>
      <c r="X59" s="13" t="n">
        <v>5312.83967945727</v>
      </c>
      <c r="Y59" s="10" t="n">
        <v>4570.2175991293</v>
      </c>
      <c r="Z59" s="10" t="n">
        <v>3364.82092050897</v>
      </c>
      <c r="AA59" s="7"/>
      <c r="AB59" s="7" t="n">
        <v>2028</v>
      </c>
      <c r="AC59" s="8" t="n">
        <v>36193.9961488866</v>
      </c>
      <c r="AD59" s="8" t="n">
        <v>27763.3914410493</v>
      </c>
      <c r="AE59" s="13" t="n">
        <v>29782.1680544864</v>
      </c>
      <c r="AF59" s="13" t="n">
        <v>21402.9707248881</v>
      </c>
      <c r="AG59" s="13" t="n">
        <v>18046.6409691529</v>
      </c>
      <c r="AH59" s="13" t="n">
        <v>14316.9633500685</v>
      </c>
      <c r="AI59" s="13" t="n">
        <v>24456.7039117242</v>
      </c>
      <c r="AJ59" s="13" t="n">
        <v>23882.6593367788</v>
      </c>
      <c r="AK59" s="13" t="n">
        <v>19583.7806561586</v>
      </c>
      <c r="AL59" s="8" t="n">
        <v>17583.5985991328</v>
      </c>
      <c r="AM59" s="13" t="n">
        <v>0.619339030196296</v>
      </c>
      <c r="AN59" s="3" t="n">
        <v>2028</v>
      </c>
      <c r="AO59" s="11" t="n">
        <v>7644.09739278853</v>
      </c>
      <c r="AP59" s="9" t="n">
        <v>5850.03294699813</v>
      </c>
      <c r="AQ59" s="9" t="n">
        <v>4077.64035208783</v>
      </c>
      <c r="AR59" s="9" t="n">
        <v>3451.6288932701</v>
      </c>
      <c r="AS59" s="9" t="n">
        <v>2756.41385762889</v>
      </c>
      <c r="AT59" s="9" t="n">
        <v>4767.30549736779</v>
      </c>
      <c r="AU59" s="9" t="n">
        <v>5380.80716300694</v>
      </c>
      <c r="AV59" s="3"/>
      <c r="AW59" s="3"/>
      <c r="AX59" s="3" t="n">
        <v>2028</v>
      </c>
      <c r="AY59" s="6" t="n">
        <v>39945.882227557</v>
      </c>
      <c r="AZ59" s="6" t="n">
        <v>28118.5702088839</v>
      </c>
      <c r="BA59" s="9" t="n">
        <v>30570.6109067337</v>
      </c>
      <c r="BB59" s="9" t="n">
        <v>21308.5905243045</v>
      </c>
      <c r="BC59" s="9" t="n">
        <v>18037.2324133227</v>
      </c>
      <c r="BD59" s="9" t="n">
        <v>14404.2360620792</v>
      </c>
      <c r="BE59" s="9" t="n">
        <v>24912.5847245609</v>
      </c>
      <c r="BF59" s="9" t="n">
        <v>0.54546328591583</v>
      </c>
      <c r="BG59" s="9" t="n">
        <v>23882.6593367788</v>
      </c>
      <c r="BH59" s="9" t="n">
        <v>19583.7806561586</v>
      </c>
      <c r="BI59" s="6" t="n">
        <v>17583.5985991328</v>
      </c>
    </row>
    <row r="60" customFormat="false" ht="15" hidden="false" customHeight="false" outlineLevel="0" collapsed="false">
      <c r="A60" s="0" t="n">
        <v>2028</v>
      </c>
      <c r="B60" s="11" t="n">
        <v>6359.28345008617</v>
      </c>
      <c r="C60" s="9" t="n">
        <v>5587.93137535375</v>
      </c>
      <c r="D60" s="9" t="n">
        <v>4046.59191560949</v>
      </c>
      <c r="E60" s="9" t="n">
        <v>3426.91673273386</v>
      </c>
      <c r="F60" s="9" t="n">
        <v>2727.64257689453</v>
      </c>
      <c r="G60" s="9" t="n">
        <v>4591.71877936968</v>
      </c>
      <c r="H60" s="9" t="n">
        <v>5200.35146805919</v>
      </c>
      <c r="I60" s="3" t="n">
        <v>2028</v>
      </c>
      <c r="J60" s="11" t="n">
        <v>33231.8094204876</v>
      </c>
      <c r="K60" s="9" t="n">
        <v>27175.5599923375</v>
      </c>
      <c r="L60" s="9" t="n">
        <v>29200.9425241145</v>
      </c>
      <c r="M60" s="9" t="n">
        <v>21146.3402123078</v>
      </c>
      <c r="N60" s="9" t="n">
        <v>17908.0936800433</v>
      </c>
      <c r="O60" s="9" t="n">
        <v>14253.8855193408</v>
      </c>
      <c r="P60" s="9" t="n">
        <v>23995.0183988763</v>
      </c>
      <c r="Q60" s="9" t="n">
        <v>0.683199773010911</v>
      </c>
      <c r="R60" s="14" t="n">
        <v>6969.8789155494</v>
      </c>
      <c r="S60" s="13" t="n">
        <v>5718.58650727185</v>
      </c>
      <c r="T60" s="13" t="n">
        <v>4096.5196524194</v>
      </c>
      <c r="U60" s="13" t="n">
        <v>3459.81954636347</v>
      </c>
      <c r="V60" s="13" t="n">
        <v>2744.48976284893</v>
      </c>
      <c r="W60" s="13" t="n">
        <v>4677.57145269776</v>
      </c>
      <c r="X60" s="13" t="n">
        <v>5319.81741185801</v>
      </c>
      <c r="Y60" s="10" t="n">
        <v>4588.02381271182</v>
      </c>
      <c r="Z60" s="10" t="n">
        <v>3368.78475314966</v>
      </c>
      <c r="AA60" s="7"/>
      <c r="AB60" s="7" t="n">
        <v>2028</v>
      </c>
      <c r="AC60" s="8" t="n">
        <v>36422.607927985</v>
      </c>
      <c r="AD60" s="8" t="n">
        <v>27799.8550890606</v>
      </c>
      <c r="AE60" s="13" t="n">
        <v>29883.7091404779</v>
      </c>
      <c r="AF60" s="13" t="n">
        <v>21407.248386552</v>
      </c>
      <c r="AG60" s="13" t="n">
        <v>18080.0344404323</v>
      </c>
      <c r="AH60" s="13" t="n">
        <v>14341.9241289267</v>
      </c>
      <c r="AI60" s="13" t="n">
        <v>24443.660089512</v>
      </c>
      <c r="AJ60" s="13" t="n">
        <v>23975.7095524075</v>
      </c>
      <c r="AK60" s="13" t="n">
        <v>19660.0818329742</v>
      </c>
      <c r="AL60" s="8" t="n">
        <v>17604.3124628761</v>
      </c>
      <c r="AM60" s="13" t="n">
        <v>0.61273232085664</v>
      </c>
      <c r="AN60" s="3" t="n">
        <v>2028</v>
      </c>
      <c r="AO60" s="11" t="n">
        <v>7689.33237726289</v>
      </c>
      <c r="AP60" s="9" t="n">
        <v>5861.33879175119</v>
      </c>
      <c r="AQ60" s="9" t="n">
        <v>4092.59912784729</v>
      </c>
      <c r="AR60" s="9" t="n">
        <v>3457.5199286704</v>
      </c>
      <c r="AS60" s="9" t="n">
        <v>2761.60481994527</v>
      </c>
      <c r="AT60" s="9" t="n">
        <v>4766.27493676477</v>
      </c>
      <c r="AU60" s="9" t="n">
        <v>5394.62003452283</v>
      </c>
      <c r="AV60" s="3"/>
      <c r="AW60" s="3"/>
      <c r="AX60" s="3" t="n">
        <v>2028</v>
      </c>
      <c r="AY60" s="6" t="n">
        <v>40182.2674107289</v>
      </c>
      <c r="AZ60" s="6" t="n">
        <v>28190.7523528893</v>
      </c>
      <c r="BA60" s="9" t="n">
        <v>30629.6920408143</v>
      </c>
      <c r="BB60" s="9" t="n">
        <v>21386.7608384766</v>
      </c>
      <c r="BC60" s="9" t="n">
        <v>18068.0172914066</v>
      </c>
      <c r="BD60" s="9" t="n">
        <v>14431.3625570311</v>
      </c>
      <c r="BE60" s="9" t="n">
        <v>24907.1993075049</v>
      </c>
      <c r="BF60" s="9" t="n">
        <v>0.545917368850483</v>
      </c>
      <c r="BG60" s="9" t="n">
        <v>23975.7095524075</v>
      </c>
      <c r="BH60" s="9" t="n">
        <v>19660.0818329742</v>
      </c>
      <c r="BI60" s="6" t="n">
        <v>17604.3124628761</v>
      </c>
    </row>
    <row r="61" customFormat="false" ht="15" hidden="false" customHeight="false" outlineLevel="0" collapsed="false">
      <c r="A61" s="0" t="n">
        <v>2029</v>
      </c>
      <c r="B61" s="11" t="n">
        <v>6375.37251944991</v>
      </c>
      <c r="C61" s="9" t="n">
        <v>5596.07006998617</v>
      </c>
      <c r="D61" s="9" t="n">
        <v>4056.6491207203</v>
      </c>
      <c r="E61" s="9" t="n">
        <v>3426.33436104155</v>
      </c>
      <c r="F61" s="9" t="n">
        <v>2729.79662332552</v>
      </c>
      <c r="G61" s="9" t="n">
        <v>4588.73709154024</v>
      </c>
      <c r="H61" s="9" t="n">
        <v>5209.85106710358</v>
      </c>
      <c r="I61" s="3" t="n">
        <v>2029</v>
      </c>
      <c r="J61" s="11" t="n">
        <v>33315.8863280583</v>
      </c>
      <c r="K61" s="9" t="n">
        <v>27225.2021992767</v>
      </c>
      <c r="L61" s="9" t="n">
        <v>29243.4730310622</v>
      </c>
      <c r="M61" s="9" t="n">
        <v>21198.8963102028</v>
      </c>
      <c r="N61" s="9" t="n">
        <v>17905.0503709593</v>
      </c>
      <c r="O61" s="9" t="n">
        <v>14265.1419542897</v>
      </c>
      <c r="P61" s="9" t="n">
        <v>23979.4369450101</v>
      </c>
      <c r="Q61" s="9" t="n">
        <v>0.673608173213005</v>
      </c>
      <c r="R61" s="12" t="n">
        <v>6986.21173239764</v>
      </c>
      <c r="S61" s="13" t="n">
        <v>5733.26204111772</v>
      </c>
      <c r="T61" s="13" t="n">
        <v>4103.60606276262</v>
      </c>
      <c r="U61" s="13" t="n">
        <v>3464.94686625994</v>
      </c>
      <c r="V61" s="13" t="n">
        <v>2748.07727931816</v>
      </c>
      <c r="W61" s="13" t="n">
        <v>4678.46100682129</v>
      </c>
      <c r="X61" s="13" t="n">
        <v>5325.06381534965</v>
      </c>
      <c r="Y61" s="10" t="n">
        <v>4605.83002629434</v>
      </c>
      <c r="Z61" s="10" t="n">
        <v>3372.73773294967</v>
      </c>
      <c r="AA61" s="7"/>
      <c r="AB61" s="7" t="n">
        <v>2029</v>
      </c>
      <c r="AC61" s="8" t="n">
        <v>36507.9585906911</v>
      </c>
      <c r="AD61" s="8" t="n">
        <v>27827.2713038505</v>
      </c>
      <c r="AE61" s="13" t="n">
        <v>29960.3993128437</v>
      </c>
      <c r="AF61" s="13" t="n">
        <v>21444.2799546287</v>
      </c>
      <c r="AG61" s="13" t="n">
        <v>18106.8283581707</v>
      </c>
      <c r="AH61" s="13" t="n">
        <v>14360.671471223</v>
      </c>
      <c r="AI61" s="13" t="n">
        <v>24448.3086467487</v>
      </c>
      <c r="AJ61" s="13" t="n">
        <v>24068.7597680363</v>
      </c>
      <c r="AK61" s="13" t="n">
        <v>19736.3830097897</v>
      </c>
      <c r="AL61" s="8" t="n">
        <v>17624.969612756</v>
      </c>
      <c r="AM61" s="13" t="n">
        <v>0.612873216184096</v>
      </c>
      <c r="AN61" s="3" t="n">
        <v>2029</v>
      </c>
      <c r="AO61" s="11" t="n">
        <v>7731.30993227991</v>
      </c>
      <c r="AP61" s="9" t="n">
        <v>5874.32586694782</v>
      </c>
      <c r="AQ61" s="9" t="n">
        <v>4103.86512236656</v>
      </c>
      <c r="AR61" s="9" t="n">
        <v>3462.90732582708</v>
      </c>
      <c r="AS61" s="9" t="n">
        <v>2766.21341170904</v>
      </c>
      <c r="AT61" s="9" t="n">
        <v>4769.99046483703</v>
      </c>
      <c r="AU61" s="9" t="n">
        <v>5407.76807985047</v>
      </c>
      <c r="AV61" s="3"/>
      <c r="AW61" s="3"/>
      <c r="AX61" s="3" t="n">
        <v>2029</v>
      </c>
      <c r="AY61" s="6" t="n">
        <v>40401.6301925915</v>
      </c>
      <c r="AZ61" s="6" t="n">
        <v>28259.4603040303</v>
      </c>
      <c r="BA61" s="9" t="n">
        <v>30697.5588077624</v>
      </c>
      <c r="BB61" s="9" t="n">
        <v>21445.6337265519</v>
      </c>
      <c r="BC61" s="9" t="n">
        <v>18096.170299051</v>
      </c>
      <c r="BD61" s="9" t="n">
        <v>14455.4457488549</v>
      </c>
      <c r="BE61" s="9" t="n">
        <v>24926.6156020863</v>
      </c>
      <c r="BF61" s="9" t="n">
        <v>0.544704158608912</v>
      </c>
      <c r="BG61" s="9" t="n">
        <v>24068.7597680363</v>
      </c>
      <c r="BH61" s="9" t="n">
        <v>19736.3830097897</v>
      </c>
      <c r="BI61" s="6" t="n">
        <v>17624.969612756</v>
      </c>
    </row>
    <row r="62" customFormat="false" ht="15" hidden="false" customHeight="false" outlineLevel="0" collapsed="false">
      <c r="A62" s="0" t="n">
        <v>2029</v>
      </c>
      <c r="B62" s="11" t="n">
        <v>6394.77274772611</v>
      </c>
      <c r="C62" s="9" t="n">
        <v>5585.75277146164</v>
      </c>
      <c r="D62" s="9" t="n">
        <v>4063.40770470187</v>
      </c>
      <c r="E62" s="9" t="n">
        <v>3426.25061559673</v>
      </c>
      <c r="F62" s="9" t="n">
        <v>2730.09157037596</v>
      </c>
      <c r="G62" s="9" t="n">
        <v>4575.83946762213</v>
      </c>
      <c r="H62" s="9" t="n">
        <v>5205.61318456969</v>
      </c>
      <c r="I62" s="3" t="n">
        <v>2029</v>
      </c>
      <c r="J62" s="11" t="n">
        <v>33417.2664118129</v>
      </c>
      <c r="K62" s="9" t="n">
        <v>27203.0562286154</v>
      </c>
      <c r="L62" s="9" t="n">
        <v>29189.5577588476</v>
      </c>
      <c r="M62" s="9" t="n">
        <v>21234.2147508087</v>
      </c>
      <c r="N62" s="9" t="n">
        <v>17904.6127410465</v>
      </c>
      <c r="O62" s="9" t="n">
        <v>14266.6832638171</v>
      </c>
      <c r="P62" s="9" t="n">
        <v>23912.0376250415</v>
      </c>
      <c r="Q62" s="9" t="n">
        <v>0.673225164140913</v>
      </c>
      <c r="R62" s="14" t="n">
        <v>7022.15822820774</v>
      </c>
      <c r="S62" s="13" t="n">
        <v>5740.05251600546</v>
      </c>
      <c r="T62" s="13" t="n">
        <v>4118.97309773372</v>
      </c>
      <c r="U62" s="13" t="n">
        <v>3469.73533205907</v>
      </c>
      <c r="V62" s="13" t="n">
        <v>2750.68496927036</v>
      </c>
      <c r="W62" s="13" t="n">
        <v>4673.52096675285</v>
      </c>
      <c r="X62" s="13" t="n">
        <v>5337.51251835962</v>
      </c>
      <c r="Y62" s="10" t="n">
        <v>4623.63623987686</v>
      </c>
      <c r="Z62" s="10" t="n">
        <v>3376.67993179217</v>
      </c>
      <c r="AA62" s="7"/>
      <c r="AB62" s="7" t="n">
        <v>2029</v>
      </c>
      <c r="AC62" s="8" t="n">
        <v>36695.8047698199</v>
      </c>
      <c r="AD62" s="8" t="n">
        <v>27892.3246906364</v>
      </c>
      <c r="AE62" s="13" t="n">
        <v>29995.8844062689</v>
      </c>
      <c r="AF62" s="13" t="n">
        <v>21524.5837155046</v>
      </c>
      <c r="AG62" s="13" t="n">
        <v>18131.8515206233</v>
      </c>
      <c r="AH62" s="13" t="n">
        <v>14374.2985183895</v>
      </c>
      <c r="AI62" s="13" t="n">
        <v>24422.4934002084</v>
      </c>
      <c r="AJ62" s="13" t="n">
        <v>24161.809983665</v>
      </c>
      <c r="AK62" s="13" t="n">
        <v>19812.6841866053</v>
      </c>
      <c r="AL62" s="8" t="n">
        <v>17645.5704244135</v>
      </c>
      <c r="AM62" s="13" t="n">
        <v>0.609629629734779</v>
      </c>
      <c r="AN62" s="3" t="n">
        <v>2029</v>
      </c>
      <c r="AO62" s="11" t="n">
        <v>7751.67210707598</v>
      </c>
      <c r="AP62" s="9" t="n">
        <v>5880.35917362206</v>
      </c>
      <c r="AQ62" s="9" t="n">
        <v>4118.71696363171</v>
      </c>
      <c r="AR62" s="9" t="n">
        <v>3468.05147942876</v>
      </c>
      <c r="AS62" s="9" t="n">
        <v>2770.61600913616</v>
      </c>
      <c r="AT62" s="9" t="n">
        <v>4767.62153823851</v>
      </c>
      <c r="AU62" s="9" t="n">
        <v>5412.8224226186</v>
      </c>
      <c r="AV62" s="3"/>
      <c r="AW62" s="3"/>
      <c r="AX62" s="3" t="n">
        <v>2029</v>
      </c>
      <c r="AY62" s="6" t="n">
        <v>40508.0371356883</v>
      </c>
      <c r="AZ62" s="6" t="n">
        <v>28285.8728640199</v>
      </c>
      <c r="BA62" s="9" t="n">
        <v>30729.0871551222</v>
      </c>
      <c r="BB62" s="9" t="n">
        <v>21523.2452314236</v>
      </c>
      <c r="BC62" s="9" t="n">
        <v>18123.0521849525</v>
      </c>
      <c r="BD62" s="9" t="n">
        <v>14478.4524727731</v>
      </c>
      <c r="BE62" s="9" t="n">
        <v>24914.2362644029</v>
      </c>
      <c r="BF62" s="9" t="n">
        <v>0.545249913226215</v>
      </c>
      <c r="BG62" s="9" t="n">
        <v>24161.809983665</v>
      </c>
      <c r="BH62" s="9" t="n">
        <v>19812.6841866053</v>
      </c>
      <c r="BI62" s="6" t="n">
        <v>17645.5704244135</v>
      </c>
    </row>
    <row r="63" customFormat="false" ht="15" hidden="false" customHeight="false" outlineLevel="0" collapsed="false">
      <c r="A63" s="0" t="n">
        <v>2029</v>
      </c>
      <c r="B63" s="11" t="n">
        <v>6412.37405519835</v>
      </c>
      <c r="C63" s="9" t="n">
        <v>5604.96397341558</v>
      </c>
      <c r="D63" s="9" t="n">
        <v>4069.46416072135</v>
      </c>
      <c r="E63" s="9" t="n">
        <v>3424.16453427656</v>
      </c>
      <c r="F63" s="9" t="n">
        <v>2733.69378201846</v>
      </c>
      <c r="G63" s="9" t="n">
        <v>4575.90960765111</v>
      </c>
      <c r="H63" s="9" t="n">
        <v>5221.53142502277</v>
      </c>
      <c r="I63" s="3" t="n">
        <v>2029</v>
      </c>
      <c r="J63" s="11" t="n">
        <v>33509.2458462979</v>
      </c>
      <c r="K63" s="9" t="n">
        <v>27286.2404328105</v>
      </c>
      <c r="L63" s="9" t="n">
        <v>29289.9500447211</v>
      </c>
      <c r="M63" s="9" t="n">
        <v>21265.8640700729</v>
      </c>
      <c r="N63" s="9" t="n">
        <v>17893.7114724662</v>
      </c>
      <c r="O63" s="9" t="n">
        <v>14285.5073989159</v>
      </c>
      <c r="P63" s="9" t="n">
        <v>23912.4041569148</v>
      </c>
      <c r="Q63" s="9" t="n">
        <v>0.674164823281898</v>
      </c>
      <c r="R63" s="14" t="n">
        <v>7056.03741941516</v>
      </c>
      <c r="S63" s="13" t="n">
        <v>5757.19398812891</v>
      </c>
      <c r="T63" s="13" t="n">
        <v>4126.74440517898</v>
      </c>
      <c r="U63" s="13" t="n">
        <v>3476.26727440091</v>
      </c>
      <c r="V63" s="13" t="n">
        <v>2755.20719716158</v>
      </c>
      <c r="W63" s="13" t="n">
        <v>4680.6461237323</v>
      </c>
      <c r="X63" s="13" t="n">
        <v>5349.75632699335</v>
      </c>
      <c r="Y63" s="10" t="n">
        <v>4641.44245345938</v>
      </c>
      <c r="Z63" s="10" t="n">
        <v>3380.61142080703</v>
      </c>
      <c r="AA63" s="7"/>
      <c r="AB63" s="7" t="n">
        <v>2029</v>
      </c>
      <c r="AC63" s="8" t="n">
        <v>36872.8478021618</v>
      </c>
      <c r="AD63" s="8" t="n">
        <v>27956.3073575973</v>
      </c>
      <c r="AE63" s="13" t="n">
        <v>30085.4608718038</v>
      </c>
      <c r="AF63" s="13" t="n">
        <v>21565.1943613416</v>
      </c>
      <c r="AG63" s="13" t="n">
        <v>18165.9855963809</v>
      </c>
      <c r="AH63" s="13" t="n">
        <v>14397.9303971407</v>
      </c>
      <c r="AI63" s="13" t="n">
        <v>24459.7274472029</v>
      </c>
      <c r="AJ63" s="13" t="n">
        <v>24254.8601992938</v>
      </c>
      <c r="AK63" s="13" t="n">
        <v>19888.9853634209</v>
      </c>
      <c r="AL63" s="8" t="n">
        <v>17666.115269553</v>
      </c>
      <c r="AM63" s="13" t="n">
        <v>0.607987043979306</v>
      </c>
      <c r="AN63" s="3" t="n">
        <v>2029</v>
      </c>
      <c r="AO63" s="11" t="n">
        <v>7780.70274975516</v>
      </c>
      <c r="AP63" s="9" t="n">
        <v>5907.3579422875</v>
      </c>
      <c r="AQ63" s="9" t="n">
        <v>4140.73640080361</v>
      </c>
      <c r="AR63" s="9" t="n">
        <v>3473.94631420235</v>
      </c>
      <c r="AS63" s="9" t="n">
        <v>2775.54396232654</v>
      </c>
      <c r="AT63" s="9" t="n">
        <v>4780.37589118293</v>
      </c>
      <c r="AU63" s="9" t="n">
        <v>5436.49921857527</v>
      </c>
      <c r="AV63" s="3"/>
      <c r="AW63" s="3"/>
      <c r="AX63" s="3" t="n">
        <v>2029</v>
      </c>
      <c r="AY63" s="6" t="n">
        <v>40659.7430302975</v>
      </c>
      <c r="AZ63" s="6" t="n">
        <v>28409.6010760261</v>
      </c>
      <c r="BA63" s="9" t="n">
        <v>30870.1750531409</v>
      </c>
      <c r="BB63" s="9" t="n">
        <v>21638.3125570723</v>
      </c>
      <c r="BC63" s="9" t="n">
        <v>18153.8569174824</v>
      </c>
      <c r="BD63" s="9" t="n">
        <v>14504.2045567211</v>
      </c>
      <c r="BE63" s="9" t="n">
        <v>24980.8868909487</v>
      </c>
      <c r="BF63" s="9" t="n">
        <v>0.542977437285294</v>
      </c>
      <c r="BG63" s="9" t="n">
        <v>24254.8601992938</v>
      </c>
      <c r="BH63" s="9" t="n">
        <v>19888.9853634209</v>
      </c>
      <c r="BI63" s="6" t="n">
        <v>17666.115269553</v>
      </c>
    </row>
    <row r="64" customFormat="false" ht="15" hidden="false" customHeight="false" outlineLevel="0" collapsed="false">
      <c r="A64" s="0" t="n">
        <v>2029</v>
      </c>
      <c r="B64" s="11" t="n">
        <v>6433.24238931882</v>
      </c>
      <c r="C64" s="9" t="n">
        <v>5598.67869397653</v>
      </c>
      <c r="D64" s="9" t="n">
        <v>4084.41988369218</v>
      </c>
      <c r="E64" s="9" t="n">
        <v>3427.94932988987</v>
      </c>
      <c r="F64" s="9" t="n">
        <v>2737.28458692821</v>
      </c>
      <c r="G64" s="9" t="n">
        <v>4559.36404033083</v>
      </c>
      <c r="H64" s="9" t="n">
        <v>5217.20657591783</v>
      </c>
      <c r="I64" s="3" t="n">
        <v>2029</v>
      </c>
      <c r="J64" s="11" t="n">
        <v>33618.2978342864</v>
      </c>
      <c r="K64" s="9" t="n">
        <v>27263.6399995453</v>
      </c>
      <c r="L64" s="9" t="n">
        <v>29257.1049592468</v>
      </c>
      <c r="M64" s="9" t="n">
        <v>21344.0184312384</v>
      </c>
      <c r="N64" s="9" t="n">
        <v>17913.4897395468</v>
      </c>
      <c r="O64" s="9" t="n">
        <v>14304.2719256686</v>
      </c>
      <c r="P64" s="9" t="n">
        <v>23825.9417206581</v>
      </c>
      <c r="Q64" s="9" t="n">
        <v>0.67586574044904</v>
      </c>
      <c r="R64" s="14" t="n">
        <v>7109.9382347543</v>
      </c>
      <c r="S64" s="13" t="n">
        <v>5772.60597404525</v>
      </c>
      <c r="T64" s="13" t="n">
        <v>4152.40817311524</v>
      </c>
      <c r="U64" s="13" t="n">
        <v>3483.18309633349</v>
      </c>
      <c r="V64" s="13" t="n">
        <v>2759.85088127795</v>
      </c>
      <c r="W64" s="13" t="n">
        <v>4679.44046039769</v>
      </c>
      <c r="X64" s="13" t="n">
        <v>5358.98315706104</v>
      </c>
      <c r="Y64" s="10" t="n">
        <v>4659.2486670419</v>
      </c>
      <c r="Z64" s="10" t="n">
        <v>3384.53227038168</v>
      </c>
      <c r="AA64" s="7"/>
      <c r="AB64" s="7" t="n">
        <v>2029</v>
      </c>
      <c r="AC64" s="8" t="n">
        <v>37154.5181565372</v>
      </c>
      <c r="AD64" s="8" t="n">
        <v>28004.5241513244</v>
      </c>
      <c r="AE64" s="13" t="n">
        <v>30165.9995335545</v>
      </c>
      <c r="AF64" s="13" t="n">
        <v>21699.305924659</v>
      </c>
      <c r="AG64" s="13" t="n">
        <v>18202.1257178668</v>
      </c>
      <c r="AH64" s="13" t="n">
        <v>14422.1969716338</v>
      </c>
      <c r="AI64" s="13" t="n">
        <v>24453.4269929968</v>
      </c>
      <c r="AJ64" s="13" t="n">
        <v>24347.9104149225</v>
      </c>
      <c r="AK64" s="13" t="n">
        <v>19965.2865402365</v>
      </c>
      <c r="AL64" s="8" t="n">
        <v>17686.6045159994</v>
      </c>
      <c r="AM64" s="13" t="n">
        <v>0.601077811810919</v>
      </c>
      <c r="AN64" s="3" t="n">
        <v>2029</v>
      </c>
      <c r="AO64" s="11" t="n">
        <v>7787.93897045507</v>
      </c>
      <c r="AP64" s="9" t="n">
        <v>5928.18894142125</v>
      </c>
      <c r="AQ64" s="9" t="n">
        <v>4172.0189060876</v>
      </c>
      <c r="AR64" s="9" t="n">
        <v>3477.53324233395</v>
      </c>
      <c r="AS64" s="9" t="n">
        <v>2787.1115649073</v>
      </c>
      <c r="AT64" s="9" t="n">
        <v>4775.57066115539</v>
      </c>
      <c r="AU64" s="9" t="n">
        <v>5450.9656300775</v>
      </c>
      <c r="AV64" s="3"/>
      <c r="AW64" s="3"/>
      <c r="AX64" s="3" t="n">
        <v>2029</v>
      </c>
      <c r="AY64" s="6" t="n">
        <v>40697.5574647556</v>
      </c>
      <c r="AZ64" s="6" t="n">
        <v>28485.1984344099</v>
      </c>
      <c r="BA64" s="9" t="n">
        <v>30979.0319390912</v>
      </c>
      <c r="BB64" s="9" t="n">
        <v>21801.7860461772</v>
      </c>
      <c r="BC64" s="9" t="n">
        <v>18172.6011852933</v>
      </c>
      <c r="BD64" s="9" t="n">
        <v>14564.653562876</v>
      </c>
      <c r="BE64" s="9" t="n">
        <v>24955.7761233992</v>
      </c>
      <c r="BF64" s="9" t="n">
        <v>0.542487380545884</v>
      </c>
      <c r="BG64" s="9" t="n">
        <v>24347.9104149225</v>
      </c>
      <c r="BH64" s="9" t="n">
        <v>19965.2865402365</v>
      </c>
      <c r="BI64" s="6" t="n">
        <v>17686.6045159994</v>
      </c>
    </row>
    <row r="65" customFormat="false" ht="15" hidden="false" customHeight="false" outlineLevel="0" collapsed="false">
      <c r="A65" s="0" t="n">
        <v>2030</v>
      </c>
      <c r="B65" s="11" t="n">
        <v>6459.95516865334</v>
      </c>
      <c r="C65" s="9" t="n">
        <v>5599.3243776107</v>
      </c>
      <c r="D65" s="9" t="n">
        <v>4092.20782868656</v>
      </c>
      <c r="E65" s="9" t="n">
        <v>3428.66853881044</v>
      </c>
      <c r="F65" s="9" t="n">
        <v>2743.57822482244</v>
      </c>
      <c r="G65" s="9" t="n">
        <v>4552.74186891088</v>
      </c>
      <c r="H65" s="9" t="n">
        <v>5225.71851230941</v>
      </c>
      <c r="I65" s="3" t="n">
        <v>2030</v>
      </c>
      <c r="J65" s="11" t="n">
        <v>33757.8912332761</v>
      </c>
      <c r="K65" s="9" t="n">
        <v>27308.1209619344</v>
      </c>
      <c r="L65" s="9" t="n">
        <v>29260.4791185598</v>
      </c>
      <c r="M65" s="9" t="n">
        <v>21384.7160201825</v>
      </c>
      <c r="N65" s="9" t="n">
        <v>17917.248121127</v>
      </c>
      <c r="O65" s="9" t="n">
        <v>14337.160690056</v>
      </c>
      <c r="P65" s="9" t="n">
        <v>23791.3361333612</v>
      </c>
      <c r="Q65" s="9" t="n">
        <v>0.669007589846005</v>
      </c>
      <c r="R65" s="12" t="n">
        <v>7138.05545169349</v>
      </c>
      <c r="S65" s="13" t="n">
        <v>5774.84965059368</v>
      </c>
      <c r="T65" s="13" t="n">
        <v>4175.54389926797</v>
      </c>
      <c r="U65" s="13" t="n">
        <v>3488.40067916996</v>
      </c>
      <c r="V65" s="13" t="n">
        <v>2769.44095411173</v>
      </c>
      <c r="W65" s="13" t="n">
        <v>4676.84483732505</v>
      </c>
      <c r="X65" s="13" t="n">
        <v>5371.79433120768</v>
      </c>
      <c r="Y65" s="10" t="n">
        <v>4677.05488062443</v>
      </c>
      <c r="Z65" s="10" t="n">
        <v>3388.44255017166</v>
      </c>
      <c r="AA65" s="7"/>
      <c r="AB65" s="7" t="n">
        <v>2030</v>
      </c>
      <c r="AC65" s="8" t="n">
        <v>37301.450747621</v>
      </c>
      <c r="AD65" s="8" t="n">
        <v>28071.4717093371</v>
      </c>
      <c r="AE65" s="13" t="n">
        <v>30177.7243500442</v>
      </c>
      <c r="AF65" s="13" t="n">
        <v>21820.2066595212</v>
      </c>
      <c r="AG65" s="13" t="n">
        <v>18229.3913240972</v>
      </c>
      <c r="AH65" s="13" t="n">
        <v>14472.3119689039</v>
      </c>
      <c r="AI65" s="13" t="n">
        <v>24439.8630039162</v>
      </c>
      <c r="AJ65" s="13" t="n">
        <v>24440.9606305513</v>
      </c>
      <c r="AK65" s="13" t="n">
        <v>20041.5877170521</v>
      </c>
      <c r="AL65" s="8" t="n">
        <v>17707.0385277527</v>
      </c>
      <c r="AM65" s="13" t="n">
        <v>0.602574279214662</v>
      </c>
      <c r="AN65" s="3" t="n">
        <v>2030</v>
      </c>
      <c r="AO65" s="11" t="n">
        <v>7827.63462459787</v>
      </c>
      <c r="AP65" s="9" t="n">
        <v>5955.0515794357</v>
      </c>
      <c r="AQ65" s="9" t="n">
        <v>4177.4666594475</v>
      </c>
      <c r="AR65" s="9" t="n">
        <v>3482.89112212469</v>
      </c>
      <c r="AS65" s="9" t="n">
        <v>2790.86817418654</v>
      </c>
      <c r="AT65" s="9" t="n">
        <v>4781.15266674453</v>
      </c>
      <c r="AU65" s="9" t="n">
        <v>5464.14353215189</v>
      </c>
      <c r="AV65" s="3"/>
      <c r="AW65" s="3"/>
      <c r="AX65" s="3" t="n">
        <v>2030</v>
      </c>
      <c r="AY65" s="6" t="n">
        <v>40904.9956806567</v>
      </c>
      <c r="AZ65" s="6" t="n">
        <v>28554.0624084308</v>
      </c>
      <c r="BA65" s="9" t="n">
        <v>31119.4084569857</v>
      </c>
      <c r="BB65" s="9" t="n">
        <v>21830.2544581998</v>
      </c>
      <c r="BC65" s="9" t="n">
        <v>18200.5999435656</v>
      </c>
      <c r="BD65" s="9" t="n">
        <v>14584.2845361791</v>
      </c>
      <c r="BE65" s="9" t="n">
        <v>24984.9460994473</v>
      </c>
      <c r="BF65" s="9" t="n">
        <v>0.539704314269279</v>
      </c>
      <c r="BG65" s="9" t="n">
        <v>24440.9606305513</v>
      </c>
      <c r="BH65" s="9" t="n">
        <v>20041.5877170521</v>
      </c>
      <c r="BI65" s="6" t="n">
        <v>17707.0385277527</v>
      </c>
    </row>
    <row r="66" customFormat="false" ht="15" hidden="false" customHeight="false" outlineLevel="0" collapsed="false">
      <c r="A66" s="0" t="n">
        <v>2030</v>
      </c>
      <c r="B66" s="11" t="n">
        <v>6422.29650061915</v>
      </c>
      <c r="C66" s="9" t="n">
        <v>5609.64797291959</v>
      </c>
      <c r="D66" s="9" t="n">
        <v>4104.31074454911</v>
      </c>
      <c r="E66" s="9" t="n">
        <v>3428.49951793739</v>
      </c>
      <c r="F66" s="9" t="n">
        <v>2743.71048095072</v>
      </c>
      <c r="G66" s="9" t="n">
        <v>4553.75184541086</v>
      </c>
      <c r="H66" s="9" t="n">
        <v>5240.73728940575</v>
      </c>
      <c r="I66" s="3" t="n">
        <v>2030</v>
      </c>
      <c r="J66" s="11" t="n">
        <v>33561.0977283216</v>
      </c>
      <c r="K66" s="9" t="n">
        <v>27386.6048260539</v>
      </c>
      <c r="L66" s="9" t="n">
        <v>29314.4272959813</v>
      </c>
      <c r="M66" s="9" t="n">
        <v>21447.9624215316</v>
      </c>
      <c r="N66" s="9" t="n">
        <v>17916.3648660425</v>
      </c>
      <c r="O66" s="9" t="n">
        <v>14337.8518230247</v>
      </c>
      <c r="P66" s="9" t="n">
        <v>23796.6139837401</v>
      </c>
      <c r="Q66" s="9" t="n">
        <v>0.676611967320797</v>
      </c>
      <c r="R66" s="14" t="n">
        <v>7139.08833501002</v>
      </c>
      <c r="S66" s="13" t="n">
        <v>5795.03673469878</v>
      </c>
      <c r="T66" s="13" t="n">
        <v>4177.51986960896</v>
      </c>
      <c r="U66" s="13" t="n">
        <v>3492.89813820654</v>
      </c>
      <c r="V66" s="13" t="n">
        <v>2773.18881395913</v>
      </c>
      <c r="W66" s="13" t="n">
        <v>4687.56910653704</v>
      </c>
      <c r="X66" s="13" t="n">
        <v>5380.23470123051</v>
      </c>
      <c r="Y66" s="10" t="n">
        <v>4694.86109420695</v>
      </c>
      <c r="Z66" s="10" t="n">
        <v>3392.34232911099</v>
      </c>
      <c r="AA66" s="7"/>
      <c r="AB66" s="7" t="n">
        <v>2030</v>
      </c>
      <c r="AC66" s="8" t="n">
        <v>37306.8483025182</v>
      </c>
      <c r="AD66" s="8" t="n">
        <v>28115.5786862062</v>
      </c>
      <c r="AE66" s="13" t="n">
        <v>30283.2163189117</v>
      </c>
      <c r="AF66" s="13" t="n">
        <v>21830.5325193932</v>
      </c>
      <c r="AG66" s="13" t="n">
        <v>18252.8937678478</v>
      </c>
      <c r="AH66" s="13" t="n">
        <v>14491.8972201607</v>
      </c>
      <c r="AI66" s="13" t="n">
        <v>24495.9049893732</v>
      </c>
      <c r="AJ66" s="13" t="n">
        <v>24534.01084618</v>
      </c>
      <c r="AK66" s="13" t="n">
        <v>20117.8888938676</v>
      </c>
      <c r="AL66" s="8" t="n">
        <v>17727.4176650424</v>
      </c>
      <c r="AM66" s="13" t="n">
        <v>0.605357636518113</v>
      </c>
      <c r="AN66" s="3" t="n">
        <v>2030</v>
      </c>
      <c r="AO66" s="11" t="n">
        <v>7826.63679819942</v>
      </c>
      <c r="AP66" s="9" t="n">
        <v>5987.7579674596</v>
      </c>
      <c r="AQ66" s="9" t="n">
        <v>4193.73198059003</v>
      </c>
      <c r="AR66" s="9" t="n">
        <v>3487.98260900825</v>
      </c>
      <c r="AS66" s="9" t="n">
        <v>2795.68867218241</v>
      </c>
      <c r="AT66" s="9" t="n">
        <v>4796.07111459532</v>
      </c>
      <c r="AU66" s="9" t="n">
        <v>5491.9265851999</v>
      </c>
      <c r="AV66" s="3"/>
      <c r="AW66" s="3"/>
      <c r="AX66" s="3" t="n">
        <v>2030</v>
      </c>
      <c r="AY66" s="6" t="n">
        <v>40899.7813232581</v>
      </c>
      <c r="AZ66" s="6" t="n">
        <v>28699.2487539142</v>
      </c>
      <c r="BA66" s="9" t="n">
        <v>31290.3227529396</v>
      </c>
      <c r="BB66" s="9" t="n">
        <v>21915.2524075151</v>
      </c>
      <c r="BC66" s="9" t="n">
        <v>18227.2066081544</v>
      </c>
      <c r="BD66" s="9" t="n">
        <v>14609.4750897954</v>
      </c>
      <c r="BE66" s="9" t="n">
        <v>25062.9056714208</v>
      </c>
      <c r="BF66" s="9" t="n">
        <v>0.538917878838094</v>
      </c>
      <c r="BG66" s="9" t="n">
        <v>24534.01084618</v>
      </c>
      <c r="BH66" s="9" t="n">
        <v>20117.8888938676</v>
      </c>
      <c r="BI66" s="6" t="n">
        <v>17727.4176650424</v>
      </c>
    </row>
    <row r="67" customFormat="false" ht="15" hidden="false" customHeight="false" outlineLevel="0" collapsed="false">
      <c r="A67" s="0" t="n">
        <v>2030</v>
      </c>
      <c r="B67" s="11" t="n">
        <v>6418.85050888694</v>
      </c>
      <c r="C67" s="9" t="n">
        <v>5635.11511114598</v>
      </c>
      <c r="D67" s="9" t="n">
        <v>4089.48622376933</v>
      </c>
      <c r="E67" s="9" t="n">
        <v>3432.35100345018</v>
      </c>
      <c r="F67" s="9" t="n">
        <v>2746.92312507988</v>
      </c>
      <c r="G67" s="9" t="n">
        <v>4569.22013831146</v>
      </c>
      <c r="H67" s="9" t="n">
        <v>5251.73820857963</v>
      </c>
      <c r="I67" s="3" t="n">
        <v>2030</v>
      </c>
      <c r="J67" s="11" t="n">
        <v>33543.0899541111</v>
      </c>
      <c r="K67" s="9" t="n">
        <v>27444.0925056496</v>
      </c>
      <c r="L67" s="9" t="n">
        <v>29447.5113282732</v>
      </c>
      <c r="M67" s="9" t="n">
        <v>21370.493685758</v>
      </c>
      <c r="N67" s="9" t="n">
        <v>17936.4916355993</v>
      </c>
      <c r="O67" s="9" t="n">
        <v>14354.6401889269</v>
      </c>
      <c r="P67" s="9" t="n">
        <v>23877.4468898006</v>
      </c>
      <c r="Q67" s="9" t="n">
        <v>0.672786424351289</v>
      </c>
      <c r="R67" s="14" t="n">
        <v>7173.14943655581</v>
      </c>
      <c r="S67" s="13" t="n">
        <v>5811.85344814375</v>
      </c>
      <c r="T67" s="13" t="n">
        <v>4182.48631161881</v>
      </c>
      <c r="U67" s="13" t="n">
        <v>3498.81270572428</v>
      </c>
      <c r="V67" s="13" t="n">
        <v>2777.53100736538</v>
      </c>
      <c r="W67" s="13" t="n">
        <v>4692.65685069345</v>
      </c>
      <c r="X67" s="13" t="n">
        <v>5388.6869329437</v>
      </c>
      <c r="Y67" s="10" t="n">
        <v>4712.66730778947</v>
      </c>
      <c r="Z67" s="10" t="n">
        <v>3396.23167542241</v>
      </c>
      <c r="AA67" s="7"/>
      <c r="AB67" s="7" t="n">
        <v>2030</v>
      </c>
      <c r="AC67" s="8" t="n">
        <v>37484.8419466301</v>
      </c>
      <c r="AD67" s="8" t="n">
        <v>28159.7476489006</v>
      </c>
      <c r="AE67" s="13" t="n">
        <v>30371.0956878168</v>
      </c>
      <c r="AF67" s="13" t="n">
        <v>21856.4857349819</v>
      </c>
      <c r="AG67" s="13" t="n">
        <v>18283.8016180949</v>
      </c>
      <c r="AH67" s="13" t="n">
        <v>14514.5882898191</v>
      </c>
      <c r="AI67" s="13" t="n">
        <v>24522.4920955327</v>
      </c>
      <c r="AJ67" s="13" t="n">
        <v>24627.0610618088</v>
      </c>
      <c r="AK67" s="13" t="n">
        <v>20194.1900706832</v>
      </c>
      <c r="AL67" s="8" t="n">
        <v>17747.7422843814</v>
      </c>
      <c r="AM67" s="13" t="n">
        <v>0.601133817757611</v>
      </c>
      <c r="AN67" s="3" t="n">
        <v>2030</v>
      </c>
      <c r="AO67" s="11" t="n">
        <v>7865.34261068179</v>
      </c>
      <c r="AP67" s="9" t="n">
        <v>5995.83702017326</v>
      </c>
      <c r="AQ67" s="9" t="n">
        <v>4220.67988415158</v>
      </c>
      <c r="AR67" s="9" t="n">
        <v>3493.80789920403</v>
      </c>
      <c r="AS67" s="9" t="n">
        <v>2800.44950905842</v>
      </c>
      <c r="AT67" s="9" t="n">
        <v>4799.96780788227</v>
      </c>
      <c r="AU67" s="9" t="n">
        <v>5508.62571315573</v>
      </c>
      <c r="AV67" s="3"/>
      <c r="AW67" s="3"/>
      <c r="AX67" s="3" t="n">
        <v>2030</v>
      </c>
      <c r="AY67" s="6" t="n">
        <v>41102.0469077339</v>
      </c>
      <c r="AZ67" s="6" t="n">
        <v>28786.5136544446</v>
      </c>
      <c r="BA67" s="9" t="n">
        <v>31332.5415881568</v>
      </c>
      <c r="BB67" s="9" t="n">
        <v>22056.0744989454</v>
      </c>
      <c r="BC67" s="9" t="n">
        <v>18257.6479204696</v>
      </c>
      <c r="BD67" s="9" t="n">
        <v>14634.3538713416</v>
      </c>
      <c r="BE67" s="9" t="n">
        <v>25083.2686839675</v>
      </c>
      <c r="BF67" s="9" t="n">
        <v>0.534690974036452</v>
      </c>
      <c r="BG67" s="9" t="n">
        <v>24627.0610618088</v>
      </c>
      <c r="BH67" s="9" t="n">
        <v>20194.1900706832</v>
      </c>
      <c r="BI67" s="6" t="n">
        <v>17747.7422843814</v>
      </c>
    </row>
    <row r="68" customFormat="false" ht="15" hidden="false" customHeight="false" outlineLevel="0" collapsed="false">
      <c r="A68" s="0" t="n">
        <v>2030</v>
      </c>
      <c r="B68" s="11" t="n">
        <v>6448.70651023122</v>
      </c>
      <c r="C68" s="9" t="n">
        <v>5631.77191984069</v>
      </c>
      <c r="D68" s="9" t="n">
        <v>4122.84416776651</v>
      </c>
      <c r="E68" s="9" t="n">
        <v>3436.16150861426</v>
      </c>
      <c r="F68" s="9" t="n">
        <v>2750.06876217447</v>
      </c>
      <c r="G68" s="9" t="n">
        <v>4568.25466655063</v>
      </c>
      <c r="H68" s="9" t="n">
        <v>5269.5612328326</v>
      </c>
      <c r="I68" s="3" t="n">
        <v>2030</v>
      </c>
      <c r="J68" s="11" t="n">
        <v>33699.1089387213</v>
      </c>
      <c r="K68" s="9" t="n">
        <v>27537.2305690683</v>
      </c>
      <c r="L68" s="9" t="n">
        <v>29430.0407599009</v>
      </c>
      <c r="M68" s="9" t="n">
        <v>21544.8128282014</v>
      </c>
      <c r="N68" s="9" t="n">
        <v>17956.4042534913</v>
      </c>
      <c r="O68" s="9" t="n">
        <v>14371.078395095</v>
      </c>
      <c r="P68" s="9" t="n">
        <v>23872.4016085502</v>
      </c>
      <c r="Q68" s="9" t="n">
        <v>0.677650558317919</v>
      </c>
      <c r="R68" s="14" t="n">
        <v>7192.96289432265</v>
      </c>
      <c r="S68" s="13" t="n">
        <v>5849.11650964531</v>
      </c>
      <c r="T68" s="13" t="n">
        <v>4180.95868240201</v>
      </c>
      <c r="U68" s="13" t="n">
        <v>3505.19178322282</v>
      </c>
      <c r="V68" s="13" t="n">
        <v>2782.18744106942</v>
      </c>
      <c r="W68" s="13" t="n">
        <v>4709.23861702544</v>
      </c>
      <c r="X68" s="13" t="n">
        <v>5396.63486181242</v>
      </c>
      <c r="Y68" s="10" t="n">
        <v>4730.47352137199</v>
      </c>
      <c r="Z68" s="10" t="n">
        <v>3400.11065662737</v>
      </c>
      <c r="AA68" s="7"/>
      <c r="AB68" s="7" t="n">
        <v>2030</v>
      </c>
      <c r="AC68" s="8" t="n">
        <v>37588.3814503551</v>
      </c>
      <c r="AD68" s="8" t="n">
        <v>28201.2812681403</v>
      </c>
      <c r="AE68" s="13" t="n">
        <v>30565.8218653749</v>
      </c>
      <c r="AF68" s="13" t="n">
        <v>21848.5027785063</v>
      </c>
      <c r="AG68" s="13" t="n">
        <v>18317.1368655916</v>
      </c>
      <c r="AH68" s="13" t="n">
        <v>14538.9214900368</v>
      </c>
      <c r="AI68" s="13" t="n">
        <v>24609.143697545</v>
      </c>
      <c r="AJ68" s="13" t="n">
        <v>24720.1112774375</v>
      </c>
      <c r="AK68" s="13" t="n">
        <v>20270.4912474988</v>
      </c>
      <c r="AL68" s="8" t="n">
        <v>17768.0127386174</v>
      </c>
      <c r="AM68" s="13" t="n">
        <v>0.595537076949607</v>
      </c>
      <c r="AN68" s="3" t="n">
        <v>2030</v>
      </c>
      <c r="AO68" s="11" t="n">
        <v>7916.64979070829</v>
      </c>
      <c r="AP68" s="9" t="n">
        <v>6016.88380269532</v>
      </c>
      <c r="AQ68" s="9" t="n">
        <v>4226.96408679425</v>
      </c>
      <c r="AR68" s="9" t="n">
        <v>3499.59737234939</v>
      </c>
      <c r="AS68" s="9" t="n">
        <v>2805.18725897479</v>
      </c>
      <c r="AT68" s="9" t="n">
        <v>4815.60540390167</v>
      </c>
      <c r="AU68" s="9" t="n">
        <v>5533.10667903795</v>
      </c>
      <c r="AV68" s="3"/>
      <c r="AW68" s="3"/>
      <c r="AX68" s="3" t="n">
        <v>2030</v>
      </c>
      <c r="AY68" s="6" t="n">
        <v>41370.163660498</v>
      </c>
      <c r="AZ68" s="6" t="n">
        <v>28914.444230116</v>
      </c>
      <c r="BA68" s="9" t="n">
        <v>31442.5260968168</v>
      </c>
      <c r="BB68" s="9" t="n">
        <v>22088.9139573875</v>
      </c>
      <c r="BC68" s="9" t="n">
        <v>18287.9020630506</v>
      </c>
      <c r="BD68" s="9" t="n">
        <v>14659.112006993</v>
      </c>
      <c r="BE68" s="9" t="n">
        <v>25164.9863200487</v>
      </c>
      <c r="BF68" s="9" t="n">
        <v>0.534568392315787</v>
      </c>
      <c r="BG68" s="9" t="n">
        <v>24720.1112774375</v>
      </c>
      <c r="BH68" s="9" t="n">
        <v>20270.4912474988</v>
      </c>
      <c r="BI68" s="6" t="n">
        <v>17768.0127386174</v>
      </c>
    </row>
    <row r="69" customFormat="false" ht="15" hidden="false" customHeight="false" outlineLevel="0" collapsed="false">
      <c r="A69" s="0" t="n">
        <v>2031</v>
      </c>
      <c r="B69" s="11" t="n">
        <v>6472.19281337515</v>
      </c>
      <c r="C69" s="9" t="n">
        <v>5648.68982782939</v>
      </c>
      <c r="D69" s="9" t="n">
        <v>4144.75510512727</v>
      </c>
      <c r="E69" s="9" t="n">
        <v>3437.2500075421</v>
      </c>
      <c r="F69" s="9" t="n">
        <v>2751.23997130967</v>
      </c>
      <c r="G69" s="9" t="n">
        <v>4569.07418701514</v>
      </c>
      <c r="H69" s="9" t="n">
        <v>5286.57433496997</v>
      </c>
      <c r="I69" s="3" t="n">
        <v>2031</v>
      </c>
      <c r="J69" s="11" t="n">
        <v>33821.8416893837</v>
      </c>
      <c r="K69" s="9" t="n">
        <v>27626.13620951</v>
      </c>
      <c r="L69" s="9" t="n">
        <v>29518.4489427547</v>
      </c>
      <c r="M69" s="9" t="n">
        <v>21659.3131646484</v>
      </c>
      <c r="N69" s="9" t="n">
        <v>17962.0924397797</v>
      </c>
      <c r="O69" s="9" t="n">
        <v>14377.1988014392</v>
      </c>
      <c r="P69" s="9" t="n">
        <v>23876.6841897728</v>
      </c>
      <c r="Q69" s="9" t="n">
        <v>0.67747631554249</v>
      </c>
      <c r="R69" s="12" t="n">
        <v>7228.34071193675</v>
      </c>
      <c r="S69" s="13" t="n">
        <v>5883.13920455318</v>
      </c>
      <c r="T69" s="13" t="n">
        <v>4200.78602989569</v>
      </c>
      <c r="U69" s="13" t="n">
        <v>3510.47041029464</v>
      </c>
      <c r="V69" s="13" t="n">
        <v>2785.39382686668</v>
      </c>
      <c r="W69" s="13" t="n">
        <v>4715.88094380271</v>
      </c>
      <c r="X69" s="13" t="n">
        <v>5418.04915667669</v>
      </c>
      <c r="Y69" s="10" t="n">
        <v>4748.27973495452</v>
      </c>
      <c r="Z69" s="10" t="n">
        <v>3403.97933955587</v>
      </c>
      <c r="AA69" s="7"/>
      <c r="AB69" s="7" t="n">
        <v>2031</v>
      </c>
      <c r="AC69" s="8" t="n">
        <v>37773.2558787231</v>
      </c>
      <c r="AD69" s="8" t="n">
        <v>28313.1862919357</v>
      </c>
      <c r="AE69" s="13" t="n">
        <v>30743.6148073036</v>
      </c>
      <c r="AF69" s="13" t="n">
        <v>21952.1148659994</v>
      </c>
      <c r="AG69" s="13" t="n">
        <v>18344.7214716607</v>
      </c>
      <c r="AH69" s="13" t="n">
        <v>14555.6771516737</v>
      </c>
      <c r="AI69" s="13" t="n">
        <v>24643.8546110155</v>
      </c>
      <c r="AJ69" s="13" t="n">
        <v>24813.1614930663</v>
      </c>
      <c r="AK69" s="13" t="n">
        <v>20346.7924243144</v>
      </c>
      <c r="AL69" s="8" t="n">
        <v>17788.2293769851</v>
      </c>
      <c r="AM69" s="13" t="n">
        <v>0.602647876055604</v>
      </c>
      <c r="AN69" s="3" t="n">
        <v>2031</v>
      </c>
      <c r="AO69" s="11" t="n">
        <v>7952.22353079595</v>
      </c>
      <c r="AP69" s="9" t="n">
        <v>6032.90836487005</v>
      </c>
      <c r="AQ69" s="9" t="n">
        <v>4250.74557065332</v>
      </c>
      <c r="AR69" s="9" t="n">
        <v>3504.81001276858</v>
      </c>
      <c r="AS69" s="9" t="n">
        <v>2809.52769143608</v>
      </c>
      <c r="AT69" s="9" t="n">
        <v>4826.57950340175</v>
      </c>
      <c r="AU69" s="9" t="n">
        <v>5547.03276965827</v>
      </c>
      <c r="AV69" s="3"/>
      <c r="AW69" s="3"/>
      <c r="AX69" s="3" t="n">
        <v>2031</v>
      </c>
      <c r="AY69" s="6" t="n">
        <v>41556.0619240753</v>
      </c>
      <c r="AZ69" s="6" t="n">
        <v>28987.2180250096</v>
      </c>
      <c r="BA69" s="9" t="n">
        <v>31526.2659081363</v>
      </c>
      <c r="BB69" s="9" t="n">
        <v>22213.1892386427</v>
      </c>
      <c r="BC69" s="9" t="n">
        <v>18315.1418416117</v>
      </c>
      <c r="BD69" s="9" t="n">
        <v>14681.7938744532</v>
      </c>
      <c r="BE69" s="9" t="n">
        <v>25222.3338476452</v>
      </c>
      <c r="BF69" s="9" t="n">
        <v>0.535107327988464</v>
      </c>
      <c r="BG69" s="9" t="n">
        <v>24813.1614930663</v>
      </c>
      <c r="BH69" s="9" t="n">
        <v>20346.7924243144</v>
      </c>
      <c r="BI69" s="6" t="n">
        <v>17788.2293769851</v>
      </c>
    </row>
    <row r="70" customFormat="false" ht="15" hidden="false" customHeight="false" outlineLevel="0" collapsed="false">
      <c r="A70" s="0" t="n">
        <v>2031</v>
      </c>
      <c r="B70" s="11" t="n">
        <v>6466.95830744549</v>
      </c>
      <c r="C70" s="9" t="n">
        <v>5653.04548003157</v>
      </c>
      <c r="D70" s="9" t="n">
        <v>4164.99774550327</v>
      </c>
      <c r="E70" s="9" t="n">
        <v>3437.05239195528</v>
      </c>
      <c r="F70" s="9" t="n">
        <v>2751.34161144956</v>
      </c>
      <c r="G70" s="9" t="n">
        <v>4562.78752166704</v>
      </c>
      <c r="H70" s="9" t="n">
        <v>5291.38592114503</v>
      </c>
      <c r="I70" s="3" t="n">
        <v>2031</v>
      </c>
      <c r="J70" s="11" t="n">
        <v>33794.4876478742</v>
      </c>
      <c r="K70" s="9" t="n">
        <v>27651.2801924815</v>
      </c>
      <c r="L70" s="9" t="n">
        <v>29541.2103442586</v>
      </c>
      <c r="M70" s="9" t="n">
        <v>21765.095454811</v>
      </c>
      <c r="N70" s="9" t="n">
        <v>17961.0597568412</v>
      </c>
      <c r="O70" s="9" t="n">
        <v>14377.7299439468</v>
      </c>
      <c r="P70" s="9" t="n">
        <v>23843.8318619314</v>
      </c>
      <c r="Q70" s="9" t="n">
        <v>0.675312409039914</v>
      </c>
      <c r="R70" s="14" t="n">
        <v>7257.1677221275</v>
      </c>
      <c r="S70" s="13" t="n">
        <v>5868.20010737327</v>
      </c>
      <c r="T70" s="13" t="n">
        <v>4221.33746290271</v>
      </c>
      <c r="U70" s="13" t="n">
        <v>3509.72029495409</v>
      </c>
      <c r="V70" s="13" t="n">
        <v>2788.03428778535</v>
      </c>
      <c r="W70" s="13" t="n">
        <v>4704.40011569473</v>
      </c>
      <c r="X70" s="13" t="n">
        <v>5431.74256634467</v>
      </c>
      <c r="Y70" s="10" t="n">
        <v>4766.08594853704</v>
      </c>
      <c r="Z70" s="10" t="n">
        <v>3407.83779035615</v>
      </c>
      <c r="AA70" s="7"/>
      <c r="AB70" s="7" t="n">
        <v>2031</v>
      </c>
      <c r="AC70" s="8" t="n">
        <v>37923.8976477747</v>
      </c>
      <c r="AD70" s="8" t="n">
        <v>28384.7441622484</v>
      </c>
      <c r="AE70" s="13" t="n">
        <v>30665.5473278001</v>
      </c>
      <c r="AF70" s="13" t="n">
        <v>22059.5108187616</v>
      </c>
      <c r="AG70" s="13" t="n">
        <v>18340.8015819065</v>
      </c>
      <c r="AH70" s="13" t="n">
        <v>14569.4754506048</v>
      </c>
      <c r="AI70" s="13" t="n">
        <v>24583.8590636133</v>
      </c>
      <c r="AJ70" s="13" t="n">
        <v>24906.211708695</v>
      </c>
      <c r="AK70" s="13" t="n">
        <v>20423.0936011299</v>
      </c>
      <c r="AL70" s="8" t="n">
        <v>17808.3925451564</v>
      </c>
      <c r="AM70" s="13" t="n">
        <v>0.59934162161694</v>
      </c>
      <c r="AN70" s="3" t="n">
        <v>2031</v>
      </c>
      <c r="AO70" s="11" t="n">
        <v>8009.64877238205</v>
      </c>
      <c r="AP70" s="9" t="n">
        <v>6052.19410901118</v>
      </c>
      <c r="AQ70" s="9" t="n">
        <v>4270.70276447887</v>
      </c>
      <c r="AR70" s="9" t="n">
        <v>3509.84111344867</v>
      </c>
      <c r="AS70" s="9" t="n">
        <v>2813.65488990476</v>
      </c>
      <c r="AT70" s="9" t="n">
        <v>4831.72237055213</v>
      </c>
      <c r="AU70" s="9" t="n">
        <v>5560.73820540906</v>
      </c>
      <c r="AV70" s="3"/>
      <c r="AW70" s="3"/>
      <c r="AX70" s="3" t="n">
        <v>2031</v>
      </c>
      <c r="AY70" s="6" t="n">
        <v>41856.1499291616</v>
      </c>
      <c r="AZ70" s="6" t="n">
        <v>29058.8387402159</v>
      </c>
      <c r="BA70" s="9" t="n">
        <v>31627.0477303118</v>
      </c>
      <c r="BB70" s="9" t="n">
        <v>22317.4798661928</v>
      </c>
      <c r="BC70" s="9" t="n">
        <v>18341.4329450495</v>
      </c>
      <c r="BD70" s="9" t="n">
        <v>14703.3614416214</v>
      </c>
      <c r="BE70" s="9" t="n">
        <v>25249.2090109176</v>
      </c>
      <c r="BF70" s="9" t="n">
        <v>0.530647805735912</v>
      </c>
      <c r="BG70" s="9" t="n">
        <v>24906.211708695</v>
      </c>
      <c r="BH70" s="9" t="n">
        <v>20423.0936011299</v>
      </c>
      <c r="BI70" s="6" t="n">
        <v>17808.3925451564</v>
      </c>
    </row>
    <row r="71" customFormat="false" ht="15" hidden="false" customHeight="false" outlineLevel="0" collapsed="false">
      <c r="A71" s="0" t="n">
        <v>2031</v>
      </c>
      <c r="B71" s="11" t="n">
        <v>6451.55794888154</v>
      </c>
      <c r="C71" s="9" t="n">
        <v>5674.45253689517</v>
      </c>
      <c r="D71" s="9" t="n">
        <v>4172.59295676508</v>
      </c>
      <c r="E71" s="9" t="n">
        <v>3440.89508027217</v>
      </c>
      <c r="F71" s="9" t="n">
        <v>2754.60853153271</v>
      </c>
      <c r="G71" s="9" t="n">
        <v>4569.9056402485</v>
      </c>
      <c r="H71" s="9" t="n">
        <v>5313.98851016769</v>
      </c>
      <c r="I71" s="3" t="n">
        <v>2031</v>
      </c>
      <c r="J71" s="11" t="n">
        <v>33714.0097473652</v>
      </c>
      <c r="K71" s="9" t="n">
        <v>27769.3949041005</v>
      </c>
      <c r="L71" s="9" t="n">
        <v>29653.0775443179</v>
      </c>
      <c r="M71" s="9" t="n">
        <v>21804.7858720006</v>
      </c>
      <c r="N71" s="9" t="n">
        <v>17981.1405547505</v>
      </c>
      <c r="O71" s="9" t="n">
        <v>14394.8019405714</v>
      </c>
      <c r="P71" s="9" t="n">
        <v>23881.0291282569</v>
      </c>
      <c r="Q71" s="9" t="n">
        <v>0.680754182694145</v>
      </c>
      <c r="R71" s="14" t="n">
        <v>7262.43164820908</v>
      </c>
      <c r="S71" s="13" t="n">
        <v>5880.84825074665</v>
      </c>
      <c r="T71" s="13" t="n">
        <v>4234.51402406465</v>
      </c>
      <c r="U71" s="13" t="n">
        <v>3515.57674283724</v>
      </c>
      <c r="V71" s="13" t="n">
        <v>2792.13507276224</v>
      </c>
      <c r="W71" s="13" t="n">
        <v>4709.58853555374</v>
      </c>
      <c r="X71" s="13" t="n">
        <v>5448.43846669507</v>
      </c>
      <c r="Y71" s="10" t="n">
        <v>4783.89216211956</v>
      </c>
      <c r="Z71" s="10" t="n">
        <v>3411.68607450416</v>
      </c>
      <c r="AA71" s="7"/>
      <c r="AB71" s="7" t="n">
        <v>2031</v>
      </c>
      <c r="AC71" s="8" t="n">
        <v>37951.4054306435</v>
      </c>
      <c r="AD71" s="8" t="n">
        <v>28471.9921962294</v>
      </c>
      <c r="AE71" s="13" t="n">
        <v>30731.6429332887</v>
      </c>
      <c r="AF71" s="13" t="n">
        <v>22128.3677855548</v>
      </c>
      <c r="AG71" s="13" t="n">
        <v>18371.4057154478</v>
      </c>
      <c r="AH71" s="13" t="n">
        <v>14590.9049883658</v>
      </c>
      <c r="AI71" s="13" t="n">
        <v>24610.9722724051</v>
      </c>
      <c r="AJ71" s="13" t="n">
        <v>24999.2619243238</v>
      </c>
      <c r="AK71" s="13" t="n">
        <v>20499.3947779455</v>
      </c>
      <c r="AL71" s="8" t="n">
        <v>17828.5025852901</v>
      </c>
      <c r="AM71" s="13" t="n">
        <v>0.602194250019638</v>
      </c>
      <c r="AN71" s="3" t="n">
        <v>2031</v>
      </c>
      <c r="AO71" s="11" t="n">
        <v>8014.66426011753</v>
      </c>
      <c r="AP71" s="9" t="n">
        <v>6080.40700385011</v>
      </c>
      <c r="AQ71" s="9" t="n">
        <v>4279.14791745904</v>
      </c>
      <c r="AR71" s="9" t="n">
        <v>3515.60876184956</v>
      </c>
      <c r="AS71" s="9" t="n">
        <v>2818.38687872463</v>
      </c>
      <c r="AT71" s="9" t="n">
        <v>4845.71679675856</v>
      </c>
      <c r="AU71" s="9" t="n">
        <v>5568.60453233702</v>
      </c>
      <c r="AV71" s="3"/>
      <c r="AW71" s="3"/>
      <c r="AX71" s="3" t="n">
        <v>2031</v>
      </c>
      <c r="AY71" s="6" t="n">
        <v>41882.3594437845</v>
      </c>
      <c r="AZ71" s="6" t="n">
        <v>29099.9459308862</v>
      </c>
      <c r="BA71" s="9" t="n">
        <v>31774.4803069293</v>
      </c>
      <c r="BB71" s="9" t="n">
        <v>22361.6118374387</v>
      </c>
      <c r="BC71" s="9" t="n">
        <v>18371.5730377135</v>
      </c>
      <c r="BD71" s="9" t="n">
        <v>14728.0894714185</v>
      </c>
      <c r="BE71" s="9" t="n">
        <v>25322.3399081785</v>
      </c>
      <c r="BF71" s="9" t="n">
        <v>0.529883320287869</v>
      </c>
      <c r="BG71" s="9" t="n">
        <v>24999.2619243238</v>
      </c>
      <c r="BH71" s="9" t="n">
        <v>20499.3947779455</v>
      </c>
      <c r="BI71" s="6" t="n">
        <v>17828.5025852901</v>
      </c>
    </row>
    <row r="72" customFormat="false" ht="15" hidden="false" customHeight="false" outlineLevel="0" collapsed="false">
      <c r="A72" s="0" t="n">
        <v>2031</v>
      </c>
      <c r="B72" s="11" t="n">
        <v>6442.18697710296</v>
      </c>
      <c r="C72" s="9" t="n">
        <v>5696.9139745611</v>
      </c>
      <c r="D72" s="9" t="n">
        <v>4180.72289761531</v>
      </c>
      <c r="E72" s="9" t="n">
        <v>3444.66232260022</v>
      </c>
      <c r="F72" s="9" t="n">
        <v>2757.28116267904</v>
      </c>
      <c r="G72" s="9" t="n">
        <v>4571.05972075948</v>
      </c>
      <c r="H72" s="9" t="n">
        <v>5330.33360423712</v>
      </c>
      <c r="I72" s="3" t="n">
        <v>2031</v>
      </c>
      <c r="J72" s="11" t="n">
        <v>33665.0397099899</v>
      </c>
      <c r="K72" s="9" t="n">
        <v>27854.8097240781</v>
      </c>
      <c r="L72" s="9" t="n">
        <v>29770.4546390304</v>
      </c>
      <c r="M72" s="9" t="n">
        <v>21847.2706341684</v>
      </c>
      <c r="N72" s="9" t="n">
        <v>18000.827093347</v>
      </c>
      <c r="O72" s="9" t="n">
        <v>14408.7683519767</v>
      </c>
      <c r="P72" s="9" t="n">
        <v>23887.060025275</v>
      </c>
      <c r="Q72" s="9" t="n">
        <v>0.681139107209564</v>
      </c>
      <c r="R72" s="14" t="n">
        <v>7269.17648422622</v>
      </c>
      <c r="S72" s="13" t="n">
        <v>5899.24090969685</v>
      </c>
      <c r="T72" s="13" t="n">
        <v>4225.24851797997</v>
      </c>
      <c r="U72" s="13" t="n">
        <v>3522.50224286664</v>
      </c>
      <c r="V72" s="13" t="n">
        <v>2796.4482376983</v>
      </c>
      <c r="W72" s="13" t="n">
        <v>4710.98197788379</v>
      </c>
      <c r="X72" s="13" t="n">
        <v>5450.64950339526</v>
      </c>
      <c r="Y72" s="10" t="n">
        <v>4801.69837570208</v>
      </c>
      <c r="Z72" s="10" t="n">
        <v>3415.52425681292</v>
      </c>
      <c r="AA72" s="7"/>
      <c r="AB72" s="7" t="n">
        <v>2031</v>
      </c>
      <c r="AC72" s="8" t="n">
        <v>37986.6520282914</v>
      </c>
      <c r="AD72" s="8" t="n">
        <v>28483.5464461412</v>
      </c>
      <c r="AE72" s="13" t="n">
        <v>30827.757745872</v>
      </c>
      <c r="AF72" s="13" t="n">
        <v>22079.948881946</v>
      </c>
      <c r="AG72" s="13" t="n">
        <v>18407.5964119194</v>
      </c>
      <c r="AH72" s="13" t="n">
        <v>14613.4443634824</v>
      </c>
      <c r="AI72" s="13" t="n">
        <v>24618.2540063165</v>
      </c>
      <c r="AJ72" s="13" t="n">
        <v>25092.3121399525</v>
      </c>
      <c r="AK72" s="13" t="n">
        <v>20575.6959547611</v>
      </c>
      <c r="AL72" s="8" t="n">
        <v>17848.5598360805</v>
      </c>
      <c r="AM72" s="13" t="n">
        <v>0.601163725370502</v>
      </c>
      <c r="AN72" s="3" t="n">
        <v>2031</v>
      </c>
      <c r="AO72" s="11" t="n">
        <v>8019.68676386547</v>
      </c>
      <c r="AP72" s="9" t="n">
        <v>6084.76111586536</v>
      </c>
      <c r="AQ72" s="9" t="n">
        <v>4301.83249367314</v>
      </c>
      <c r="AR72" s="9" t="n">
        <v>3519.05275406915</v>
      </c>
      <c r="AS72" s="9" t="n">
        <v>2824.61986736579</v>
      </c>
      <c r="AT72" s="9" t="n">
        <v>4846.3546633869</v>
      </c>
      <c r="AU72" s="9" t="n">
        <v>5582.84708177518</v>
      </c>
      <c r="AV72" s="3"/>
      <c r="AW72" s="3"/>
      <c r="AX72" s="3" t="n">
        <v>2031</v>
      </c>
      <c r="AY72" s="6" t="n">
        <v>41908.6056220962</v>
      </c>
      <c r="AZ72" s="6" t="n">
        <v>29174.3734496949</v>
      </c>
      <c r="BA72" s="9" t="n">
        <v>31797.2336598538</v>
      </c>
      <c r="BB72" s="9" t="n">
        <v>22480.1549908378</v>
      </c>
      <c r="BC72" s="9" t="n">
        <v>18389.5703630388</v>
      </c>
      <c r="BD72" s="9" t="n">
        <v>14760.6613000323</v>
      </c>
      <c r="BE72" s="9" t="n">
        <v>25325.6732180388</v>
      </c>
      <c r="BF72" s="9" t="n">
        <v>0.532139672272543</v>
      </c>
      <c r="BG72" s="9" t="n">
        <v>25092.3121399525</v>
      </c>
      <c r="BH72" s="9" t="n">
        <v>20575.6959547611</v>
      </c>
      <c r="BI72" s="6" t="n">
        <v>17848.5598360805</v>
      </c>
    </row>
    <row r="73" customFormat="false" ht="15" hidden="false" customHeight="false" outlineLevel="0" collapsed="false">
      <c r="A73" s="0" t="n">
        <v>2032</v>
      </c>
      <c r="B73" s="11" t="n">
        <v>6488.68794087682</v>
      </c>
      <c r="C73" s="9" t="n">
        <v>5713.78597535328</v>
      </c>
      <c r="D73" s="9" t="n">
        <v>4188.71615073969</v>
      </c>
      <c r="E73" s="9" t="n">
        <v>3444.90880009337</v>
      </c>
      <c r="F73" s="9" t="n">
        <v>2759.15015641357</v>
      </c>
      <c r="G73" s="9" t="n">
        <v>4562.20234149867</v>
      </c>
      <c r="H73" s="9" t="n">
        <v>5326.35851214697</v>
      </c>
      <c r="I73" s="3" t="n">
        <v>2032</v>
      </c>
      <c r="J73" s="11" t="n">
        <v>33908.0405414721</v>
      </c>
      <c r="K73" s="9" t="n">
        <v>27834.0370216493</v>
      </c>
      <c r="L73" s="9" t="n">
        <v>29858.6229239117</v>
      </c>
      <c r="M73" s="9" t="n">
        <v>21889.0411050971</v>
      </c>
      <c r="N73" s="9" t="n">
        <v>18002.1151147324</v>
      </c>
      <c r="O73" s="9" t="n">
        <v>14418.5351824822</v>
      </c>
      <c r="P73" s="9" t="n">
        <v>23840.7738765492</v>
      </c>
      <c r="Q73" s="9" t="n">
        <v>0.678386094222484</v>
      </c>
      <c r="R73" s="12" t="n">
        <v>7273.68266820908</v>
      </c>
      <c r="S73" s="13" t="n">
        <v>5914.47603913108</v>
      </c>
      <c r="T73" s="13" t="n">
        <v>4246.42290227755</v>
      </c>
      <c r="U73" s="13" t="n">
        <v>3525.10033042415</v>
      </c>
      <c r="V73" s="13" t="n">
        <v>2798.74945610085</v>
      </c>
      <c r="W73" s="13" t="n">
        <v>4706.15190501108</v>
      </c>
      <c r="X73" s="13" t="n">
        <v>5460.8417949282</v>
      </c>
      <c r="Y73" s="10" t="n">
        <v>4819.50458928461</v>
      </c>
      <c r="Z73" s="10" t="n">
        <v>3419.35240144165</v>
      </c>
      <c r="AA73" s="7"/>
      <c r="AB73" s="7" t="n">
        <v>2032</v>
      </c>
      <c r="AC73" s="8" t="n">
        <v>38010.2000661336</v>
      </c>
      <c r="AD73" s="8" t="n">
        <v>28536.8084673169</v>
      </c>
      <c r="AE73" s="13" t="n">
        <v>30907.3722058703</v>
      </c>
      <c r="AF73" s="13" t="n">
        <v>22190.600201249</v>
      </c>
      <c r="AG73" s="13" t="n">
        <v>18421.173279698</v>
      </c>
      <c r="AH73" s="13" t="n">
        <v>14625.4698773612</v>
      </c>
      <c r="AI73" s="13" t="n">
        <v>24593.0134171129</v>
      </c>
      <c r="AJ73" s="13" t="n">
        <v>25185.3623555813</v>
      </c>
      <c r="AK73" s="13" t="n">
        <v>20651.9971315767</v>
      </c>
      <c r="AL73" s="8" t="n">
        <v>17868.5646328056</v>
      </c>
      <c r="AM73" s="13" t="n">
        <v>0.603073073974936</v>
      </c>
      <c r="AN73" s="3" t="n">
        <v>2032</v>
      </c>
      <c r="AO73" s="11" t="n">
        <v>8076.44399967589</v>
      </c>
      <c r="AP73" s="9" t="n">
        <v>6094.26562269791</v>
      </c>
      <c r="AQ73" s="9" t="n">
        <v>4318.74652384609</v>
      </c>
      <c r="AR73" s="9" t="n">
        <v>3524.30785812915</v>
      </c>
      <c r="AS73" s="9" t="n">
        <v>2827.96250094411</v>
      </c>
      <c r="AT73" s="9" t="n">
        <v>4847.78270717964</v>
      </c>
      <c r="AU73" s="9" t="n">
        <v>5594.0565192083</v>
      </c>
      <c r="AV73" s="3"/>
      <c r="AW73" s="3"/>
      <c r="AX73" s="3" t="n">
        <v>2032</v>
      </c>
      <c r="AY73" s="6" t="n">
        <v>42205.202818697</v>
      </c>
      <c r="AZ73" s="6" t="n">
        <v>29232.950786499</v>
      </c>
      <c r="BA73" s="9" t="n">
        <v>31846.9015135002</v>
      </c>
      <c r="BB73" s="9" t="n">
        <v>22568.5429093276</v>
      </c>
      <c r="BC73" s="9" t="n">
        <v>18417.0320445282</v>
      </c>
      <c r="BD73" s="9" t="n">
        <v>14778.1289538818</v>
      </c>
      <c r="BE73" s="9" t="n">
        <v>25333.1357693682</v>
      </c>
      <c r="BF73" s="9" t="n">
        <v>0.528938716991015</v>
      </c>
      <c r="BG73" s="9" t="n">
        <v>25185.3623555813</v>
      </c>
      <c r="BH73" s="9" t="n">
        <v>20651.9971315767</v>
      </c>
      <c r="BI73" s="6" t="n">
        <v>17868.5646328056</v>
      </c>
    </row>
    <row r="74" customFormat="false" ht="15" hidden="false" customHeight="false" outlineLevel="0" collapsed="false">
      <c r="A74" s="0" t="n">
        <v>2032</v>
      </c>
      <c r="B74" s="11" t="n">
        <v>6451.81519922352</v>
      </c>
      <c r="C74" s="9" t="n">
        <v>5718.68162725135</v>
      </c>
      <c r="D74" s="9" t="n">
        <v>4196.87137557423</v>
      </c>
      <c r="E74" s="9" t="n">
        <v>3444.22764531705</v>
      </c>
      <c r="F74" s="9" t="n">
        <v>2758.51542555462</v>
      </c>
      <c r="G74" s="9" t="n">
        <v>4560.64902240734</v>
      </c>
      <c r="H74" s="9" t="n">
        <v>5334.35350616798</v>
      </c>
      <c r="I74" s="3" t="n">
        <v>2032</v>
      </c>
      <c r="J74" s="11" t="n">
        <v>33715.3540645992</v>
      </c>
      <c r="K74" s="9" t="n">
        <v>27875.8165900094</v>
      </c>
      <c r="L74" s="9" t="n">
        <v>29884.2062104789</v>
      </c>
      <c r="M74" s="9" t="n">
        <v>21931.6579941869</v>
      </c>
      <c r="N74" s="9" t="n">
        <v>17998.5555933035</v>
      </c>
      <c r="O74" s="9" t="n">
        <v>14415.2182592623</v>
      </c>
      <c r="P74" s="9" t="n">
        <v>23832.6566720846</v>
      </c>
      <c r="Q74" s="9" t="n">
        <v>0.679403561210066</v>
      </c>
      <c r="R74" s="14" t="n">
        <v>7305.82308295055</v>
      </c>
      <c r="S74" s="13" t="n">
        <v>5935.53465812294</v>
      </c>
      <c r="T74" s="13" t="n">
        <v>4246.32442476477</v>
      </c>
      <c r="U74" s="13" t="n">
        <v>3529.95904759814</v>
      </c>
      <c r="V74" s="13" t="n">
        <v>2800.90136736247</v>
      </c>
      <c r="W74" s="13" t="n">
        <v>4705.16444889652</v>
      </c>
      <c r="X74" s="13" t="n">
        <v>5470.35582071183</v>
      </c>
      <c r="Y74" s="10" t="n">
        <v>4837.31080286713</v>
      </c>
      <c r="Z74" s="10" t="n">
        <v>3423.17057190477</v>
      </c>
      <c r="AA74" s="7"/>
      <c r="AB74" s="7" t="n">
        <v>2032</v>
      </c>
      <c r="AC74" s="8" t="n">
        <v>38178.1567464369</v>
      </c>
      <c r="AD74" s="8" t="n">
        <v>28586.5260642985</v>
      </c>
      <c r="AE74" s="13" t="n">
        <v>31017.4185685603</v>
      </c>
      <c r="AF74" s="13" t="n">
        <v>22190.0855857325</v>
      </c>
      <c r="AG74" s="13" t="n">
        <v>18446.5635558858</v>
      </c>
      <c r="AH74" s="13" t="n">
        <v>14636.7151545213</v>
      </c>
      <c r="AI74" s="13" t="n">
        <v>24587.8532518729</v>
      </c>
      <c r="AJ74" s="13" t="n">
        <v>25278.4125712101</v>
      </c>
      <c r="AK74" s="13" t="n">
        <v>20728.2983083923</v>
      </c>
      <c r="AL74" s="8" t="n">
        <v>17888.5173073736</v>
      </c>
      <c r="AM74" s="13" t="n">
        <v>0.61649476970918</v>
      </c>
      <c r="AN74" s="3" t="n">
        <v>2032</v>
      </c>
      <c r="AO74" s="11" t="n">
        <v>8097.13282041745</v>
      </c>
      <c r="AP74" s="9" t="n">
        <v>6133.7356651551</v>
      </c>
      <c r="AQ74" s="9" t="n">
        <v>4337.06360443515</v>
      </c>
      <c r="AR74" s="9" t="n">
        <v>3528.38810663246</v>
      </c>
      <c r="AS74" s="9" t="n">
        <v>2831.68556594515</v>
      </c>
      <c r="AT74" s="9" t="n">
        <v>4857.79934103522</v>
      </c>
      <c r="AU74" s="9" t="n">
        <v>5619.78696645249</v>
      </c>
      <c r="AV74" s="3"/>
      <c r="AW74" s="3"/>
      <c r="AX74" s="3" t="n">
        <v>2032</v>
      </c>
      <c r="AY74" s="6" t="n">
        <v>42313.316720745</v>
      </c>
      <c r="AZ74" s="6" t="n">
        <v>29367.4107969442</v>
      </c>
      <c r="BA74" s="9" t="n">
        <v>32053.1607468008</v>
      </c>
      <c r="BB74" s="9" t="n">
        <v>22664.2627708581</v>
      </c>
      <c r="BC74" s="9" t="n">
        <v>18438.3542645101</v>
      </c>
      <c r="BD74" s="9" t="n">
        <v>14797.5846343128</v>
      </c>
      <c r="BE74" s="9" t="n">
        <v>25385.4798534048</v>
      </c>
      <c r="BF74" s="9" t="n">
        <v>0.528038828406972</v>
      </c>
      <c r="BG74" s="9" t="n">
        <v>25278.4125712101</v>
      </c>
      <c r="BH74" s="9" t="n">
        <v>20728.2983083923</v>
      </c>
      <c r="BI74" s="6" t="n">
        <v>17888.5173073736</v>
      </c>
    </row>
    <row r="75" customFormat="false" ht="15" hidden="false" customHeight="false" outlineLevel="0" collapsed="false">
      <c r="A75" s="0" t="n">
        <v>2032</v>
      </c>
      <c r="B75" s="11" t="n">
        <v>6481.61164988545</v>
      </c>
      <c r="C75" s="9" t="n">
        <v>5741.57285082332</v>
      </c>
      <c r="D75" s="9" t="n">
        <v>4192.70867325189</v>
      </c>
      <c r="E75" s="9" t="n">
        <v>3441.85477817787</v>
      </c>
      <c r="F75" s="9" t="n">
        <v>2761.8252702867</v>
      </c>
      <c r="G75" s="9" t="n">
        <v>4569.86999055359</v>
      </c>
      <c r="H75" s="9" t="n">
        <v>5344.99466427576</v>
      </c>
      <c r="I75" s="3" t="n">
        <v>2032</v>
      </c>
      <c r="J75" s="11" t="n">
        <v>33871.0618542545</v>
      </c>
      <c r="K75" s="9" t="n">
        <v>27931.4242604374</v>
      </c>
      <c r="L75" s="9" t="n">
        <v>30003.8292442871</v>
      </c>
      <c r="M75" s="9" t="n">
        <v>21909.9048939616</v>
      </c>
      <c r="N75" s="9" t="n">
        <v>17986.1556634737</v>
      </c>
      <c r="O75" s="9" t="n">
        <v>14432.5145679126</v>
      </c>
      <c r="P75" s="9" t="n">
        <v>23880.842833075</v>
      </c>
      <c r="Q75" s="9" t="n">
        <v>0.675773864551121</v>
      </c>
      <c r="R75" s="14" t="n">
        <v>7335.10717636963</v>
      </c>
      <c r="S75" s="13" t="n">
        <v>5979.14378264644</v>
      </c>
      <c r="T75" s="13" t="n">
        <v>4263.01092374585</v>
      </c>
      <c r="U75" s="13" t="n">
        <v>3536.65046249503</v>
      </c>
      <c r="V75" s="13" t="n">
        <v>2803.56773552696</v>
      </c>
      <c r="W75" s="13" t="n">
        <v>4716.57529441367</v>
      </c>
      <c r="X75" s="13" t="n">
        <v>5490.69300914877</v>
      </c>
      <c r="Y75" s="10" t="n">
        <v>4855.11701644965</v>
      </c>
      <c r="Z75" s="10" t="n">
        <v>3426.97883108081</v>
      </c>
      <c r="AA75" s="7"/>
      <c r="AB75" s="7" t="n">
        <v>2032</v>
      </c>
      <c r="AC75" s="8" t="n">
        <v>38331.1871026387</v>
      </c>
      <c r="AD75" s="8" t="n">
        <v>28692.802435778</v>
      </c>
      <c r="AE75" s="13" t="n">
        <v>31245.3074693357</v>
      </c>
      <c r="AF75" s="13" t="n">
        <v>22277.2844908272</v>
      </c>
      <c r="AG75" s="13" t="n">
        <v>18481.5309899296</v>
      </c>
      <c r="AH75" s="13" t="n">
        <v>14650.6488373619</v>
      </c>
      <c r="AI75" s="13" t="n">
        <v>24647.4830901289</v>
      </c>
      <c r="AJ75" s="13" t="n">
        <v>25371.4627868388</v>
      </c>
      <c r="AK75" s="13" t="n">
        <v>20804.5994852078</v>
      </c>
      <c r="AL75" s="8" t="n">
        <v>17908.4181883699</v>
      </c>
      <c r="AM75" s="13" t="n">
        <v>0.620445581443982</v>
      </c>
      <c r="AN75" s="3" t="n">
        <v>2032</v>
      </c>
      <c r="AO75" s="11" t="n">
        <v>8155.90162589689</v>
      </c>
      <c r="AP75" s="9" t="n">
        <v>6159.68641298143</v>
      </c>
      <c r="AQ75" s="9" t="n">
        <v>4363.68817215647</v>
      </c>
      <c r="AR75" s="9" t="n">
        <v>3530.86024198692</v>
      </c>
      <c r="AS75" s="9" t="n">
        <v>2836.40889682095</v>
      </c>
      <c r="AT75" s="9" t="n">
        <v>4861.53984723588</v>
      </c>
      <c r="AU75" s="9" t="n">
        <v>5637.65517343157</v>
      </c>
      <c r="AV75" s="3"/>
      <c r="AW75" s="3"/>
      <c r="AX75" s="3" t="n">
        <v>2032</v>
      </c>
      <c r="AY75" s="6" t="n">
        <v>42620.4258091968</v>
      </c>
      <c r="AZ75" s="6" t="n">
        <v>29460.7849724587</v>
      </c>
      <c r="BA75" s="9" t="n">
        <v>32188.7719855281</v>
      </c>
      <c r="BB75" s="9" t="n">
        <v>22803.3952010072</v>
      </c>
      <c r="BC75" s="9" t="n">
        <v>18451.2729418432</v>
      </c>
      <c r="BD75" s="9" t="n">
        <v>14822.2674201528</v>
      </c>
      <c r="BE75" s="9" t="n">
        <v>25405.026676592</v>
      </c>
      <c r="BF75" s="9" t="n">
        <v>0.521941341304716</v>
      </c>
      <c r="BG75" s="9" t="n">
        <v>25371.4627868388</v>
      </c>
      <c r="BH75" s="9" t="n">
        <v>20804.5994852078</v>
      </c>
      <c r="BI75" s="6" t="n">
        <v>17908.4181883699</v>
      </c>
    </row>
    <row r="76" customFormat="false" ht="15" hidden="false" customHeight="false" outlineLevel="0" collapsed="false">
      <c r="A76" s="0" t="n">
        <v>2032</v>
      </c>
      <c r="B76" s="11" t="n">
        <v>6493.14322103393</v>
      </c>
      <c r="C76" s="9" t="n">
        <v>5753.9294146792</v>
      </c>
      <c r="D76" s="9" t="n">
        <v>4208.8899183056</v>
      </c>
      <c r="E76" s="9" t="n">
        <v>3445.50509336402</v>
      </c>
      <c r="F76" s="9" t="n">
        <v>2764.75730577193</v>
      </c>
      <c r="G76" s="9" t="n">
        <v>4570.13860073003</v>
      </c>
      <c r="H76" s="9" t="n">
        <v>5357.0124015302</v>
      </c>
      <c r="I76" s="3" t="n">
        <v>2032</v>
      </c>
      <c r="J76" s="11" t="n">
        <v>33931.3225703765</v>
      </c>
      <c r="K76" s="9" t="n">
        <v>27994.2255425693</v>
      </c>
      <c r="L76" s="9" t="n">
        <v>30068.4011380191</v>
      </c>
      <c r="M76" s="9" t="n">
        <v>21994.4634855124</v>
      </c>
      <c r="N76" s="9" t="n">
        <v>18005.2311740313</v>
      </c>
      <c r="O76" s="9" t="n">
        <v>14447.836552728</v>
      </c>
      <c r="P76" s="9" t="n">
        <v>23882.246513578</v>
      </c>
      <c r="Q76" s="9" t="n">
        <v>0.6785237814287</v>
      </c>
      <c r="R76" s="14" t="n">
        <v>7351.20505786211</v>
      </c>
      <c r="S76" s="13" t="n">
        <v>5996.54492340858</v>
      </c>
      <c r="T76" s="13" t="n">
        <v>4291.33342198834</v>
      </c>
      <c r="U76" s="13" t="n">
        <v>3543.19096554454</v>
      </c>
      <c r="V76" s="13" t="n">
        <v>2808.12920609751</v>
      </c>
      <c r="W76" s="13" t="n">
        <v>4716.34003270901</v>
      </c>
      <c r="X76" s="13" t="n">
        <v>5505.40232975801</v>
      </c>
      <c r="Y76" s="10" t="n">
        <v>4872.92323003217</v>
      </c>
      <c r="Z76" s="10" t="n">
        <v>3430.77724122102</v>
      </c>
      <c r="AA76" s="7"/>
      <c r="AB76" s="7" t="n">
        <v>2032</v>
      </c>
      <c r="AC76" s="8" t="n">
        <v>38415.3100598917</v>
      </c>
      <c r="AD76" s="8" t="n">
        <v>28769.6691681745</v>
      </c>
      <c r="AE76" s="13" t="n">
        <v>31336.2408894364</v>
      </c>
      <c r="AF76" s="13" t="n">
        <v>22425.2898237069</v>
      </c>
      <c r="AG76" s="13" t="n">
        <v>18515.7098015145</v>
      </c>
      <c r="AH76" s="13" t="n">
        <v>14674.4857872113</v>
      </c>
      <c r="AI76" s="13" t="n">
        <v>24646.2536792692</v>
      </c>
      <c r="AJ76" s="13" t="n">
        <v>25464.5130024675</v>
      </c>
      <c r="AK76" s="13" t="n">
        <v>20880.9006620234</v>
      </c>
      <c r="AL76" s="8" t="n">
        <v>17928.2676011019</v>
      </c>
      <c r="AM76" s="13" t="n">
        <v>0.616368511848171</v>
      </c>
      <c r="AN76" s="3" t="n">
        <v>2032</v>
      </c>
      <c r="AO76" s="11" t="n">
        <v>8172.08707763362</v>
      </c>
      <c r="AP76" s="9" t="n">
        <v>6176.93766862434</v>
      </c>
      <c r="AQ76" s="9" t="n">
        <v>4397.22577560552</v>
      </c>
      <c r="AR76" s="9" t="n">
        <v>3536.63237091524</v>
      </c>
      <c r="AS76" s="9" t="n">
        <v>2841.12310482211</v>
      </c>
      <c r="AT76" s="9" t="n">
        <v>4857.56622034935</v>
      </c>
      <c r="AU76" s="9" t="n">
        <v>5647.76555477589</v>
      </c>
      <c r="AV76" s="3"/>
      <c r="AW76" s="3"/>
      <c r="AX76" s="3" t="n">
        <v>2032</v>
      </c>
      <c r="AY76" s="6" t="n">
        <v>42705.0063836783</v>
      </c>
      <c r="AZ76" s="6" t="n">
        <v>29513.6189542493</v>
      </c>
      <c r="BA76" s="9" t="n">
        <v>32278.9221485596</v>
      </c>
      <c r="BB76" s="9" t="n">
        <v>22978.653192727</v>
      </c>
      <c r="BC76" s="9" t="n">
        <v>18481.4364484713</v>
      </c>
      <c r="BD76" s="9" t="n">
        <v>14846.9025324407</v>
      </c>
      <c r="BE76" s="9" t="n">
        <v>25384.2616309013</v>
      </c>
      <c r="BF76" s="9" t="n">
        <v>0.522687705320957</v>
      </c>
      <c r="BG76" s="9" t="n">
        <v>25464.5130024675</v>
      </c>
      <c r="BH76" s="9" t="n">
        <v>20880.9006620234</v>
      </c>
      <c r="BI76" s="6" t="n">
        <v>17928.2676011019</v>
      </c>
    </row>
    <row r="77" customFormat="false" ht="15" hidden="false" customHeight="false" outlineLevel="0" collapsed="false">
      <c r="A77" s="0" t="n">
        <v>2033</v>
      </c>
      <c r="B77" s="11" t="n">
        <v>6499.94190566845</v>
      </c>
      <c r="C77" s="9" t="n">
        <v>5757.3510039888</v>
      </c>
      <c r="D77" s="9" t="n">
        <v>4213.85887914778</v>
      </c>
      <c r="E77" s="9" t="n">
        <v>3443.47042347706</v>
      </c>
      <c r="F77" s="9" t="n">
        <v>2765.82320663845</v>
      </c>
      <c r="G77" s="9" t="n">
        <v>4564.72921591184</v>
      </c>
      <c r="H77" s="9" t="n">
        <v>5346.04414784013</v>
      </c>
      <c r="I77" s="3" t="n">
        <v>2033</v>
      </c>
      <c r="J77" s="11" t="n">
        <v>33966.850565607</v>
      </c>
      <c r="K77" s="9" t="n">
        <v>27936.9085635157</v>
      </c>
      <c r="L77" s="9" t="n">
        <v>30086.2813920987</v>
      </c>
      <c r="M77" s="9" t="n">
        <v>22020.4298638035</v>
      </c>
      <c r="N77" s="9" t="n">
        <v>17994.5985670013</v>
      </c>
      <c r="O77" s="9" t="n">
        <v>14453.4066479652</v>
      </c>
      <c r="P77" s="9" t="n">
        <v>23853.9786046584</v>
      </c>
      <c r="Q77" s="9" t="n">
        <v>0.678445119909579</v>
      </c>
      <c r="R77" s="12" t="n">
        <v>7385.43185519127</v>
      </c>
      <c r="S77" s="13" t="n">
        <v>6015.96007300458</v>
      </c>
      <c r="T77" s="13" t="n">
        <v>4297.43672136709</v>
      </c>
      <c r="U77" s="13" t="n">
        <v>3547.39749205011</v>
      </c>
      <c r="V77" s="13" t="n">
        <v>2811.2129571629</v>
      </c>
      <c r="W77" s="13" t="n">
        <v>4717.22653916969</v>
      </c>
      <c r="X77" s="13" t="n">
        <v>5506.0071395383</v>
      </c>
      <c r="Y77" s="10" t="n">
        <v>4890.7294436147</v>
      </c>
      <c r="Z77" s="10" t="n">
        <v>3434.56586395795</v>
      </c>
      <c r="AA77" s="7"/>
      <c r="AB77" s="7" t="n">
        <v>2033</v>
      </c>
      <c r="AC77" s="8" t="n">
        <v>38594.1695831138</v>
      </c>
      <c r="AD77" s="8" t="n">
        <v>28772.8297323343</v>
      </c>
      <c r="AE77" s="13" t="n">
        <v>31437.6989477709</v>
      </c>
      <c r="AF77" s="13" t="n">
        <v>22457.1839330642</v>
      </c>
      <c r="AG77" s="13" t="n">
        <v>18537.6919144763</v>
      </c>
      <c r="AH77" s="13" t="n">
        <v>14690.6005945649</v>
      </c>
      <c r="AI77" s="13" t="n">
        <v>24650.8863102853</v>
      </c>
      <c r="AJ77" s="13" t="n">
        <v>25557.5632180963</v>
      </c>
      <c r="AK77" s="13" t="n">
        <v>20957.201838839</v>
      </c>
      <c r="AL77" s="8" t="n">
        <v>17948.0658676437</v>
      </c>
      <c r="AM77" s="13" t="n">
        <v>0.610832184450334</v>
      </c>
      <c r="AN77" s="3" t="n">
        <v>2033</v>
      </c>
      <c r="AO77" s="11" t="n">
        <v>8222.58111653207</v>
      </c>
      <c r="AP77" s="9" t="n">
        <v>6192.50679137534</v>
      </c>
      <c r="AQ77" s="9" t="n">
        <v>4404.15713183844</v>
      </c>
      <c r="AR77" s="9" t="n">
        <v>3542.41147402944</v>
      </c>
      <c r="AS77" s="9" t="n">
        <v>2845.39037713575</v>
      </c>
      <c r="AT77" s="9" t="n">
        <v>4863.21082426053</v>
      </c>
      <c r="AU77" s="9" t="n">
        <v>5649.20835283008</v>
      </c>
      <c r="AV77" s="3"/>
      <c r="AW77" s="3"/>
      <c r="AX77" s="3" t="n">
        <v>2033</v>
      </c>
      <c r="AY77" s="6" t="n">
        <v>42968.8738918205</v>
      </c>
      <c r="AZ77" s="6" t="n">
        <v>29521.1586071591</v>
      </c>
      <c r="BA77" s="9" t="n">
        <v>32360.281962785</v>
      </c>
      <c r="BB77" s="9" t="n">
        <v>23014.8744920551</v>
      </c>
      <c r="BC77" s="9" t="n">
        <v>18511.6364002142</v>
      </c>
      <c r="BD77" s="9" t="n">
        <v>14869.2020857449</v>
      </c>
      <c r="BE77" s="9" t="n">
        <v>25413.7587280039</v>
      </c>
      <c r="BF77" s="9" t="n">
        <v>0.520992453720858</v>
      </c>
      <c r="BG77" s="9" t="n">
        <v>25557.5632180963</v>
      </c>
      <c r="BH77" s="9" t="n">
        <v>20957.201838839</v>
      </c>
      <c r="BI77" s="6" t="n">
        <v>17948.0658676437</v>
      </c>
    </row>
    <row r="78" customFormat="false" ht="15" hidden="false" customHeight="false" outlineLevel="0" collapsed="false">
      <c r="A78" s="0" t="n">
        <v>2033</v>
      </c>
      <c r="B78" s="11" t="n">
        <v>6492.60586645349</v>
      </c>
      <c r="C78" s="9" t="n">
        <v>5758.35240677756</v>
      </c>
      <c r="D78" s="9" t="n">
        <v>4225.90494256728</v>
      </c>
      <c r="E78" s="9" t="n">
        <v>3440.5672847464</v>
      </c>
      <c r="F78" s="9" t="n">
        <v>2765.91979127546</v>
      </c>
      <c r="G78" s="9" t="n">
        <v>4553.15081384346</v>
      </c>
      <c r="H78" s="9" t="n">
        <v>5346.3349722089</v>
      </c>
      <c r="I78" s="3" t="n">
        <v>2033</v>
      </c>
      <c r="J78" s="11" t="n">
        <v>33928.5145079354</v>
      </c>
      <c r="K78" s="9" t="n">
        <v>27938.4283290795</v>
      </c>
      <c r="L78" s="9" t="n">
        <v>30091.5144386975</v>
      </c>
      <c r="M78" s="9" t="n">
        <v>22083.3791704299</v>
      </c>
      <c r="N78" s="9" t="n">
        <v>17979.4275884192</v>
      </c>
      <c r="O78" s="9" t="n">
        <v>14453.9113718505</v>
      </c>
      <c r="P78" s="9" t="n">
        <v>23793.4731634479</v>
      </c>
      <c r="Q78" s="9" t="n">
        <v>0.67640949174493</v>
      </c>
      <c r="R78" s="14" t="n">
        <v>7413.65958831064</v>
      </c>
      <c r="S78" s="13" t="n">
        <v>6033.66446830599</v>
      </c>
      <c r="T78" s="13" t="n">
        <v>4308.97187583504</v>
      </c>
      <c r="U78" s="13" t="n">
        <v>3552.09085789242</v>
      </c>
      <c r="V78" s="13" t="n">
        <v>2813.90102477795</v>
      </c>
      <c r="W78" s="13" t="n">
        <v>4714.35340753848</v>
      </c>
      <c r="X78" s="13" t="n">
        <v>5503.38502473888</v>
      </c>
      <c r="Y78" s="10" t="n">
        <v>4908.53565719722</v>
      </c>
      <c r="Z78" s="10" t="n">
        <v>3438.34476031388</v>
      </c>
      <c r="AA78" s="7"/>
      <c r="AB78" s="7" t="n">
        <v>2033</v>
      </c>
      <c r="AC78" s="8" t="n">
        <v>38741.6797003712</v>
      </c>
      <c r="AD78" s="8" t="n">
        <v>28759.1273050126</v>
      </c>
      <c r="AE78" s="13" t="n">
        <v>31530.2170899766</v>
      </c>
      <c r="AF78" s="13" t="n">
        <v>22517.4633745962</v>
      </c>
      <c r="AG78" s="13" t="n">
        <v>18562.2181115606</v>
      </c>
      <c r="AH78" s="13" t="n">
        <v>14704.647672572</v>
      </c>
      <c r="AI78" s="13" t="n">
        <v>24635.8721402837</v>
      </c>
      <c r="AJ78" s="13" t="n">
        <v>25650.6134337251</v>
      </c>
      <c r="AK78" s="13" t="n">
        <v>21033.5030156546</v>
      </c>
      <c r="AL78" s="8" t="n">
        <v>17967.8133068805</v>
      </c>
      <c r="AM78" s="13" t="n">
        <v>0.605918253029793</v>
      </c>
      <c r="AN78" s="3" t="n">
        <v>2033</v>
      </c>
      <c r="AO78" s="11" t="n">
        <v>8239.57188403018</v>
      </c>
      <c r="AP78" s="9" t="n">
        <v>6203.00821872147</v>
      </c>
      <c r="AQ78" s="9" t="n">
        <v>4421.19126094498</v>
      </c>
      <c r="AR78" s="9" t="n">
        <v>3548.7042647292</v>
      </c>
      <c r="AS78" s="9" t="n">
        <v>2848.59735160124</v>
      </c>
      <c r="AT78" s="9" t="n">
        <v>4863.27828075125</v>
      </c>
      <c r="AU78" s="9" t="n">
        <v>5661.34125176153</v>
      </c>
      <c r="AV78" s="3"/>
      <c r="AW78" s="3"/>
      <c r="AX78" s="3" t="n">
        <v>2033</v>
      </c>
      <c r="AY78" s="6" t="n">
        <v>43057.66281778</v>
      </c>
      <c r="AZ78" s="6" t="n">
        <v>29584.5616915117</v>
      </c>
      <c r="BA78" s="9" t="n">
        <v>32415.159439933</v>
      </c>
      <c r="BB78" s="9" t="n">
        <v>23103.8900134665</v>
      </c>
      <c r="BC78" s="9" t="n">
        <v>18544.5207374039</v>
      </c>
      <c r="BD78" s="9" t="n">
        <v>14885.9608235949</v>
      </c>
      <c r="BE78" s="9" t="n">
        <v>25414.1112364683</v>
      </c>
      <c r="BF78" s="9" t="n">
        <v>0.524709603266496</v>
      </c>
      <c r="BG78" s="9" t="n">
        <v>25650.6134337251</v>
      </c>
      <c r="BH78" s="9" t="n">
        <v>21033.5030156546</v>
      </c>
      <c r="BI78" s="6" t="n">
        <v>17967.8133068805</v>
      </c>
    </row>
    <row r="79" customFormat="false" ht="15" hidden="false" customHeight="false" outlineLevel="0" collapsed="false">
      <c r="A79" s="0" t="n">
        <v>2033</v>
      </c>
      <c r="B79" s="11" t="n">
        <v>6524.49293322669</v>
      </c>
      <c r="C79" s="9" t="n">
        <v>5766.69072775287</v>
      </c>
      <c r="D79" s="9" t="n">
        <v>4214.13986853726</v>
      </c>
      <c r="E79" s="9" t="n">
        <v>3444.30804777617</v>
      </c>
      <c r="F79" s="9" t="n">
        <v>2769.21266831895</v>
      </c>
      <c r="G79" s="9" t="n">
        <v>4548.84506176173</v>
      </c>
      <c r="H79" s="9" t="n">
        <v>5334.89777997474</v>
      </c>
      <c r="I79" s="3" t="n">
        <v>2033</v>
      </c>
      <c r="J79" s="11" t="n">
        <v>34095.1472637015</v>
      </c>
      <c r="K79" s="9" t="n">
        <v>27878.6608103623</v>
      </c>
      <c r="L79" s="9" t="n">
        <v>30135.0881362238</v>
      </c>
      <c r="M79" s="9" t="n">
        <v>22021.8982345584</v>
      </c>
      <c r="N79" s="9" t="n">
        <v>17998.9757537224</v>
      </c>
      <c r="O79" s="9" t="n">
        <v>14471.1190121787</v>
      </c>
      <c r="P79" s="9" t="n">
        <v>23770.972525803</v>
      </c>
      <c r="Q79" s="9" t="n">
        <v>0.678585770856652</v>
      </c>
      <c r="R79" s="14" t="n">
        <v>7424.74545065635</v>
      </c>
      <c r="S79" s="13" t="n">
        <v>6057.12618630949</v>
      </c>
      <c r="T79" s="13" t="n">
        <v>4314.73114606821</v>
      </c>
      <c r="U79" s="13" t="n">
        <v>3556.74914430661</v>
      </c>
      <c r="V79" s="13" t="n">
        <v>2818.25614256383</v>
      </c>
      <c r="W79" s="13" t="n">
        <v>4719.81922358284</v>
      </c>
      <c r="X79" s="13" t="n">
        <v>5509.09991117496</v>
      </c>
      <c r="Y79" s="10" t="n">
        <v>4926.34187077974</v>
      </c>
      <c r="Z79" s="10" t="n">
        <v>3442.11399070901</v>
      </c>
      <c r="AA79" s="7"/>
      <c r="AB79" s="7" t="n">
        <v>2033</v>
      </c>
      <c r="AC79" s="8" t="n">
        <v>38799.6112688609</v>
      </c>
      <c r="AD79" s="8" t="n">
        <v>28788.9916786318</v>
      </c>
      <c r="AE79" s="13" t="n">
        <v>31652.8213656767</v>
      </c>
      <c r="AF79" s="13" t="n">
        <v>22547.559685335</v>
      </c>
      <c r="AG79" s="13" t="n">
        <v>18586.5609935154</v>
      </c>
      <c r="AH79" s="13" t="n">
        <v>14727.4062813682</v>
      </c>
      <c r="AI79" s="13" t="n">
        <v>24664.434942766</v>
      </c>
      <c r="AJ79" s="13" t="n">
        <v>25743.6636493538</v>
      </c>
      <c r="AK79" s="13" t="n">
        <v>21109.8041924701</v>
      </c>
      <c r="AL79" s="8" t="n">
        <v>17987.510234551</v>
      </c>
      <c r="AM79" s="13" t="n">
        <v>0.603842278186054</v>
      </c>
      <c r="AN79" s="3" t="n">
        <v>2033</v>
      </c>
      <c r="AO79" s="11" t="n">
        <v>8314.23955941067</v>
      </c>
      <c r="AP79" s="9" t="n">
        <v>6212.40108211163</v>
      </c>
      <c r="AQ79" s="9" t="n">
        <v>4428.1347667249</v>
      </c>
      <c r="AR79" s="9" t="n">
        <v>3554.45630909266</v>
      </c>
      <c r="AS79" s="9" t="n">
        <v>2848.45913145877</v>
      </c>
      <c r="AT79" s="9" t="n">
        <v>4860.97880694487</v>
      </c>
      <c r="AU79" s="9" t="n">
        <v>5674.39711626699</v>
      </c>
      <c r="AV79" s="3"/>
      <c r="AW79" s="3"/>
      <c r="AX79" s="3" t="n">
        <v>2033</v>
      </c>
      <c r="AY79" s="6" t="n">
        <v>43447.8548854227</v>
      </c>
      <c r="AZ79" s="6" t="n">
        <v>29652.7879318532</v>
      </c>
      <c r="BA79" s="9" t="n">
        <v>32464.2438766536</v>
      </c>
      <c r="BB79" s="9" t="n">
        <v>23140.1748028771</v>
      </c>
      <c r="BC79" s="9" t="n">
        <v>18574.5792877996</v>
      </c>
      <c r="BD79" s="9" t="n">
        <v>14885.2385243817</v>
      </c>
      <c r="BE79" s="9" t="n">
        <v>25402.0948393537</v>
      </c>
      <c r="BF79" s="9" t="n">
        <v>0.519449437554737</v>
      </c>
      <c r="BG79" s="9" t="n">
        <v>25743.6636493538</v>
      </c>
      <c r="BH79" s="9" t="n">
        <v>21109.8041924701</v>
      </c>
      <c r="BI79" s="6" t="n">
        <v>17987.510234551</v>
      </c>
    </row>
    <row r="80" customFormat="false" ht="15" hidden="false" customHeight="false" outlineLevel="0" collapsed="false">
      <c r="A80" s="0" t="n">
        <v>2033</v>
      </c>
      <c r="B80" s="11" t="n">
        <v>6527.17798018268</v>
      </c>
      <c r="C80" s="9" t="n">
        <v>5768.2177907631</v>
      </c>
      <c r="D80" s="9" t="n">
        <v>4231.6107185891</v>
      </c>
      <c r="E80" s="9" t="n">
        <v>3446.98772996267</v>
      </c>
      <c r="F80" s="9" t="n">
        <v>2772.37923239359</v>
      </c>
      <c r="G80" s="9" t="n">
        <v>4550.11728979829</v>
      </c>
      <c r="H80" s="9" t="n">
        <v>5353.66404456543</v>
      </c>
      <c r="I80" s="3" t="n">
        <v>2033</v>
      </c>
      <c r="J80" s="11" t="n">
        <v>34109.1785566021</v>
      </c>
      <c r="K80" s="9" t="n">
        <v>27976.7279799275</v>
      </c>
      <c r="L80" s="9" t="n">
        <v>30143.0681338647</v>
      </c>
      <c r="M80" s="9" t="n">
        <v>22113.1959356113</v>
      </c>
      <c r="N80" s="9" t="n">
        <v>18012.9790118612</v>
      </c>
      <c r="O80" s="9" t="n">
        <v>14487.6665768017</v>
      </c>
      <c r="P80" s="9" t="n">
        <v>23777.6208282387</v>
      </c>
      <c r="Q80" s="9" t="n">
        <v>0.680961533063527</v>
      </c>
      <c r="R80" s="14" t="n">
        <v>7458.4542363757</v>
      </c>
      <c r="S80" s="13" t="n">
        <v>6075.53675765375</v>
      </c>
      <c r="T80" s="13" t="n">
        <v>4330.60788237069</v>
      </c>
      <c r="U80" s="13" t="n">
        <v>3564.27090020185</v>
      </c>
      <c r="V80" s="13" t="n">
        <v>2822.58872463269</v>
      </c>
      <c r="W80" s="13" t="n">
        <v>4720.58405085144</v>
      </c>
      <c r="X80" s="13" t="n">
        <v>5526.25765217699</v>
      </c>
      <c r="Y80" s="10" t="n">
        <v>4944.14808436226</v>
      </c>
      <c r="Z80" s="10" t="n">
        <v>3445.87361496959</v>
      </c>
      <c r="AA80" s="7"/>
      <c r="AB80" s="7" t="n">
        <v>2033</v>
      </c>
      <c r="AC80" s="8" t="n">
        <v>38975.7638105135</v>
      </c>
      <c r="AD80" s="8" t="n">
        <v>28878.6531607061</v>
      </c>
      <c r="AE80" s="13" t="n">
        <v>31749.0297833446</v>
      </c>
      <c r="AF80" s="13" t="n">
        <v>22630.5270006252</v>
      </c>
      <c r="AG80" s="13" t="n">
        <v>18625.8675538189</v>
      </c>
      <c r="AH80" s="13" t="n">
        <v>14750.0471249068</v>
      </c>
      <c r="AI80" s="13" t="n">
        <v>24668.4317128784</v>
      </c>
      <c r="AJ80" s="13" t="n">
        <v>25836.7138649826</v>
      </c>
      <c r="AK80" s="13" t="n">
        <v>21186.1053692857</v>
      </c>
      <c r="AL80" s="8" t="n">
        <v>18007.1569632903</v>
      </c>
      <c r="AM80" s="13" t="n">
        <v>0.607821578827447</v>
      </c>
      <c r="AN80" s="3" t="n">
        <v>2033</v>
      </c>
      <c r="AO80" s="11" t="n">
        <v>8350.59726862695</v>
      </c>
      <c r="AP80" s="9" t="n">
        <v>6212.14691837081</v>
      </c>
      <c r="AQ80" s="9" t="n">
        <v>4445.99953829578</v>
      </c>
      <c r="AR80" s="9" t="n">
        <v>3558.64343537001</v>
      </c>
      <c r="AS80" s="9" t="n">
        <v>2853.18918354936</v>
      </c>
      <c r="AT80" s="9" t="n">
        <v>4857.33713229572</v>
      </c>
      <c r="AU80" s="9" t="n">
        <v>5681.59139635588</v>
      </c>
      <c r="AV80" s="3"/>
      <c r="AW80" s="3"/>
      <c r="AX80" s="3" t="n">
        <v>2033</v>
      </c>
      <c r="AY80" s="6" t="n">
        <v>43637.8499490371</v>
      </c>
      <c r="AZ80" s="6" t="n">
        <v>29690.3831965883</v>
      </c>
      <c r="BA80" s="9" t="n">
        <v>32462.9156891207</v>
      </c>
      <c r="BB80" s="9" t="n">
        <v>23233.5310259239</v>
      </c>
      <c r="BC80" s="9" t="n">
        <v>18596.4600206778</v>
      </c>
      <c r="BD80" s="9" t="n">
        <v>14909.9564333815</v>
      </c>
      <c r="BE80" s="9" t="n">
        <v>25383.0644817888</v>
      </c>
      <c r="BF80" s="9" t="n">
        <v>0.517976668032069</v>
      </c>
      <c r="BG80" s="9" t="n">
        <v>25836.7138649826</v>
      </c>
      <c r="BH80" s="9" t="n">
        <v>21186.1053692857</v>
      </c>
      <c r="BI80" s="6" t="n">
        <v>18007.1569632903</v>
      </c>
    </row>
    <row r="81" customFormat="false" ht="15" hidden="false" customHeight="false" outlineLevel="0" collapsed="false">
      <c r="A81" s="0" t="n">
        <v>2034</v>
      </c>
      <c r="B81" s="11" t="n">
        <v>6543.02227148532</v>
      </c>
      <c r="C81" s="9" t="n">
        <v>5798.81940285992</v>
      </c>
      <c r="D81" s="9" t="n">
        <v>4228.80072112783</v>
      </c>
      <c r="E81" s="9" t="n">
        <v>3446.36076445561</v>
      </c>
      <c r="F81" s="9" t="n">
        <v>2773.4495253365</v>
      </c>
      <c r="G81" s="9" t="n">
        <v>4555.30433286952</v>
      </c>
      <c r="H81" s="9" t="n">
        <v>5359.53283590998</v>
      </c>
      <c r="I81" s="3" t="n">
        <v>2034</v>
      </c>
      <c r="J81" s="11" t="n">
        <v>34191.9763235368</v>
      </c>
      <c r="K81" s="9" t="n">
        <v>28007.3966168928</v>
      </c>
      <c r="L81" s="9" t="n">
        <v>30302.9834685314</v>
      </c>
      <c r="M81" s="9" t="n">
        <v>22098.5116868531</v>
      </c>
      <c r="N81" s="9" t="n">
        <v>18009.702668165</v>
      </c>
      <c r="O81" s="9" t="n">
        <v>14493.2596237829</v>
      </c>
      <c r="P81" s="9" t="n">
        <v>23804.7268423285</v>
      </c>
      <c r="Q81" s="9" t="n">
        <v>0.67084316214469</v>
      </c>
      <c r="R81" s="12" t="n">
        <v>7504.38999947799</v>
      </c>
      <c r="S81" s="13" t="n">
        <v>6085.30553872501</v>
      </c>
      <c r="T81" s="13" t="n">
        <v>4344.86271761586</v>
      </c>
      <c r="U81" s="13" t="n">
        <v>3569.92853234278</v>
      </c>
      <c r="V81" s="13" t="n">
        <v>2825.74903260207</v>
      </c>
      <c r="W81" s="13" t="n">
        <v>4724.06265068661</v>
      </c>
      <c r="X81" s="13" t="n">
        <v>5533.81037388422</v>
      </c>
      <c r="Y81" s="10" t="n">
        <v>4961.95429794479</v>
      </c>
      <c r="Z81" s="10" t="n">
        <v>3449.62369233594</v>
      </c>
      <c r="AA81" s="7"/>
      <c r="AB81" s="7" t="n">
        <v>2034</v>
      </c>
      <c r="AC81" s="8" t="n">
        <v>39215.81106379</v>
      </c>
      <c r="AD81" s="8" t="n">
        <v>28918.1215395495</v>
      </c>
      <c r="AE81" s="13" t="n">
        <v>31800.0786591148</v>
      </c>
      <c r="AF81" s="13" t="n">
        <v>22705.0187215724</v>
      </c>
      <c r="AG81" s="13" t="n">
        <v>18655.4327327506</v>
      </c>
      <c r="AH81" s="13" t="n">
        <v>14766.5619969002</v>
      </c>
      <c r="AI81" s="13" t="n">
        <v>24686.6098877749</v>
      </c>
      <c r="AJ81" s="13" t="n">
        <v>25929.7640806114</v>
      </c>
      <c r="AK81" s="13" t="n">
        <v>21262.4065461013</v>
      </c>
      <c r="AL81" s="8" t="n">
        <v>18026.7538026715</v>
      </c>
      <c r="AM81" s="13" t="n">
        <v>0.603423464501808</v>
      </c>
      <c r="AN81" s="3" t="n">
        <v>2034</v>
      </c>
      <c r="AO81" s="11" t="n">
        <v>8380.46047228346</v>
      </c>
      <c r="AP81" s="9" t="n">
        <v>6222.18900861277</v>
      </c>
      <c r="AQ81" s="9" t="n">
        <v>4469.93217070378</v>
      </c>
      <c r="AR81" s="9" t="n">
        <v>3570.05154972732</v>
      </c>
      <c r="AS81" s="9" t="n">
        <v>2861.89987427623</v>
      </c>
      <c r="AT81" s="9" t="n">
        <v>4861.34878388826</v>
      </c>
      <c r="AU81" s="9" t="n">
        <v>5687.59680875474</v>
      </c>
      <c r="AV81" s="3"/>
      <c r="AW81" s="3"/>
      <c r="AX81" s="3" t="n">
        <v>2034</v>
      </c>
      <c r="AY81" s="6" t="n">
        <v>43793.9065708857</v>
      </c>
      <c r="AZ81" s="6" t="n">
        <v>29721.7657763863</v>
      </c>
      <c r="BA81" s="9" t="n">
        <v>32515.3928010035</v>
      </c>
      <c r="BB81" s="9" t="n">
        <v>23358.5961665731</v>
      </c>
      <c r="BC81" s="9" t="n">
        <v>18656.0755866681</v>
      </c>
      <c r="BD81" s="9" t="n">
        <v>14955.4760294851</v>
      </c>
      <c r="BE81" s="9" t="n">
        <v>25404.0282337949</v>
      </c>
      <c r="BF81" s="9" t="n">
        <v>0.519453421421324</v>
      </c>
      <c r="BG81" s="9" t="n">
        <v>25929.7640806114</v>
      </c>
      <c r="BH81" s="9" t="n">
        <v>21262.4065461013</v>
      </c>
      <c r="BI81" s="6" t="n">
        <v>18026.7538026715</v>
      </c>
    </row>
    <row r="82" customFormat="false" ht="15" hidden="false" customHeight="false" outlineLevel="0" collapsed="false">
      <c r="A82" s="0" t="n">
        <v>2034</v>
      </c>
      <c r="B82" s="11" t="n">
        <v>6542.59340403551</v>
      </c>
      <c r="C82" s="9" t="n">
        <v>5806.88455062846</v>
      </c>
      <c r="D82" s="9" t="n">
        <v>4224.57992288254</v>
      </c>
      <c r="E82" s="9" t="n">
        <v>3439.10512999875</v>
      </c>
      <c r="F82" s="9" t="n">
        <v>2773.47811109703</v>
      </c>
      <c r="G82" s="9" t="n">
        <v>4552.27338479173</v>
      </c>
      <c r="H82" s="9" t="n">
        <v>5361.01747023756</v>
      </c>
      <c r="I82" s="3" t="n">
        <v>2034</v>
      </c>
      <c r="J82" s="11" t="n">
        <v>34189.7351840326</v>
      </c>
      <c r="K82" s="9" t="n">
        <v>28015.1548942869</v>
      </c>
      <c r="L82" s="9" t="n">
        <v>30345.1296404541</v>
      </c>
      <c r="M82" s="9" t="n">
        <v>22076.4549938324</v>
      </c>
      <c r="N82" s="9" t="n">
        <v>17971.7867829262</v>
      </c>
      <c r="O82" s="9" t="n">
        <v>14493.4090048497</v>
      </c>
      <c r="P82" s="9" t="n">
        <v>23788.8879683932</v>
      </c>
      <c r="Q82" s="9" t="n">
        <v>0.670380721743588</v>
      </c>
      <c r="R82" s="14" t="n">
        <v>7495.42905414746</v>
      </c>
      <c r="S82" s="13" t="n">
        <v>6059.76257556031</v>
      </c>
      <c r="T82" s="13" t="n">
        <v>4343.26389521583</v>
      </c>
      <c r="U82" s="13" t="n">
        <v>3575.0555670345</v>
      </c>
      <c r="V82" s="13" t="n">
        <v>2828.09815459579</v>
      </c>
      <c r="W82" s="13" t="n">
        <v>4711.3761339428</v>
      </c>
      <c r="X82" s="13" t="n">
        <v>5526.96341180719</v>
      </c>
      <c r="Y82" s="10" t="n">
        <v>4979.76051152731</v>
      </c>
      <c r="Z82" s="10" t="n">
        <v>3453.36428147021</v>
      </c>
      <c r="AA82" s="7"/>
      <c r="AB82" s="7" t="n">
        <v>2034</v>
      </c>
      <c r="AC82" s="8" t="n">
        <v>39168.9837081942</v>
      </c>
      <c r="AD82" s="8" t="n">
        <v>28882.3412601141</v>
      </c>
      <c r="AE82" s="13" t="n">
        <v>31666.5983872278</v>
      </c>
      <c r="AF82" s="13" t="n">
        <v>22696.6637297385</v>
      </c>
      <c r="AG82" s="13" t="n">
        <v>18682.22516009</v>
      </c>
      <c r="AH82" s="13" t="n">
        <v>14778.837841343</v>
      </c>
      <c r="AI82" s="13" t="n">
        <v>24620.3137539496</v>
      </c>
      <c r="AJ82" s="13" t="n">
        <v>26022.8142962401</v>
      </c>
      <c r="AK82" s="13" t="n">
        <v>21338.7077229169</v>
      </c>
      <c r="AL82" s="8" t="n">
        <v>18046.3010592462</v>
      </c>
      <c r="AM82" s="13" t="n">
        <v>0.598667260266218</v>
      </c>
      <c r="AN82" s="3" t="n">
        <v>2034</v>
      </c>
      <c r="AO82" s="11" t="n">
        <v>8425.98191150805</v>
      </c>
      <c r="AP82" s="9" t="n">
        <v>6243.61376680857</v>
      </c>
      <c r="AQ82" s="9" t="n">
        <v>4481.86573178227</v>
      </c>
      <c r="AR82" s="9" t="n">
        <v>3576.63105267315</v>
      </c>
      <c r="AS82" s="9" t="n">
        <v>2865.96283652604</v>
      </c>
      <c r="AT82" s="9" t="n">
        <v>4864.7127101397</v>
      </c>
      <c r="AU82" s="9" t="n">
        <v>5696.97223345994</v>
      </c>
      <c r="AV82" s="3"/>
      <c r="AW82" s="3"/>
      <c r="AX82" s="3" t="n">
        <v>2034</v>
      </c>
      <c r="AY82" s="6" t="n">
        <v>44031.7886852358</v>
      </c>
      <c r="AZ82" s="6" t="n">
        <v>29770.7590834916</v>
      </c>
      <c r="BA82" s="9" t="n">
        <v>32627.3525031981</v>
      </c>
      <c r="BB82" s="9" t="n">
        <v>23420.9575679135</v>
      </c>
      <c r="BC82" s="9" t="n">
        <v>18690.458200636</v>
      </c>
      <c r="BD82" s="9" t="n">
        <v>14976.7079164151</v>
      </c>
      <c r="BE82" s="9" t="n">
        <v>25421.6071571076</v>
      </c>
      <c r="BF82" s="9" t="n">
        <v>0.517255284918553</v>
      </c>
      <c r="BG82" s="9" t="n">
        <v>26022.8142962401</v>
      </c>
      <c r="BH82" s="9" t="n">
        <v>21338.7077229169</v>
      </c>
      <c r="BI82" s="6" t="n">
        <v>18046.3010592462</v>
      </c>
    </row>
    <row r="83" customFormat="false" ht="15" hidden="false" customHeight="false" outlineLevel="0" collapsed="false">
      <c r="A83" s="0" t="n">
        <v>2034</v>
      </c>
      <c r="B83" s="11" t="n">
        <v>6524.21756450593</v>
      </c>
      <c r="C83" s="9" t="n">
        <v>5815.80448083335</v>
      </c>
      <c r="D83" s="9" t="n">
        <v>4229.907757479</v>
      </c>
      <c r="E83" s="9" t="n">
        <v>3438.41076030208</v>
      </c>
      <c r="F83" s="9" t="n">
        <v>2776.4456727052</v>
      </c>
      <c r="G83" s="9" t="n">
        <v>4554.73007900898</v>
      </c>
      <c r="H83" s="9" t="n">
        <v>5380.15664661531</v>
      </c>
      <c r="I83" s="3" t="n">
        <v>2034</v>
      </c>
      <c r="J83" s="11" t="n">
        <v>34093.7082649651</v>
      </c>
      <c r="K83" s="9" t="n">
        <v>28115.1707949528</v>
      </c>
      <c r="L83" s="9" t="n">
        <v>30391.7426626506</v>
      </c>
      <c r="M83" s="9" t="n">
        <v>22104.2967444515</v>
      </c>
      <c r="N83" s="9" t="n">
        <v>17968.1582040764</v>
      </c>
      <c r="O83" s="9" t="n">
        <v>14508.916639095</v>
      </c>
      <c r="P83" s="9" t="n">
        <v>23801.7259547281</v>
      </c>
      <c r="Q83" s="9" t="n">
        <v>0.674454905191604</v>
      </c>
      <c r="R83" s="14" t="n">
        <v>7511.32450025063</v>
      </c>
      <c r="S83" s="13" t="n">
        <v>6051.89234403897</v>
      </c>
      <c r="T83" s="13" t="n">
        <v>4357.39646366454</v>
      </c>
      <c r="U83" s="13" t="n">
        <v>3582.35362440921</v>
      </c>
      <c r="V83" s="13" t="n">
        <v>2832.35861934261</v>
      </c>
      <c r="W83" s="13" t="n">
        <v>4715.67932996366</v>
      </c>
      <c r="X83" s="13" t="n">
        <v>5541.77543386827</v>
      </c>
      <c r="Y83" s="10" t="n">
        <v>4997.56672510983</v>
      </c>
      <c r="Z83" s="10" t="n">
        <v>3457.09544046413</v>
      </c>
      <c r="AA83" s="7"/>
      <c r="AB83" s="7" t="n">
        <v>2034</v>
      </c>
      <c r="AC83" s="8" t="n">
        <v>39252.0487955897</v>
      </c>
      <c r="AD83" s="8" t="n">
        <v>28959.7446811331</v>
      </c>
      <c r="AE83" s="13" t="n">
        <v>31625.4707922613</v>
      </c>
      <c r="AF83" s="13" t="n">
        <v>22770.5165191283</v>
      </c>
      <c r="AG83" s="13" t="n">
        <v>18720.3627354504</v>
      </c>
      <c r="AH83" s="13" t="n">
        <v>14801.1018202363</v>
      </c>
      <c r="AI83" s="13" t="n">
        <v>24642.8010343463</v>
      </c>
      <c r="AJ83" s="13" t="n">
        <v>26115.8645118688</v>
      </c>
      <c r="AK83" s="13" t="n">
        <v>21415.0088997324</v>
      </c>
      <c r="AL83" s="8" t="n">
        <v>18065.7990365855</v>
      </c>
      <c r="AM83" s="13" t="n">
        <v>0.60430807063881</v>
      </c>
      <c r="AN83" s="3" t="n">
        <v>2034</v>
      </c>
      <c r="AO83" s="11" t="n">
        <v>8447.14716153145</v>
      </c>
      <c r="AP83" s="9" t="n">
        <v>6268.25194972878</v>
      </c>
      <c r="AQ83" s="9" t="n">
        <v>4488.54343598683</v>
      </c>
      <c r="AR83" s="9" t="n">
        <v>3583.19830887943</v>
      </c>
      <c r="AS83" s="9" t="n">
        <v>2871.39081261815</v>
      </c>
      <c r="AT83" s="9" t="n">
        <v>4870.24633959767</v>
      </c>
      <c r="AU83" s="9" t="n">
        <v>5711.44216760823</v>
      </c>
      <c r="AV83" s="3"/>
      <c r="AW83" s="3"/>
      <c r="AX83" s="3" t="n">
        <v>2034</v>
      </c>
      <c r="AY83" s="6" t="n">
        <v>44142.3922714158</v>
      </c>
      <c r="AZ83" s="6" t="n">
        <v>29846.3748502233</v>
      </c>
      <c r="BA83" s="9" t="n">
        <v>32756.1046504641</v>
      </c>
      <c r="BB83" s="9" t="n">
        <v>23455.8533537727</v>
      </c>
      <c r="BC83" s="9" t="n">
        <v>18724.776816621</v>
      </c>
      <c r="BD83" s="9" t="n">
        <v>15005.0729780526</v>
      </c>
      <c r="BE83" s="9" t="n">
        <v>25450.5243332319</v>
      </c>
      <c r="BF83" s="9" t="n">
        <v>0.517603026821067</v>
      </c>
      <c r="BG83" s="9" t="n">
        <v>26115.8645118688</v>
      </c>
      <c r="BH83" s="9" t="n">
        <v>21415.0088997324</v>
      </c>
      <c r="BI83" s="6" t="n">
        <v>18065.7990365855</v>
      </c>
    </row>
    <row r="84" customFormat="false" ht="15" hidden="false" customHeight="false" outlineLevel="0" collapsed="false">
      <c r="A84" s="0" t="n">
        <v>2034</v>
      </c>
      <c r="B84" s="11" t="n">
        <v>6553.91742293061</v>
      </c>
      <c r="C84" s="9" t="n">
        <v>5806.96506313849</v>
      </c>
      <c r="D84" s="9" t="n">
        <v>4237.71276846495</v>
      </c>
      <c r="E84" s="9" t="n">
        <v>3451.2770540008</v>
      </c>
      <c r="F84" s="9" t="n">
        <v>2779.62992937441</v>
      </c>
      <c r="G84" s="9" t="n">
        <v>4550.32500000272</v>
      </c>
      <c r="H84" s="9" t="n">
        <v>5379.02541394864</v>
      </c>
      <c r="I84" s="3" t="n">
        <v>2034</v>
      </c>
      <c r="J84" s="11" t="n">
        <v>34248.9112910185</v>
      </c>
      <c r="K84" s="9" t="n">
        <v>28109.2592942808</v>
      </c>
      <c r="L84" s="9" t="n">
        <v>30345.5503759678</v>
      </c>
      <c r="M84" s="9" t="n">
        <v>22145.0835154212</v>
      </c>
      <c r="N84" s="9" t="n">
        <v>18035.3938012155</v>
      </c>
      <c r="O84" s="9" t="n">
        <v>14525.5566601929</v>
      </c>
      <c r="P84" s="9" t="n">
        <v>23778.7062627821</v>
      </c>
      <c r="Q84" s="9" t="n">
        <v>0.674757939599535</v>
      </c>
      <c r="R84" s="14" t="n">
        <v>7538.61388986591</v>
      </c>
      <c r="S84" s="13" t="n">
        <v>6070.84709725459</v>
      </c>
      <c r="T84" s="13" t="n">
        <v>4379.46382546916</v>
      </c>
      <c r="U84" s="13" t="n">
        <v>3580.02668648751</v>
      </c>
      <c r="V84" s="13" t="n">
        <v>2836.67083923402</v>
      </c>
      <c r="W84" s="13" t="n">
        <v>4715.72448116372</v>
      </c>
      <c r="X84" s="13" t="n">
        <v>5554.19525844276</v>
      </c>
      <c r="Y84" s="10" t="n">
        <v>5015.37293869235</v>
      </c>
      <c r="Z84" s="10" t="n">
        <v>3460.81722684657</v>
      </c>
      <c r="AA84" s="7"/>
      <c r="AB84" s="7" t="n">
        <v>2034</v>
      </c>
      <c r="AC84" s="8" t="n">
        <v>39394.6553961626</v>
      </c>
      <c r="AD84" s="8" t="n">
        <v>29024.6471574159</v>
      </c>
      <c r="AE84" s="13" t="n">
        <v>31724.5229498539</v>
      </c>
      <c r="AF84" s="13" t="n">
        <v>22885.8342852981</v>
      </c>
      <c r="AG84" s="13" t="n">
        <v>18708.2028186683</v>
      </c>
      <c r="AH84" s="13" t="n">
        <v>14823.6362568179</v>
      </c>
      <c r="AI84" s="13" t="n">
        <v>24643.0369816959</v>
      </c>
      <c r="AJ84" s="13" t="n">
        <v>26208.9147274976</v>
      </c>
      <c r="AK84" s="13" t="n">
        <v>21491.310076548</v>
      </c>
      <c r="AL84" s="8" t="n">
        <v>18085.2480353187</v>
      </c>
      <c r="AM84" s="13" t="n">
        <v>0.591405785345687</v>
      </c>
      <c r="AN84" s="3" t="n">
        <v>2034</v>
      </c>
      <c r="AO84" s="11" t="n">
        <v>8486.08162518468</v>
      </c>
      <c r="AP84" s="9" t="n">
        <v>6266.97080380886</v>
      </c>
      <c r="AQ84" s="9" t="n">
        <v>4478.09593376166</v>
      </c>
      <c r="AR84" s="9" t="n">
        <v>3590.28512119483</v>
      </c>
      <c r="AS84" s="9" t="n">
        <v>2875.79444659704</v>
      </c>
      <c r="AT84" s="9" t="n">
        <v>4867.54138810572</v>
      </c>
      <c r="AU84" s="9" t="n">
        <v>5717.1095661343</v>
      </c>
      <c r="AV84" s="3"/>
      <c r="AW84" s="3"/>
      <c r="AX84" s="3" t="n">
        <v>2034</v>
      </c>
      <c r="AY84" s="6" t="n">
        <v>44345.8527219789</v>
      </c>
      <c r="AZ84" s="6" t="n">
        <v>29875.9910655102</v>
      </c>
      <c r="BA84" s="9" t="n">
        <v>32749.4097457024</v>
      </c>
      <c r="BB84" s="9" t="n">
        <v>23401.2576739934</v>
      </c>
      <c r="BC84" s="9" t="n">
        <v>18761.8104852901</v>
      </c>
      <c r="BD84" s="9" t="n">
        <v>15028.0851186959</v>
      </c>
      <c r="BE84" s="9" t="n">
        <v>25436.3890248788</v>
      </c>
      <c r="BF84" s="9" t="n">
        <v>0.516366467654456</v>
      </c>
      <c r="BG84" s="9" t="n">
        <v>26208.9147274976</v>
      </c>
      <c r="BH84" s="9" t="n">
        <v>21491.310076548</v>
      </c>
      <c r="BI84" s="6" t="n">
        <v>18085.2480353187</v>
      </c>
    </row>
    <row r="85" customFormat="false" ht="15" hidden="false" customHeight="false" outlineLevel="0" collapsed="false">
      <c r="A85" s="0" t="n">
        <v>2035</v>
      </c>
      <c r="B85" s="11" t="n">
        <v>6558.39156634329</v>
      </c>
      <c r="C85" s="9" t="n">
        <v>5807.56407765546</v>
      </c>
      <c r="D85" s="9" t="n">
        <v>4245.94308057835</v>
      </c>
      <c r="E85" s="9" t="n">
        <v>3451.97602277532</v>
      </c>
      <c r="F85" s="9" t="n">
        <v>2780.54565516867</v>
      </c>
      <c r="G85" s="9" t="n">
        <v>4539.655949648</v>
      </c>
      <c r="H85" s="9" t="n">
        <v>5375.52474279135</v>
      </c>
      <c r="I85" s="3" t="n">
        <v>2035</v>
      </c>
      <c r="J85" s="11" t="n">
        <v>34272.2918939397</v>
      </c>
      <c r="K85" s="9" t="n">
        <v>28090.9657809225</v>
      </c>
      <c r="L85" s="9" t="n">
        <v>30348.6806557272</v>
      </c>
      <c r="M85" s="9" t="n">
        <v>22188.0927893072</v>
      </c>
      <c r="N85" s="9" t="n">
        <v>18039.0464135402</v>
      </c>
      <c r="O85" s="9" t="n">
        <v>14530.3419831488</v>
      </c>
      <c r="P85" s="9" t="n">
        <v>23722.9528353923</v>
      </c>
      <c r="Q85" s="9" t="n">
        <v>0.677560046688701</v>
      </c>
      <c r="R85" s="12" t="n">
        <v>7535.13686183583</v>
      </c>
      <c r="S85" s="13" t="n">
        <v>6082.80571018903</v>
      </c>
      <c r="T85" s="13" t="n">
        <v>4385.69086861327</v>
      </c>
      <c r="U85" s="13" t="n">
        <v>3586.00398496494</v>
      </c>
      <c r="V85" s="13" t="n">
        <v>2839.83800410212</v>
      </c>
      <c r="W85" s="13" t="n">
        <v>4719.09991661251</v>
      </c>
      <c r="X85" s="13" t="n">
        <v>5549.26480851124</v>
      </c>
      <c r="Y85" s="10" t="n">
        <v>5033.17915227488</v>
      </c>
      <c r="Z85" s="10" t="n">
        <v>3464.52969759102</v>
      </c>
      <c r="AA85" s="7"/>
      <c r="AB85" s="7" t="n">
        <v>2035</v>
      </c>
      <c r="AC85" s="8" t="n">
        <v>39376.4854350731</v>
      </c>
      <c r="AD85" s="8" t="n">
        <v>28998.8820262077</v>
      </c>
      <c r="AE85" s="13" t="n">
        <v>31787.0152650793</v>
      </c>
      <c r="AF85" s="13" t="n">
        <v>22918.3750444327</v>
      </c>
      <c r="AG85" s="13" t="n">
        <v>18739.4384830966</v>
      </c>
      <c r="AH85" s="13" t="n">
        <v>14840.186961017</v>
      </c>
      <c r="AI85" s="13" t="n">
        <v>24660.6760488056</v>
      </c>
      <c r="AJ85" s="13" t="n">
        <v>26301.9649431264</v>
      </c>
      <c r="AK85" s="13" t="n">
        <v>21567.6112533636</v>
      </c>
      <c r="AL85" s="8" t="n">
        <v>18104.6483531732</v>
      </c>
      <c r="AM85" s="13" t="n">
        <v>0.58970043718627</v>
      </c>
      <c r="AN85" s="3" t="n">
        <v>2035</v>
      </c>
      <c r="AO85" s="11" t="n">
        <v>8507.10015404666</v>
      </c>
      <c r="AP85" s="9" t="n">
        <v>6275.61387761792</v>
      </c>
      <c r="AQ85" s="9" t="n">
        <v>4504.23333564779</v>
      </c>
      <c r="AR85" s="9" t="n">
        <v>3595.94757114177</v>
      </c>
      <c r="AS85" s="9" t="n">
        <v>2880.02601454034</v>
      </c>
      <c r="AT85" s="9" t="n">
        <v>4863.69573253488</v>
      </c>
      <c r="AU85" s="9" t="n">
        <v>5710.81869807059</v>
      </c>
      <c r="AV85" s="3"/>
      <c r="AW85" s="3"/>
      <c r="AX85" s="3" t="n">
        <v>2035</v>
      </c>
      <c r="AY85" s="6" t="n">
        <v>44455.6895850347</v>
      </c>
      <c r="AZ85" s="6" t="n">
        <v>29843.1167754706</v>
      </c>
      <c r="BA85" s="9" t="n">
        <v>32794.5759949952</v>
      </c>
      <c r="BB85" s="9" t="n">
        <v>23537.8443138317</v>
      </c>
      <c r="BC85" s="9" t="n">
        <v>18791.4008407078</v>
      </c>
      <c r="BD85" s="9" t="n">
        <v>15050.1980911001</v>
      </c>
      <c r="BE85" s="9" t="n">
        <v>25416.292720943</v>
      </c>
      <c r="BF85" s="9" t="n">
        <v>0.514175162148549</v>
      </c>
      <c r="BG85" s="9" t="n">
        <v>26301.9649431264</v>
      </c>
      <c r="BH85" s="9" t="n">
        <v>21567.6112533636</v>
      </c>
      <c r="BI85" s="6" t="n">
        <v>18104.6483531732</v>
      </c>
    </row>
    <row r="86" customFormat="false" ht="15" hidden="false" customHeight="false" outlineLevel="0" collapsed="false">
      <c r="A86" s="0" t="n">
        <v>2035</v>
      </c>
      <c r="B86" s="11" t="n">
        <v>6567.0664073244</v>
      </c>
      <c r="C86" s="9" t="n">
        <v>5799.65506976565</v>
      </c>
      <c r="D86" s="9" t="n">
        <v>4248.77979768447</v>
      </c>
      <c r="E86" s="9" t="n">
        <v>3453.45063687544</v>
      </c>
      <c r="F86" s="9" t="n">
        <v>2779.96097272052</v>
      </c>
      <c r="G86" s="9" t="n">
        <v>4539.15909090236</v>
      </c>
      <c r="H86" s="9" t="n">
        <v>5374.65746954902</v>
      </c>
      <c r="I86" s="3" t="n">
        <v>2035</v>
      </c>
      <c r="J86" s="11" t="n">
        <v>34317.6241494525</v>
      </c>
      <c r="K86" s="9" t="n">
        <v>28086.4336572437</v>
      </c>
      <c r="L86" s="9" t="n">
        <v>30307.3504264706</v>
      </c>
      <c r="M86" s="9" t="n">
        <v>22202.9166673416</v>
      </c>
      <c r="N86" s="9" t="n">
        <v>18046.752328071</v>
      </c>
      <c r="O86" s="9" t="n">
        <v>14527.286598711</v>
      </c>
      <c r="P86" s="9" t="n">
        <v>23720.356392684</v>
      </c>
      <c r="Q86" s="9" t="n">
        <v>0.677829314886975</v>
      </c>
      <c r="R86" s="14" t="n">
        <v>7543.28737990553</v>
      </c>
      <c r="S86" s="13" t="n">
        <v>6093.84219081437</v>
      </c>
      <c r="T86" s="13" t="n">
        <v>4383.64650948505</v>
      </c>
      <c r="U86" s="13" t="n">
        <v>3593.54473448892</v>
      </c>
      <c r="V86" s="13" t="n">
        <v>2841.72579101815</v>
      </c>
      <c r="W86" s="13" t="n">
        <v>4714.21204789455</v>
      </c>
      <c r="X86" s="13" t="n">
        <v>5545.80744857067</v>
      </c>
      <c r="Y86" s="10" t="n">
        <v>5050.9853658574</v>
      </c>
      <c r="Z86" s="10" t="n">
        <v>3468.23290912284</v>
      </c>
      <c r="AA86" s="7"/>
      <c r="AB86" s="7" t="n">
        <v>2035</v>
      </c>
      <c r="AC86" s="8" t="n">
        <v>39419.0777279464</v>
      </c>
      <c r="AD86" s="8" t="n">
        <v>28980.8148449687</v>
      </c>
      <c r="AE86" s="13" t="n">
        <v>31844.6887787217</v>
      </c>
      <c r="AF86" s="13" t="n">
        <v>22907.6918041794</v>
      </c>
      <c r="AG86" s="13" t="n">
        <v>18778.8442987102</v>
      </c>
      <c r="AH86" s="13" t="n">
        <v>14850.0519993522</v>
      </c>
      <c r="AI86" s="13" t="n">
        <v>24635.1334349274</v>
      </c>
      <c r="AJ86" s="13" t="n">
        <v>26395.0151587551</v>
      </c>
      <c r="AK86" s="13" t="n">
        <v>21643.9124301792</v>
      </c>
      <c r="AL86" s="8" t="n">
        <v>18124.000285012</v>
      </c>
      <c r="AM86" s="13" t="n">
        <v>0.587657033849332</v>
      </c>
      <c r="AN86" s="3" t="n">
        <v>2035</v>
      </c>
      <c r="AO86" s="11" t="n">
        <v>8543.6460686264</v>
      </c>
      <c r="AP86" s="9" t="n">
        <v>6278.30162423424</v>
      </c>
      <c r="AQ86" s="9" t="n">
        <v>4527.85275722484</v>
      </c>
      <c r="AR86" s="9" t="n">
        <v>3601.7871188439</v>
      </c>
      <c r="AS86" s="9" t="n">
        <v>2883.85361512981</v>
      </c>
      <c r="AT86" s="9" t="n">
        <v>4855.25604092548</v>
      </c>
      <c r="AU86" s="9" t="n">
        <v>5716.76899561494</v>
      </c>
      <c r="AV86" s="3"/>
      <c r="AW86" s="3"/>
      <c r="AX86" s="3" t="n">
        <v>2035</v>
      </c>
      <c r="AY86" s="6" t="n">
        <v>44646.6681564325</v>
      </c>
      <c r="AZ86" s="6" t="n">
        <v>29874.2113406902</v>
      </c>
      <c r="BA86" s="9" t="n">
        <v>32808.6213955541</v>
      </c>
      <c r="BB86" s="9" t="n">
        <v>23661.272703623</v>
      </c>
      <c r="BC86" s="9" t="n">
        <v>18821.9166587025</v>
      </c>
      <c r="BD86" s="9" t="n">
        <v>15070.2000448304</v>
      </c>
      <c r="BE86" s="9" t="n">
        <v>25372.1892892697</v>
      </c>
      <c r="BF86" s="9" t="n">
        <v>0.515729912505306</v>
      </c>
      <c r="BG86" s="9" t="n">
        <v>26395.0151587551</v>
      </c>
      <c r="BH86" s="9" t="n">
        <v>21643.9124301792</v>
      </c>
      <c r="BI86" s="6" t="n">
        <v>18124.000285012</v>
      </c>
    </row>
    <row r="87" customFormat="false" ht="15" hidden="false" customHeight="false" outlineLevel="0" collapsed="false">
      <c r="A87" s="0" t="n">
        <v>2035</v>
      </c>
      <c r="B87" s="11" t="n">
        <v>6580.77720816073</v>
      </c>
      <c r="C87" s="9" t="n">
        <v>5801.44704715518</v>
      </c>
      <c r="D87" s="9" t="n">
        <v>4256.37023002482</v>
      </c>
      <c r="E87" s="9" t="n">
        <v>3457.02725437529</v>
      </c>
      <c r="F87" s="9" t="n">
        <v>2783.16954387147</v>
      </c>
      <c r="G87" s="9" t="n">
        <v>4541.18600941107</v>
      </c>
      <c r="H87" s="9" t="n">
        <v>5374.93320815407</v>
      </c>
      <c r="I87" s="3" t="n">
        <v>2035</v>
      </c>
      <c r="J87" s="11" t="n">
        <v>34389.2729010723</v>
      </c>
      <c r="K87" s="9" t="n">
        <v>28087.8745888903</v>
      </c>
      <c r="L87" s="9" t="n">
        <v>30316.7147914282</v>
      </c>
      <c r="M87" s="9" t="n">
        <v>22242.5821112448</v>
      </c>
      <c r="N87" s="9" t="n">
        <v>18065.4427154485</v>
      </c>
      <c r="O87" s="9" t="n">
        <v>14544.0536803858</v>
      </c>
      <c r="P87" s="9" t="n">
        <v>23730.9484932124</v>
      </c>
      <c r="Q87" s="9" t="n">
        <v>0.67874975280624</v>
      </c>
      <c r="R87" s="14" t="n">
        <v>7579.32302966919</v>
      </c>
      <c r="S87" s="13" t="n">
        <v>6106.91971080592</v>
      </c>
      <c r="T87" s="13" t="n">
        <v>4378.35884344164</v>
      </c>
      <c r="U87" s="13" t="n">
        <v>3596.63082186306</v>
      </c>
      <c r="V87" s="13" t="n">
        <v>2846.03093347372</v>
      </c>
      <c r="W87" s="13" t="n">
        <v>4715.90523664274</v>
      </c>
      <c r="X87" s="13" t="n">
        <v>5544.869240851</v>
      </c>
      <c r="Y87" s="10" t="n">
        <v>5068.79157943992</v>
      </c>
      <c r="Z87" s="10" t="n">
        <v>3471.92691732654</v>
      </c>
      <c r="AA87" s="7"/>
      <c r="AB87" s="7" t="n">
        <v>2035</v>
      </c>
      <c r="AC87" s="8" t="n">
        <v>39607.3898003188</v>
      </c>
      <c r="AD87" s="8" t="n">
        <v>28975.912037855</v>
      </c>
      <c r="AE87" s="13" t="n">
        <v>31913.0281844838</v>
      </c>
      <c r="AF87" s="13" t="n">
        <v>22880.0599630116</v>
      </c>
      <c r="AG87" s="13" t="n">
        <v>18794.9713149499</v>
      </c>
      <c r="AH87" s="13" t="n">
        <v>14872.549451264</v>
      </c>
      <c r="AI87" s="13" t="n">
        <v>24643.9815584989</v>
      </c>
      <c r="AJ87" s="13" t="n">
        <v>26488.0653743839</v>
      </c>
      <c r="AK87" s="13" t="n">
        <v>21720.2136069948</v>
      </c>
      <c r="AL87" s="8" t="n">
        <v>18143.3041228715</v>
      </c>
      <c r="AM87" s="13" t="n">
        <v>0.585515005152832</v>
      </c>
      <c r="AN87" s="3" t="n">
        <v>2035</v>
      </c>
      <c r="AO87" s="11" t="n">
        <v>8576.97086707151</v>
      </c>
      <c r="AP87" s="9" t="n">
        <v>6298.24251431048</v>
      </c>
      <c r="AQ87" s="9" t="n">
        <v>4542.51167566616</v>
      </c>
      <c r="AR87" s="9" t="n">
        <v>3607.5910325812</v>
      </c>
      <c r="AS87" s="9" t="n">
        <v>2881.17078925787</v>
      </c>
      <c r="AT87" s="9" t="n">
        <v>4862.55144950846</v>
      </c>
      <c r="AU87" s="9" t="n">
        <v>5731.38844146144</v>
      </c>
      <c r="AV87" s="3"/>
      <c r="AW87" s="3"/>
      <c r="AX87" s="3" t="n">
        <v>2035</v>
      </c>
      <c r="AY87" s="6" t="n">
        <v>44820.8140896334</v>
      </c>
      <c r="AZ87" s="6" t="n">
        <v>29950.608413099</v>
      </c>
      <c r="BA87" s="9" t="n">
        <v>32912.8268243402</v>
      </c>
      <c r="BB87" s="9" t="n">
        <v>23737.876048603</v>
      </c>
      <c r="BC87" s="9" t="n">
        <v>18852.2462637161</v>
      </c>
      <c r="BD87" s="9" t="n">
        <v>15056.1803586843</v>
      </c>
      <c r="BE87" s="9" t="n">
        <v>25410.3130227968</v>
      </c>
      <c r="BF87" s="9" t="n">
        <v>0.513829394744884</v>
      </c>
      <c r="BG87" s="9" t="n">
        <v>26488.0653743839</v>
      </c>
      <c r="BH87" s="9" t="n">
        <v>21720.2136069948</v>
      </c>
      <c r="BI87" s="6" t="n">
        <v>18143.3041228715</v>
      </c>
    </row>
    <row r="88" customFormat="false" ht="15" hidden="false" customHeight="false" outlineLevel="0" collapsed="false">
      <c r="A88" s="0" t="n">
        <v>2035</v>
      </c>
      <c r="B88" s="11" t="n">
        <v>6565.05513142319</v>
      </c>
      <c r="C88" s="9" t="n">
        <v>5796.49922697422</v>
      </c>
      <c r="D88" s="9" t="n">
        <v>4254.60130231703</v>
      </c>
      <c r="E88" s="9" t="n">
        <v>3460.42848269674</v>
      </c>
      <c r="F88" s="9" t="n">
        <v>2786.34957888796</v>
      </c>
      <c r="G88" s="9" t="n">
        <v>4534.89181982991</v>
      </c>
      <c r="H88" s="9" t="n">
        <v>5365.56427105004</v>
      </c>
      <c r="I88" s="3" t="n">
        <v>2035</v>
      </c>
      <c r="J88" s="11" t="n">
        <v>34307.1137927487</v>
      </c>
      <c r="K88" s="9" t="n">
        <v>28038.9151841465</v>
      </c>
      <c r="L88" s="9" t="n">
        <v>30290.8588882291</v>
      </c>
      <c r="M88" s="9" t="n">
        <v>22233.3381973785</v>
      </c>
      <c r="N88" s="9" t="n">
        <v>18083.2165687861</v>
      </c>
      <c r="O88" s="9" t="n">
        <v>14560.6716403254</v>
      </c>
      <c r="P88" s="9" t="n">
        <v>23698.0568458658</v>
      </c>
      <c r="Q88" s="9" t="n">
        <v>0.679810254103055</v>
      </c>
      <c r="R88" s="14" t="n">
        <v>7656.00174656203</v>
      </c>
      <c r="S88" s="13" t="n">
        <v>6129.7969671903</v>
      </c>
      <c r="T88" s="13" t="n">
        <v>4380.23908923703</v>
      </c>
      <c r="U88" s="13" t="n">
        <v>3601.35676890469</v>
      </c>
      <c r="V88" s="13" t="n">
        <v>2847.97033948355</v>
      </c>
      <c r="W88" s="13" t="n">
        <v>4721.7134179452</v>
      </c>
      <c r="X88" s="13" t="n">
        <v>5557.01322760967</v>
      </c>
      <c r="Y88" s="10" t="n">
        <v>5086.59779302244</v>
      </c>
      <c r="Z88" s="10" t="n">
        <v>3475.6117775528</v>
      </c>
      <c r="AA88" s="7"/>
      <c r="AB88" s="7" t="n">
        <v>2035</v>
      </c>
      <c r="AC88" s="8" t="n">
        <v>40008.0909998157</v>
      </c>
      <c r="AD88" s="8" t="n">
        <v>29039.373064044</v>
      </c>
      <c r="AE88" s="13" t="n">
        <v>32032.578229736</v>
      </c>
      <c r="AF88" s="13" t="n">
        <v>22889.8855935919</v>
      </c>
      <c r="AG88" s="13" t="n">
        <v>18819.6677721296</v>
      </c>
      <c r="AH88" s="13" t="n">
        <v>14882.6842363248</v>
      </c>
      <c r="AI88" s="13" t="n">
        <v>24674.3334645962</v>
      </c>
      <c r="AJ88" s="13" t="n">
        <v>26581.1155900126</v>
      </c>
      <c r="AK88" s="13" t="n">
        <v>21796.5147838103</v>
      </c>
      <c r="AL88" s="8" t="n">
        <v>18162.5601559987</v>
      </c>
      <c r="AM88" s="13" t="n">
        <v>0.578633392485225</v>
      </c>
      <c r="AN88" s="3" t="n">
        <v>2035</v>
      </c>
      <c r="AO88" s="11" t="n">
        <v>8594.7873129932</v>
      </c>
      <c r="AP88" s="9" t="n">
        <v>6292.08563716572</v>
      </c>
      <c r="AQ88" s="9" t="n">
        <v>4573.04179277076</v>
      </c>
      <c r="AR88" s="9" t="n">
        <v>3614.74502275593</v>
      </c>
      <c r="AS88" s="9" t="n">
        <v>2885.53366038345</v>
      </c>
      <c r="AT88" s="9" t="n">
        <v>4855.20444882766</v>
      </c>
      <c r="AU88" s="9" t="n">
        <v>5747.23542152483</v>
      </c>
      <c r="AV88" s="3"/>
      <c r="AW88" s="3"/>
      <c r="AX88" s="3" t="n">
        <v>2035</v>
      </c>
      <c r="AY88" s="6" t="n">
        <v>44913.9177765609</v>
      </c>
      <c r="AZ88" s="6" t="n">
        <v>30033.4202307339</v>
      </c>
      <c r="BA88" s="9" t="n">
        <v>32880.6527327926</v>
      </c>
      <c r="BB88" s="9" t="n">
        <v>23897.4177707433</v>
      </c>
      <c r="BC88" s="9" t="n">
        <v>18889.6309848012</v>
      </c>
      <c r="BD88" s="9" t="n">
        <v>15078.9794842319</v>
      </c>
      <c r="BE88" s="9" t="n">
        <v>25371.9196836175</v>
      </c>
      <c r="BF88" s="9" t="n">
        <v>0.517490769674546</v>
      </c>
      <c r="BG88" s="9" t="n">
        <v>26581.1155900126</v>
      </c>
      <c r="BH88" s="9" t="n">
        <v>21796.5147838103</v>
      </c>
      <c r="BI88" s="6" t="n">
        <v>18162.5601559987</v>
      </c>
    </row>
    <row r="89" customFormat="false" ht="15" hidden="false" customHeight="false" outlineLevel="0" collapsed="false">
      <c r="A89" s="0" t="n">
        <v>2036</v>
      </c>
      <c r="B89" s="11" t="n">
        <v>6582.92146254046</v>
      </c>
      <c r="C89" s="9" t="n">
        <v>5795.11975968581</v>
      </c>
      <c r="D89" s="9" t="n">
        <v>4263.82520437017</v>
      </c>
      <c r="E89" s="9" t="n">
        <v>3460.07028793463</v>
      </c>
      <c r="F89" s="9" t="n">
        <v>2784.38436935939</v>
      </c>
      <c r="G89" s="9" t="n">
        <v>4528.69224080892</v>
      </c>
      <c r="H89" s="9" t="n">
        <v>5366.23750392727</v>
      </c>
      <c r="I89" s="3" t="n">
        <v>2036</v>
      </c>
      <c r="J89" s="11" t="n">
        <v>34400.478165542</v>
      </c>
      <c r="K89" s="9" t="n">
        <v>28042.4333079803</v>
      </c>
      <c r="L89" s="9" t="n">
        <v>30283.6501839168</v>
      </c>
      <c r="M89" s="9" t="n">
        <v>22281.539690133</v>
      </c>
      <c r="N89" s="9" t="n">
        <v>18081.3447446783</v>
      </c>
      <c r="O89" s="9" t="n">
        <v>14550.4020134032</v>
      </c>
      <c r="P89" s="9" t="n">
        <v>23665.6596064394</v>
      </c>
      <c r="Q89" s="9" t="n">
        <v>0.68233314177162</v>
      </c>
      <c r="R89" s="12" t="n">
        <v>7682.63993618101</v>
      </c>
      <c r="S89" s="13" t="n">
        <v>6133.61714784695</v>
      </c>
      <c r="T89" s="13" t="n">
        <v>4392.04429463908</v>
      </c>
      <c r="U89" s="13" t="n">
        <v>3606.96976850616</v>
      </c>
      <c r="V89" s="13" t="n">
        <v>2851.1498134817</v>
      </c>
      <c r="W89" s="13" t="n">
        <v>4719.76867295804</v>
      </c>
      <c r="X89" s="13" t="n">
        <v>5559.86488608856</v>
      </c>
      <c r="Y89" s="10" t="n">
        <v>5104.40400660497</v>
      </c>
      <c r="Z89" s="10" t="n">
        <v>3479.28754462546</v>
      </c>
      <c r="AA89" s="7"/>
      <c r="AB89" s="7" t="n">
        <v>2036</v>
      </c>
      <c r="AC89" s="8" t="n">
        <v>40147.2946141338</v>
      </c>
      <c r="AD89" s="8" t="n">
        <v>29054.2750214495</v>
      </c>
      <c r="AE89" s="13" t="n">
        <v>32052.5414090046</v>
      </c>
      <c r="AF89" s="13" t="n">
        <v>22951.5762446173</v>
      </c>
      <c r="AG89" s="13" t="n">
        <v>18848.9997140846</v>
      </c>
      <c r="AH89" s="13" t="n">
        <v>14899.299264542</v>
      </c>
      <c r="AI89" s="13" t="n">
        <v>24664.170779556</v>
      </c>
      <c r="AJ89" s="13" t="n">
        <v>26674.1658056414</v>
      </c>
      <c r="AK89" s="13" t="n">
        <v>21872.8159606259</v>
      </c>
      <c r="AL89" s="8" t="n">
        <v>18181.7686708874</v>
      </c>
      <c r="AM89" s="13" t="n">
        <v>0.582297490741385</v>
      </c>
      <c r="AN89" s="3" t="n">
        <v>2036</v>
      </c>
      <c r="AO89" s="11" t="n">
        <v>8622.57697475292</v>
      </c>
      <c r="AP89" s="9" t="n">
        <v>6310.61130770647</v>
      </c>
      <c r="AQ89" s="9" t="n">
        <v>4588.60355520633</v>
      </c>
      <c r="AR89" s="9" t="n">
        <v>3621.78843826209</v>
      </c>
      <c r="AS89" s="9" t="n">
        <v>2889.85202341567</v>
      </c>
      <c r="AT89" s="9" t="n">
        <v>4860.6084891995</v>
      </c>
      <c r="AU89" s="9" t="n">
        <v>5753.34946365028</v>
      </c>
      <c r="AV89" s="3"/>
      <c r="AW89" s="3"/>
      <c r="AX89" s="3" t="n">
        <v>2036</v>
      </c>
      <c r="AY89" s="6" t="n">
        <v>45059.1386572949</v>
      </c>
      <c r="AZ89" s="6" t="n">
        <v>30065.3704786347</v>
      </c>
      <c r="BA89" s="9" t="n">
        <v>32977.4626261759</v>
      </c>
      <c r="BB89" s="9" t="n">
        <v>23978.7391220504</v>
      </c>
      <c r="BC89" s="9" t="n">
        <v>18926.437874069</v>
      </c>
      <c r="BD89" s="9" t="n">
        <v>15101.5460231229</v>
      </c>
      <c r="BE89" s="9" t="n">
        <v>25400.1596639781</v>
      </c>
      <c r="BF89" s="9" t="n">
        <v>0.515414986195537</v>
      </c>
      <c r="BG89" s="9" t="n">
        <v>26674.1658056414</v>
      </c>
      <c r="BH89" s="9" t="n">
        <v>21872.8159606259</v>
      </c>
      <c r="BI89" s="6" t="n">
        <v>18181.7686708874</v>
      </c>
    </row>
    <row r="90" customFormat="false" ht="15" hidden="false" customHeight="false" outlineLevel="0" collapsed="false">
      <c r="A90" s="0" t="n">
        <v>2036</v>
      </c>
      <c r="B90" s="11" t="n">
        <v>6564.92104347117</v>
      </c>
      <c r="C90" s="9" t="n">
        <v>5805.21851769392</v>
      </c>
      <c r="D90" s="9" t="n">
        <v>4268.81996353657</v>
      </c>
      <c r="E90" s="9" t="n">
        <v>3458.38844661124</v>
      </c>
      <c r="F90" s="9" t="n">
        <v>2781.62451229917</v>
      </c>
      <c r="G90" s="9" t="n">
        <v>4523.02984904543</v>
      </c>
      <c r="H90" s="9" t="n">
        <v>5368.12902318746</v>
      </c>
      <c r="I90" s="3" t="n">
        <v>2036</v>
      </c>
      <c r="J90" s="11" t="n">
        <v>34306.4130871893</v>
      </c>
      <c r="K90" s="9" t="n">
        <v>28052.3178504862</v>
      </c>
      <c r="L90" s="9" t="n">
        <v>30336.4234254531</v>
      </c>
      <c r="M90" s="9" t="n">
        <v>22307.6408831404</v>
      </c>
      <c r="N90" s="9" t="n">
        <v>18072.5559195264</v>
      </c>
      <c r="O90" s="9" t="n">
        <v>14535.9797841422</v>
      </c>
      <c r="P90" s="9" t="n">
        <v>23636.069555072</v>
      </c>
      <c r="Q90" s="9" t="n">
        <v>0.68611088741962</v>
      </c>
      <c r="R90" s="14" t="n">
        <v>7708.36372253246</v>
      </c>
      <c r="S90" s="13" t="n">
        <v>6150.60887142972</v>
      </c>
      <c r="T90" s="13" t="n">
        <v>4405.28769974963</v>
      </c>
      <c r="U90" s="13" t="n">
        <v>3612.01321579245</v>
      </c>
      <c r="V90" s="13" t="n">
        <v>2853.81830559718</v>
      </c>
      <c r="W90" s="13" t="n">
        <v>4716.09565015177</v>
      </c>
      <c r="X90" s="13" t="n">
        <v>5563.4831391893</v>
      </c>
      <c r="Y90" s="10" t="n">
        <v>5122.21022018749</v>
      </c>
      <c r="Z90" s="10" t="n">
        <v>3482.95427284837</v>
      </c>
      <c r="AA90" s="7"/>
      <c r="AB90" s="7" t="n">
        <v>2036</v>
      </c>
      <c r="AC90" s="8" t="n">
        <v>40281.7198166451</v>
      </c>
      <c r="AD90" s="8" t="n">
        <v>29073.1829846537</v>
      </c>
      <c r="AE90" s="13" t="n">
        <v>32141.335331191</v>
      </c>
      <c r="AF90" s="13" t="n">
        <v>23020.7825189038</v>
      </c>
      <c r="AG90" s="13" t="n">
        <v>18875.3553373802</v>
      </c>
      <c r="AH90" s="13" t="n">
        <v>14913.2440465473</v>
      </c>
      <c r="AI90" s="13" t="n">
        <v>24644.9766054241</v>
      </c>
      <c r="AJ90" s="13" t="n">
        <v>26767.2160212701</v>
      </c>
      <c r="AK90" s="13" t="n">
        <v>21949.1171374415</v>
      </c>
      <c r="AL90" s="8" t="n">
        <v>18200.9299513142</v>
      </c>
      <c r="AM90" s="13" t="n">
        <v>0.577959840063664</v>
      </c>
      <c r="AN90" s="3" t="n">
        <v>2036</v>
      </c>
      <c r="AO90" s="11" t="n">
        <v>8659.87001088172</v>
      </c>
      <c r="AP90" s="9" t="n">
        <v>6315.32248598681</v>
      </c>
      <c r="AQ90" s="9" t="n">
        <v>4602.28821066214</v>
      </c>
      <c r="AR90" s="9" t="n">
        <v>3627.45347508225</v>
      </c>
      <c r="AS90" s="9" t="n">
        <v>2893.584847567</v>
      </c>
      <c r="AT90" s="9" t="n">
        <v>4856.34517802855</v>
      </c>
      <c r="AU90" s="9" t="n">
        <v>5753.45132444374</v>
      </c>
      <c r="AV90" s="3"/>
      <c r="AW90" s="3"/>
      <c r="AX90" s="3" t="n">
        <v>2036</v>
      </c>
      <c r="AY90" s="6" t="n">
        <v>45254.0214737429</v>
      </c>
      <c r="AZ90" s="6" t="n">
        <v>30065.9027742152</v>
      </c>
      <c r="BA90" s="9" t="n">
        <v>33002.0819060031</v>
      </c>
      <c r="BB90" s="9" t="n">
        <v>24050.2512453363</v>
      </c>
      <c r="BC90" s="9" t="n">
        <v>18956.0417477515</v>
      </c>
      <c r="BD90" s="9" t="n">
        <v>15121.0527021019</v>
      </c>
      <c r="BE90" s="9" t="n">
        <v>25377.8808104806</v>
      </c>
      <c r="BF90" s="9" t="n">
        <v>0.514517034768035</v>
      </c>
      <c r="BG90" s="9" t="n">
        <v>26767.2160212701</v>
      </c>
      <c r="BH90" s="9" t="n">
        <v>21949.1171374415</v>
      </c>
      <c r="BI90" s="6" t="n">
        <v>18200.9299513142</v>
      </c>
    </row>
    <row r="91" customFormat="false" ht="15" hidden="false" customHeight="false" outlineLevel="0" collapsed="false">
      <c r="A91" s="0" t="n">
        <v>2036</v>
      </c>
      <c r="B91" s="11" t="n">
        <v>6577.54774249155</v>
      </c>
      <c r="C91" s="9" t="n">
        <v>5809.7708962522</v>
      </c>
      <c r="D91" s="9" t="n">
        <v>4274.09470531033</v>
      </c>
      <c r="E91" s="9" t="n">
        <v>3465.34472963163</v>
      </c>
      <c r="F91" s="9" t="n">
        <v>2780.94426475419</v>
      </c>
      <c r="G91" s="9" t="n">
        <v>4523.83682243881</v>
      </c>
      <c r="H91" s="9" t="n">
        <v>5375.69648932782</v>
      </c>
      <c r="I91" s="3" t="n">
        <v>2036</v>
      </c>
      <c r="J91" s="11" t="n">
        <v>34372.3966305788</v>
      </c>
      <c r="K91" s="9" t="n">
        <v>28091.8632795501</v>
      </c>
      <c r="L91" s="9" t="n">
        <v>30360.2128630282</v>
      </c>
      <c r="M91" s="9" t="n">
        <v>22335.2051857452</v>
      </c>
      <c r="N91" s="9" t="n">
        <v>18108.9074791672</v>
      </c>
      <c r="O91" s="9" t="n">
        <v>14532.4250036468</v>
      </c>
      <c r="P91" s="9" t="n">
        <v>23640.2865688639</v>
      </c>
      <c r="Q91" s="9" t="n">
        <v>0.681059472652371</v>
      </c>
      <c r="R91" s="14" t="n">
        <v>7722.59090813952</v>
      </c>
      <c r="S91" s="13" t="n">
        <v>6152.3453139509</v>
      </c>
      <c r="T91" s="13" t="n">
        <v>4440.16886189576</v>
      </c>
      <c r="U91" s="13" t="n">
        <v>3618.26512668621</v>
      </c>
      <c r="V91" s="13" t="n">
        <v>2858.58031300113</v>
      </c>
      <c r="W91" s="13" t="n">
        <v>4713.32013745445</v>
      </c>
      <c r="X91" s="13" t="n">
        <v>5573.9862364269</v>
      </c>
      <c r="Y91" s="10" t="n">
        <v>5140.01643377001</v>
      </c>
      <c r="Z91" s="10" t="n">
        <v>3486.61201601211</v>
      </c>
      <c r="AA91" s="7"/>
      <c r="AB91" s="7" t="n">
        <v>2036</v>
      </c>
      <c r="AC91" s="8" t="n">
        <v>40356.0670484354</v>
      </c>
      <c r="AD91" s="8" t="n">
        <v>29128.0691881803</v>
      </c>
      <c r="AE91" s="13" t="n">
        <v>32150.4094866971</v>
      </c>
      <c r="AF91" s="13" t="n">
        <v>23203.0615668348</v>
      </c>
      <c r="AG91" s="13" t="n">
        <v>18908.0260483126</v>
      </c>
      <c r="AH91" s="13" t="n">
        <v>14938.1289449402</v>
      </c>
      <c r="AI91" s="13" t="n">
        <v>24630.4725642494</v>
      </c>
      <c r="AJ91" s="13" t="n">
        <v>26860.2662368989</v>
      </c>
      <c r="AK91" s="13" t="n">
        <v>22025.4183142571</v>
      </c>
      <c r="AL91" s="8" t="n">
        <v>18220.0442783733</v>
      </c>
      <c r="AM91" s="13" t="n">
        <v>0.577092723803742</v>
      </c>
      <c r="AN91" s="3" t="n">
        <v>2036</v>
      </c>
      <c r="AO91" s="11" t="n">
        <v>8699.74039571598</v>
      </c>
      <c r="AP91" s="9" t="n">
        <v>6341.08047043816</v>
      </c>
      <c r="AQ91" s="9" t="n">
        <v>4603.17638193205</v>
      </c>
      <c r="AR91" s="9" t="n">
        <v>3634.68281571586</v>
      </c>
      <c r="AS91" s="9" t="n">
        <v>2898.3226408741</v>
      </c>
      <c r="AT91" s="9" t="n">
        <v>4864.9836507797</v>
      </c>
      <c r="AU91" s="9" t="n">
        <v>5753.74634531641</v>
      </c>
      <c r="AV91" s="3"/>
      <c r="AW91" s="3"/>
      <c r="AX91" s="3" t="n">
        <v>2036</v>
      </c>
      <c r="AY91" s="6" t="n">
        <v>45462.372782618</v>
      </c>
      <c r="AZ91" s="6" t="n">
        <v>30067.4444695166</v>
      </c>
      <c r="BA91" s="9" t="n">
        <v>33136.685818073</v>
      </c>
      <c r="BB91" s="9" t="n">
        <v>24054.8925761727</v>
      </c>
      <c r="BC91" s="9" t="n">
        <v>18993.820228937</v>
      </c>
      <c r="BD91" s="9" t="n">
        <v>15145.8110645009</v>
      </c>
      <c r="BE91" s="9" t="n">
        <v>25423.0230159513</v>
      </c>
      <c r="BF91" s="9" t="n">
        <v>0.514081193090003</v>
      </c>
      <c r="BG91" s="9" t="n">
        <v>26860.2662368989</v>
      </c>
      <c r="BH91" s="9" t="n">
        <v>22025.4183142571</v>
      </c>
      <c r="BI91" s="6" t="n">
        <v>18220.0442783733</v>
      </c>
    </row>
    <row r="92" customFormat="false" ht="15" hidden="false" customHeight="false" outlineLevel="0" collapsed="false">
      <c r="A92" s="0" t="n">
        <v>2036</v>
      </c>
      <c r="B92" s="11" t="n">
        <v>6595.23138700062</v>
      </c>
      <c r="C92" s="9" t="n">
        <v>5823.61309852409</v>
      </c>
      <c r="D92" s="9" t="n">
        <v>4262.21000458604</v>
      </c>
      <c r="E92" s="9" t="n">
        <v>3467.53927582686</v>
      </c>
      <c r="F92" s="9" t="n">
        <v>2783.87884898257</v>
      </c>
      <c r="G92" s="9" t="n">
        <v>4525.13000289992</v>
      </c>
      <c r="H92" s="9" t="n">
        <v>5369.34535887951</v>
      </c>
      <c r="I92" s="3" t="n">
        <v>2036</v>
      </c>
      <c r="J92" s="11" t="n">
        <v>34464.8063350365</v>
      </c>
      <c r="K92" s="9" t="n">
        <v>28058.6740754016</v>
      </c>
      <c r="L92" s="9" t="n">
        <v>30432.5482812353</v>
      </c>
      <c r="M92" s="9" t="n">
        <v>22273.0991147406</v>
      </c>
      <c r="N92" s="9" t="n">
        <v>18120.375554383</v>
      </c>
      <c r="O92" s="9" t="n">
        <v>14547.7603074701</v>
      </c>
      <c r="P92" s="9" t="n">
        <v>23647.0443627203</v>
      </c>
      <c r="Q92" s="9" t="n">
        <v>0.684151595960465</v>
      </c>
      <c r="R92" s="14" t="n">
        <v>7768.70229741383</v>
      </c>
      <c r="S92" s="13" t="n">
        <v>6161.10769566525</v>
      </c>
      <c r="T92" s="13" t="n">
        <v>4440.86894153852</v>
      </c>
      <c r="U92" s="13" t="n">
        <v>3624.69834094664</v>
      </c>
      <c r="V92" s="13" t="n">
        <v>2862.54446971968</v>
      </c>
      <c r="W92" s="13" t="n">
        <v>4723.56004863335</v>
      </c>
      <c r="X92" s="13" t="n">
        <v>5580.29036736571</v>
      </c>
      <c r="Y92" s="10" t="n">
        <v>5157.82264735253</v>
      </c>
      <c r="Z92" s="10" t="n">
        <v>3490.26082740064</v>
      </c>
      <c r="AA92" s="7"/>
      <c r="AB92" s="7" t="n">
        <v>2036</v>
      </c>
      <c r="AC92" s="8" t="n">
        <v>40597.0320742131</v>
      </c>
      <c r="AD92" s="8" t="n">
        <v>29161.0127862389</v>
      </c>
      <c r="AE92" s="13" t="n">
        <v>32196.1992052222</v>
      </c>
      <c r="AF92" s="13" t="n">
        <v>23206.7199842415</v>
      </c>
      <c r="AG92" s="13" t="n">
        <v>18941.6441991533</v>
      </c>
      <c r="AH92" s="13" t="n">
        <v>14958.8445022224</v>
      </c>
      <c r="AI92" s="13" t="n">
        <v>24683.983432172</v>
      </c>
      <c r="AJ92" s="13" t="n">
        <v>26953.3164525276</v>
      </c>
      <c r="AK92" s="13" t="n">
        <v>22101.7194910726</v>
      </c>
      <c r="AL92" s="8" t="n">
        <v>18239.1119305116</v>
      </c>
      <c r="AM92" s="13" t="n">
        <v>0.57708581326576</v>
      </c>
      <c r="AN92" s="3" t="n">
        <v>2036</v>
      </c>
      <c r="AO92" s="11" t="n">
        <v>8735.40125778342</v>
      </c>
      <c r="AP92" s="9" t="n">
        <v>6348.87198045123</v>
      </c>
      <c r="AQ92" s="9" t="n">
        <v>4629.02956765585</v>
      </c>
      <c r="AR92" s="9" t="n">
        <v>3634.89229755091</v>
      </c>
      <c r="AS92" s="9" t="n">
        <v>2903.21981553485</v>
      </c>
      <c r="AT92" s="9" t="n">
        <v>4865.8366167519</v>
      </c>
      <c r="AU92" s="9" t="n">
        <v>5761.05595347142</v>
      </c>
      <c r="AV92" s="3"/>
      <c r="AW92" s="3"/>
      <c r="AX92" s="3" t="n">
        <v>2036</v>
      </c>
      <c r="AY92" s="6" t="n">
        <v>45648.7263209211</v>
      </c>
      <c r="AZ92" s="6" t="n">
        <v>30105.6424059748</v>
      </c>
      <c r="BA92" s="9" t="n">
        <v>33177.4020367923</v>
      </c>
      <c r="BB92" s="9" t="n">
        <v>24189.9939830574</v>
      </c>
      <c r="BC92" s="9" t="n">
        <v>18994.9149215189</v>
      </c>
      <c r="BD92" s="9" t="n">
        <v>15171.4023085934</v>
      </c>
      <c r="BE92" s="9" t="n">
        <v>25427.4803738994</v>
      </c>
      <c r="BF92" s="9" t="n">
        <v>0.510368612419817</v>
      </c>
      <c r="BG92" s="9" t="n">
        <v>26953.3164525276</v>
      </c>
      <c r="BH92" s="9" t="n">
        <v>22101.7194910726</v>
      </c>
      <c r="BI92" s="6" t="n">
        <v>18239.1119305116</v>
      </c>
    </row>
    <row r="93" customFormat="false" ht="15" hidden="false" customHeight="false" outlineLevel="0" collapsed="false">
      <c r="A93" s="0" t="n">
        <v>2037</v>
      </c>
      <c r="B93" s="11" t="n">
        <v>6618.32999564061</v>
      </c>
      <c r="C93" s="9" t="n">
        <v>5812.35953668218</v>
      </c>
      <c r="D93" s="9" t="n">
        <v>4265.49129338032</v>
      </c>
      <c r="E93" s="9" t="n">
        <v>3468.2035104888</v>
      </c>
      <c r="F93" s="9" t="n">
        <v>2785.10462230116</v>
      </c>
      <c r="G93" s="9" t="n">
        <v>4511.61859942799</v>
      </c>
      <c r="H93" s="9" t="n">
        <v>5358.01020227798</v>
      </c>
      <c r="I93" s="3" t="n">
        <v>2037</v>
      </c>
      <c r="J93" s="11" t="n">
        <v>34585.5131043176</v>
      </c>
      <c r="K93" s="9" t="n">
        <v>27999.4397659248</v>
      </c>
      <c r="L93" s="9" t="n">
        <v>30373.7403628012</v>
      </c>
      <c r="M93" s="9" t="n">
        <v>22290.2461981693</v>
      </c>
      <c r="N93" s="9" t="n">
        <v>18123.846656099</v>
      </c>
      <c r="O93" s="9" t="n">
        <v>14554.1658507418</v>
      </c>
      <c r="P93" s="9" t="n">
        <v>23576.4376051026</v>
      </c>
      <c r="Q93" s="9" t="n">
        <v>0.679058387034884</v>
      </c>
      <c r="R93" s="12" t="n">
        <v>7806.17680429547</v>
      </c>
      <c r="S93" s="13" t="n">
        <v>6147.61925476283</v>
      </c>
      <c r="T93" s="13" t="n">
        <v>4444.79697730761</v>
      </c>
      <c r="U93" s="13" t="n">
        <v>3629.93423450666</v>
      </c>
      <c r="V93" s="13" t="n">
        <v>2865.42410756656</v>
      </c>
      <c r="W93" s="13" t="n">
        <v>4711.55984540277</v>
      </c>
      <c r="X93" s="13" t="n">
        <v>5571.0555524528</v>
      </c>
      <c r="Y93" s="10" t="n">
        <v>5175.62886093505</v>
      </c>
      <c r="Z93" s="10" t="n">
        <v>3493.90075979778</v>
      </c>
      <c r="AA93" s="7"/>
      <c r="AB93" s="7" t="n">
        <v>2037</v>
      </c>
      <c r="AC93" s="8" t="n">
        <v>40792.8632052819</v>
      </c>
      <c r="AD93" s="8" t="n">
        <v>29112.7542659782</v>
      </c>
      <c r="AE93" s="13" t="n">
        <v>32125.7124434719</v>
      </c>
      <c r="AF93" s="13" t="n">
        <v>23227.2467836993</v>
      </c>
      <c r="AG93" s="13" t="n">
        <v>18969.0054920251</v>
      </c>
      <c r="AH93" s="13" t="n">
        <v>14973.8926718595</v>
      </c>
      <c r="AI93" s="13" t="n">
        <v>24621.2737778696</v>
      </c>
      <c r="AJ93" s="13" t="n">
        <v>27046.3666681564</v>
      </c>
      <c r="AK93" s="13" t="n">
        <v>22178.0206678882</v>
      </c>
      <c r="AL93" s="8" t="n">
        <v>18258.1331835623</v>
      </c>
      <c r="AM93" s="13" t="n">
        <v>0.572831565127515</v>
      </c>
      <c r="AN93" s="3" t="n">
        <v>2037</v>
      </c>
      <c r="AO93" s="11" t="n">
        <v>8793.64872572642</v>
      </c>
      <c r="AP93" s="9" t="n">
        <v>6371.58943461625</v>
      </c>
      <c r="AQ93" s="9" t="n">
        <v>4644.38549997631</v>
      </c>
      <c r="AR93" s="9" t="n">
        <v>3641.83997787935</v>
      </c>
      <c r="AS93" s="9" t="n">
        <v>2907.11136172587</v>
      </c>
      <c r="AT93" s="9" t="n">
        <v>4870.23779654424</v>
      </c>
      <c r="AU93" s="9" t="n">
        <v>5768.90285403548</v>
      </c>
      <c r="AV93" s="3"/>
      <c r="AW93" s="3"/>
      <c r="AX93" s="3" t="n">
        <v>2037</v>
      </c>
      <c r="AY93" s="6" t="n">
        <v>45953.1110474552</v>
      </c>
      <c r="AZ93" s="6" t="n">
        <v>30146.648079984</v>
      </c>
      <c r="BA93" s="9" t="n">
        <v>33296.1170010263</v>
      </c>
      <c r="BB93" s="9" t="n">
        <v>24270.239724634</v>
      </c>
      <c r="BC93" s="9" t="n">
        <v>19031.2215259346</v>
      </c>
      <c r="BD93" s="9" t="n">
        <v>15191.7384238785</v>
      </c>
      <c r="BE93" s="9" t="n">
        <v>25450.4796896607</v>
      </c>
      <c r="BF93" s="9" t="n">
        <v>0.508437139525799</v>
      </c>
      <c r="BG93" s="9" t="n">
        <v>27046.3666681564</v>
      </c>
      <c r="BH93" s="9" t="n">
        <v>22178.0206678882</v>
      </c>
      <c r="BI93" s="6" t="n">
        <v>18258.1331835623</v>
      </c>
    </row>
    <row r="94" customFormat="false" ht="15" hidden="false" customHeight="false" outlineLevel="0" collapsed="false">
      <c r="A94" s="0" t="n">
        <v>2037</v>
      </c>
      <c r="B94" s="11" t="n">
        <v>6615.5318189882</v>
      </c>
      <c r="C94" s="9" t="n">
        <v>5807.27304320911</v>
      </c>
      <c r="D94" s="9" t="n">
        <v>4269.67146905091</v>
      </c>
      <c r="E94" s="9" t="n">
        <v>3467.76164791458</v>
      </c>
      <c r="F94" s="9" t="n">
        <v>2784.71755466626</v>
      </c>
      <c r="G94" s="9" t="n">
        <v>4498.38078333218</v>
      </c>
      <c r="H94" s="9" t="n">
        <v>5346.62920629297</v>
      </c>
      <c r="I94" s="3" t="n">
        <v>2037</v>
      </c>
      <c r="J94" s="11" t="n">
        <v>34570.8906277497</v>
      </c>
      <c r="K94" s="9" t="n">
        <v>27939.9659128472</v>
      </c>
      <c r="L94" s="9" t="n">
        <v>30347.1597923576</v>
      </c>
      <c r="M94" s="9" t="n">
        <v>22312.0906091504</v>
      </c>
      <c r="N94" s="9" t="n">
        <v>18121.5376077649</v>
      </c>
      <c r="O94" s="9" t="n">
        <v>14552.1431452</v>
      </c>
      <c r="P94" s="9" t="n">
        <v>23507.26053742</v>
      </c>
      <c r="Q94" s="9" t="n">
        <v>0.681108144070639</v>
      </c>
      <c r="R94" s="14" t="n">
        <v>7814.80071387418</v>
      </c>
      <c r="S94" s="13" t="n">
        <v>6158.07018309813</v>
      </c>
      <c r="T94" s="13" t="n">
        <v>4451.2145132988</v>
      </c>
      <c r="U94" s="13" t="n">
        <v>3635.54560616989</v>
      </c>
      <c r="V94" s="13" t="n">
        <v>2864.39558481866</v>
      </c>
      <c r="W94" s="13" t="n">
        <v>4715.45344132021</v>
      </c>
      <c r="X94" s="13" t="n">
        <v>5587.98510490983</v>
      </c>
      <c r="Y94" s="10" t="n">
        <v>5193.43507451758</v>
      </c>
      <c r="Z94" s="10" t="n">
        <v>3497.53186549365</v>
      </c>
      <c r="AA94" s="7"/>
      <c r="AB94" s="7" t="n">
        <v>2037</v>
      </c>
      <c r="AC94" s="8" t="n">
        <v>40837.929307749</v>
      </c>
      <c r="AD94" s="8" t="n">
        <v>29201.2232995167</v>
      </c>
      <c r="AE94" s="13" t="n">
        <v>32180.3260271299</v>
      </c>
      <c r="AF94" s="13" t="n">
        <v>23260.7830043572</v>
      </c>
      <c r="AG94" s="13" t="n">
        <v>18998.3289268371</v>
      </c>
      <c r="AH94" s="13" t="n">
        <v>14968.5179040557</v>
      </c>
      <c r="AI94" s="13" t="n">
        <v>24641.6206044428</v>
      </c>
      <c r="AJ94" s="13" t="n">
        <v>27139.4168837851</v>
      </c>
      <c r="AK94" s="13" t="n">
        <v>22254.3218447038</v>
      </c>
      <c r="AL94" s="8" t="n">
        <v>18277.1083107787</v>
      </c>
      <c r="AM94" s="13" t="n">
        <v>0.581895243163103</v>
      </c>
      <c r="AN94" s="3" t="n">
        <v>2037</v>
      </c>
      <c r="AO94" s="11" t="n">
        <v>8819.6797355067</v>
      </c>
      <c r="AP94" s="9" t="n">
        <v>6406.63399220928</v>
      </c>
      <c r="AQ94" s="9" t="n">
        <v>4666.29577392582</v>
      </c>
      <c r="AR94" s="9" t="n">
        <v>3648.29445976967</v>
      </c>
      <c r="AS94" s="9" t="n">
        <v>2910.3111458179</v>
      </c>
      <c r="AT94" s="9" t="n">
        <v>4883.63667102602</v>
      </c>
      <c r="AU94" s="9" t="n">
        <v>5791.4801581001</v>
      </c>
      <c r="AV94" s="3"/>
      <c r="AW94" s="3"/>
      <c r="AX94" s="3" t="n">
        <v>2037</v>
      </c>
      <c r="AY94" s="6" t="n">
        <v>46089.1417123613</v>
      </c>
      <c r="AZ94" s="6" t="n">
        <v>30264.6306595926</v>
      </c>
      <c r="BA94" s="9" t="n">
        <v>33479.2499071623</v>
      </c>
      <c r="BB94" s="9" t="n">
        <v>24384.7365942822</v>
      </c>
      <c r="BC94" s="9" t="n">
        <v>19064.9508153696</v>
      </c>
      <c r="BD94" s="9" t="n">
        <v>15208.4595868786</v>
      </c>
      <c r="BE94" s="9" t="n">
        <v>25520.4984027315</v>
      </c>
      <c r="BF94" s="9" t="n">
        <v>0.509985856519814</v>
      </c>
      <c r="BG94" s="9" t="n">
        <v>27139.4168837851</v>
      </c>
      <c r="BH94" s="9" t="n">
        <v>22254.3218447038</v>
      </c>
      <c r="BI94" s="6" t="n">
        <v>18277.1083107787</v>
      </c>
    </row>
    <row r="95" customFormat="false" ht="15" hidden="false" customHeight="false" outlineLevel="0" collapsed="false">
      <c r="A95" s="0" t="n">
        <v>2037</v>
      </c>
      <c r="B95" s="11" t="n">
        <v>6638.72361322864</v>
      </c>
      <c r="C95" s="9" t="n">
        <v>5814.36819457803</v>
      </c>
      <c r="D95" s="9" t="n">
        <v>4283.22862332821</v>
      </c>
      <c r="E95" s="9" t="n">
        <v>3470.70375644129</v>
      </c>
      <c r="F95" s="9" t="n">
        <v>2784.66145782219</v>
      </c>
      <c r="G95" s="9" t="n">
        <v>4492.56375104587</v>
      </c>
      <c r="H95" s="9" t="n">
        <v>5358.94457490828</v>
      </c>
      <c r="I95" s="3" t="n">
        <v>2037</v>
      </c>
      <c r="J95" s="11" t="n">
        <v>34692.0843585161</v>
      </c>
      <c r="K95" s="9" t="n">
        <v>28004.3225319505</v>
      </c>
      <c r="L95" s="9" t="n">
        <v>30384.2370385524</v>
      </c>
      <c r="M95" s="9" t="n">
        <v>22382.9364474848</v>
      </c>
      <c r="N95" s="9" t="n">
        <v>18136.9122314346</v>
      </c>
      <c r="O95" s="9" t="n">
        <v>14551.8499990231</v>
      </c>
      <c r="P95" s="9" t="n">
        <v>23476.8623785946</v>
      </c>
      <c r="Q95" s="9" t="n">
        <v>0.676739784377247</v>
      </c>
      <c r="R95" s="14" t="n">
        <v>7820.37185125089</v>
      </c>
      <c r="S95" s="13" t="n">
        <v>6175.60884709288</v>
      </c>
      <c r="T95" s="13" t="n">
        <v>4442.17400301384</v>
      </c>
      <c r="U95" s="13" t="n">
        <v>3640.55661652899</v>
      </c>
      <c r="V95" s="13" t="n">
        <v>2869.16579911528</v>
      </c>
      <c r="W95" s="13" t="n">
        <v>4710.09543334941</v>
      </c>
      <c r="X95" s="13" t="n">
        <v>5575.36476803485</v>
      </c>
      <c r="Y95" s="10" t="n">
        <v>5211.2412881001</v>
      </c>
      <c r="Z95" s="10" t="n">
        <v>3501.15419629097</v>
      </c>
      <c r="AA95" s="7"/>
      <c r="AB95" s="7" t="n">
        <v>2037</v>
      </c>
      <c r="AC95" s="8" t="n">
        <v>40867.0424896053</v>
      </c>
      <c r="AD95" s="8" t="n">
        <v>29135.2730028923</v>
      </c>
      <c r="AE95" s="13" t="n">
        <v>32271.9781045909</v>
      </c>
      <c r="AF95" s="13" t="n">
        <v>23213.5398649041</v>
      </c>
      <c r="AG95" s="13" t="n">
        <v>19024.5150439626</v>
      </c>
      <c r="AH95" s="13" t="n">
        <v>14993.4456893391</v>
      </c>
      <c r="AI95" s="13" t="n">
        <v>24613.621176338</v>
      </c>
      <c r="AJ95" s="13" t="n">
        <v>27232.4670994139</v>
      </c>
      <c r="AK95" s="13" t="n">
        <v>22330.6230215194</v>
      </c>
      <c r="AL95" s="8" t="n">
        <v>18296.0375828672</v>
      </c>
      <c r="AM95" s="13" t="n">
        <v>0.577757375904819</v>
      </c>
      <c r="AN95" s="3" t="n">
        <v>2037</v>
      </c>
      <c r="AO95" s="11" t="n">
        <v>8849.47305200126</v>
      </c>
      <c r="AP95" s="9" t="n">
        <v>6444.4827090266</v>
      </c>
      <c r="AQ95" s="9" t="n">
        <v>4687.36730471048</v>
      </c>
      <c r="AR95" s="9" t="n">
        <v>3656.9915290326</v>
      </c>
      <c r="AS95" s="9" t="n">
        <v>2910.42181939368</v>
      </c>
      <c r="AT95" s="9" t="n">
        <v>4885.10493003989</v>
      </c>
      <c r="AU95" s="9" t="n">
        <v>5807.82385333643</v>
      </c>
      <c r="AV95" s="3"/>
      <c r="AW95" s="3"/>
      <c r="AX95" s="3" t="n">
        <v>2037</v>
      </c>
      <c r="AY95" s="6" t="n">
        <v>46244.8331237479</v>
      </c>
      <c r="AZ95" s="6" t="n">
        <v>30350.0381696656</v>
      </c>
      <c r="BA95" s="9" t="n">
        <v>33677.036553088</v>
      </c>
      <c r="BB95" s="9" t="n">
        <v>24494.8504303346</v>
      </c>
      <c r="BC95" s="9" t="n">
        <v>19110.3992295708</v>
      </c>
      <c r="BD95" s="9" t="n">
        <v>15209.0379355569</v>
      </c>
      <c r="BE95" s="9" t="n">
        <v>25528.1711073864</v>
      </c>
      <c r="BF95" s="9" t="n">
        <v>0.510618047821866</v>
      </c>
      <c r="BG95" s="9" t="n">
        <v>27232.4670994139</v>
      </c>
      <c r="BH95" s="9" t="n">
        <v>22330.6230215194</v>
      </c>
      <c r="BI95" s="6" t="n">
        <v>18296.0375828672</v>
      </c>
    </row>
    <row r="96" customFormat="false" ht="15" hidden="false" customHeight="false" outlineLevel="0" collapsed="false">
      <c r="A96" s="0" t="n">
        <v>2037</v>
      </c>
      <c r="B96" s="11" t="n">
        <v>6643.91348067986</v>
      </c>
      <c r="C96" s="9" t="n">
        <v>5810.13770972486</v>
      </c>
      <c r="D96" s="9" t="n">
        <v>4290.55155540288</v>
      </c>
      <c r="E96" s="9" t="n">
        <v>3474.23149054851</v>
      </c>
      <c r="F96" s="9" t="n">
        <v>2790.39768304615</v>
      </c>
      <c r="G96" s="9" t="n">
        <v>4488.05726890624</v>
      </c>
      <c r="H96" s="9" t="n">
        <v>5356.69686743537</v>
      </c>
      <c r="I96" s="3" t="n">
        <v>2037</v>
      </c>
      <c r="J96" s="11" t="n">
        <v>34719.2051320137</v>
      </c>
      <c r="K96" s="9" t="n">
        <v>27992.5766509941</v>
      </c>
      <c r="L96" s="9" t="n">
        <v>30362.1297260698</v>
      </c>
      <c r="M96" s="9" t="n">
        <v>22421.2040109634</v>
      </c>
      <c r="N96" s="9" t="n">
        <v>18155.3471680839</v>
      </c>
      <c r="O96" s="9" t="n">
        <v>14581.825883088</v>
      </c>
      <c r="P96" s="9" t="n">
        <v>23453.3127826697</v>
      </c>
      <c r="Q96" s="9" t="n">
        <v>0.67504598845116</v>
      </c>
      <c r="R96" s="14" t="n">
        <v>7825.27229278219</v>
      </c>
      <c r="S96" s="13" t="n">
        <v>6170.34532238984</v>
      </c>
      <c r="T96" s="13" t="n">
        <v>4476.30130032663</v>
      </c>
      <c r="U96" s="13" t="n">
        <v>3644.70298831144</v>
      </c>
      <c r="V96" s="13" t="n">
        <v>2875.80541083893</v>
      </c>
      <c r="W96" s="13" t="n">
        <v>4703.99356595843</v>
      </c>
      <c r="X96" s="13" t="n">
        <v>5577.61832012152</v>
      </c>
      <c r="Y96" s="10" t="n">
        <v>5229.04750168262</v>
      </c>
      <c r="Z96" s="10" t="n">
        <v>3504.76780351125</v>
      </c>
      <c r="AA96" s="7"/>
      <c r="AB96" s="7" t="n">
        <v>2037</v>
      </c>
      <c r="AC96" s="8" t="n">
        <v>40892.6508054357</v>
      </c>
      <c r="AD96" s="8" t="n">
        <v>29147.0494261405</v>
      </c>
      <c r="AE96" s="13" t="n">
        <v>32244.4724192122</v>
      </c>
      <c r="AF96" s="13" t="n">
        <v>23391.8794292964</v>
      </c>
      <c r="AG96" s="13" t="n">
        <v>19046.1828054238</v>
      </c>
      <c r="AH96" s="13" t="n">
        <v>15028.1424147105</v>
      </c>
      <c r="AI96" s="13" t="n">
        <v>24581.7345501422</v>
      </c>
      <c r="AJ96" s="13" t="n">
        <v>27325.5173150426</v>
      </c>
      <c r="AK96" s="13" t="n">
        <v>22406.924198335</v>
      </c>
      <c r="AL96" s="8" t="n">
        <v>18314.9212680194</v>
      </c>
      <c r="AM96" s="13" t="n">
        <v>0.565718852614426</v>
      </c>
      <c r="AN96" s="3" t="n">
        <v>2037</v>
      </c>
      <c r="AO96" s="11" t="n">
        <v>8895.31658941637</v>
      </c>
      <c r="AP96" s="9" t="n">
        <v>6447.75758343927</v>
      </c>
      <c r="AQ96" s="9" t="n">
        <v>4692.90807651301</v>
      </c>
      <c r="AR96" s="9" t="n">
        <v>3662.38373368395</v>
      </c>
      <c r="AS96" s="9" t="n">
        <v>2915.09102225029</v>
      </c>
      <c r="AT96" s="9" t="n">
        <v>4895.99400452471</v>
      </c>
      <c r="AU96" s="9" t="n">
        <v>5809.8007666233</v>
      </c>
      <c r="AV96" s="3"/>
      <c r="AW96" s="3"/>
      <c r="AX96" s="3" t="n">
        <v>2037</v>
      </c>
      <c r="AY96" s="6" t="n">
        <v>46484.3984317732</v>
      </c>
      <c r="AZ96" s="6" t="n">
        <v>30360.3689571051</v>
      </c>
      <c r="BA96" s="9" t="n">
        <v>33694.1501167799</v>
      </c>
      <c r="BB96" s="9" t="n">
        <v>24523.8049303234</v>
      </c>
      <c r="BC96" s="9" t="n">
        <v>19138.5773598171</v>
      </c>
      <c r="BD96" s="9" t="n">
        <v>15233.4378637397</v>
      </c>
      <c r="BE96" s="9" t="n">
        <v>25585.0743183983</v>
      </c>
      <c r="BF96" s="9" t="n">
        <v>0.512110423473793</v>
      </c>
      <c r="BG96" s="9" t="n">
        <v>27325.5173150426</v>
      </c>
      <c r="BH96" s="9" t="n">
        <v>22406.924198335</v>
      </c>
      <c r="BI96" s="6" t="n">
        <v>18314.9212680194</v>
      </c>
    </row>
    <row r="97" customFormat="false" ht="15" hidden="false" customHeight="false" outlineLevel="0" collapsed="false">
      <c r="A97" s="0" t="n">
        <v>2038</v>
      </c>
      <c r="B97" s="11" t="n">
        <v>6653.07209539109</v>
      </c>
      <c r="C97" s="9" t="n">
        <v>5804.37264626168</v>
      </c>
      <c r="D97" s="9" t="n">
        <v>4277.36910478585</v>
      </c>
      <c r="E97" s="9" t="n">
        <v>3473.68239728906</v>
      </c>
      <c r="F97" s="9" t="n">
        <v>2787.53606258905</v>
      </c>
      <c r="G97" s="9" t="n">
        <v>4469.18678902081</v>
      </c>
      <c r="H97" s="9" t="n">
        <v>5334.47125399231</v>
      </c>
      <c r="I97" s="3" t="n">
        <v>2038</v>
      </c>
      <c r="J97" s="11" t="n">
        <v>34767.0654516595</v>
      </c>
      <c r="K97" s="9" t="n">
        <v>27876.4319067017</v>
      </c>
      <c r="L97" s="9" t="n">
        <v>30332.0031415561</v>
      </c>
      <c r="M97" s="9" t="n">
        <v>22352.3162675504</v>
      </c>
      <c r="N97" s="9" t="n">
        <v>18152.4777626398</v>
      </c>
      <c r="O97" s="9" t="n">
        <v>14566.8718672134</v>
      </c>
      <c r="P97" s="9" t="n">
        <v>23354.7010135691</v>
      </c>
      <c r="Q97" s="9" t="n">
        <v>0.673026129770771</v>
      </c>
      <c r="R97" s="12" t="n">
        <v>7845.22114442736</v>
      </c>
      <c r="S97" s="13" t="n">
        <v>6188.56913265698</v>
      </c>
      <c r="T97" s="13" t="n">
        <v>4487.18128781225</v>
      </c>
      <c r="U97" s="13" t="n">
        <v>3651.87042186098</v>
      </c>
      <c r="V97" s="13" t="n">
        <v>2879.12480537762</v>
      </c>
      <c r="W97" s="13" t="n">
        <v>4707.31056042842</v>
      </c>
      <c r="X97" s="13" t="n">
        <v>5583.6545878183</v>
      </c>
      <c r="Y97" s="10" t="n">
        <v>5246.85371526514</v>
      </c>
      <c r="Z97" s="10" t="n">
        <v>3508.37273800091</v>
      </c>
      <c r="AA97" s="7"/>
      <c r="AB97" s="7" t="n">
        <v>2038</v>
      </c>
      <c r="AC97" s="8" t="n">
        <v>40996.8978391201</v>
      </c>
      <c r="AD97" s="8" t="n">
        <v>29178.5932469631</v>
      </c>
      <c r="AE97" s="13" t="n">
        <v>32339.704876527</v>
      </c>
      <c r="AF97" s="13" t="n">
        <v>23448.735154231</v>
      </c>
      <c r="AG97" s="13" t="n">
        <v>19083.6377777681</v>
      </c>
      <c r="AH97" s="13" t="n">
        <v>15045.4886279383</v>
      </c>
      <c r="AI97" s="13" t="n">
        <v>24599.0682212925</v>
      </c>
      <c r="AJ97" s="13" t="n">
        <v>27418.5675306714</v>
      </c>
      <c r="AK97" s="13" t="n">
        <v>22483.2253751505</v>
      </c>
      <c r="AL97" s="8" t="n">
        <v>18333.7596319442</v>
      </c>
      <c r="AM97" s="13" t="n">
        <v>0.569170539620816</v>
      </c>
      <c r="AN97" s="3" t="n">
        <v>2038</v>
      </c>
      <c r="AO97" s="11" t="n">
        <v>8901.8972934726</v>
      </c>
      <c r="AP97" s="9" t="n">
        <v>6451.34362693996</v>
      </c>
      <c r="AQ97" s="9" t="n">
        <v>4708.70954740848</v>
      </c>
      <c r="AR97" s="9" t="n">
        <v>3665.74572322526</v>
      </c>
      <c r="AS97" s="9" t="n">
        <v>2919.31782756978</v>
      </c>
      <c r="AT97" s="9" t="n">
        <v>4896.89082005553</v>
      </c>
      <c r="AU97" s="9" t="n">
        <v>5809.21937239079</v>
      </c>
      <c r="AV97" s="3"/>
      <c r="AW97" s="3"/>
      <c r="AX97" s="3" t="n">
        <v>2038</v>
      </c>
      <c r="AY97" s="6" t="n">
        <v>46518.787322403</v>
      </c>
      <c r="AZ97" s="6" t="n">
        <v>30357.3307559485</v>
      </c>
      <c r="BA97" s="9" t="n">
        <v>33712.889761761</v>
      </c>
      <c r="BB97" s="9" t="n">
        <v>24606.3789299703</v>
      </c>
      <c r="BC97" s="9" t="n">
        <v>19156.1461624326</v>
      </c>
      <c r="BD97" s="9" t="n">
        <v>15255.5259480243</v>
      </c>
      <c r="BE97" s="9" t="n">
        <v>25589.7608216875</v>
      </c>
      <c r="BF97" s="9" t="n">
        <v>0.513455489779364</v>
      </c>
      <c r="BG97" s="9" t="n">
        <v>27418.5675306714</v>
      </c>
      <c r="BH97" s="9" t="n">
        <v>22483.2253751505</v>
      </c>
      <c r="BI97" s="6" t="n">
        <v>18333.7596319442</v>
      </c>
    </row>
    <row r="98" customFormat="false" ht="15" hidden="false" customHeight="false" outlineLevel="0" collapsed="false">
      <c r="A98" s="0" t="n">
        <v>2038</v>
      </c>
      <c r="B98" s="11" t="n">
        <v>6634.67090578924</v>
      </c>
      <c r="C98" s="9" t="n">
        <v>5817.75644129845</v>
      </c>
      <c r="D98" s="9" t="n">
        <v>4281.20801473835</v>
      </c>
      <c r="E98" s="9" t="n">
        <v>3471.77075681332</v>
      </c>
      <c r="F98" s="9" t="n">
        <v>2787.80008249773</v>
      </c>
      <c r="G98" s="9" t="n">
        <v>4465.22315891086</v>
      </c>
      <c r="H98" s="9" t="n">
        <v>5323.67915232824</v>
      </c>
      <c r="I98" s="3" t="n">
        <v>2038</v>
      </c>
      <c r="J98" s="11" t="n">
        <v>34670.9060603132</v>
      </c>
      <c r="K98" s="9" t="n">
        <v>27820.0354481129</v>
      </c>
      <c r="L98" s="9" t="n">
        <v>30401.9430537295</v>
      </c>
      <c r="M98" s="9" t="n">
        <v>22372.3773208004</v>
      </c>
      <c r="N98" s="9" t="n">
        <v>18142.4880723754</v>
      </c>
      <c r="O98" s="9" t="n">
        <v>14568.2515602806</v>
      </c>
      <c r="P98" s="9" t="n">
        <v>23333.9882081939</v>
      </c>
      <c r="Q98" s="9" t="n">
        <v>0.675378799169878</v>
      </c>
      <c r="R98" s="14" t="n">
        <v>7850.40885076297</v>
      </c>
      <c r="S98" s="13" t="n">
        <v>6195.49767828285</v>
      </c>
      <c r="T98" s="13" t="n">
        <v>4491.20000417791</v>
      </c>
      <c r="U98" s="13" t="n">
        <v>3663.14283852027</v>
      </c>
      <c r="V98" s="13" t="n">
        <v>2881.4261602804</v>
      </c>
      <c r="W98" s="13" t="n">
        <v>4716.2289317218</v>
      </c>
      <c r="X98" s="13" t="n">
        <v>5578.8782545595</v>
      </c>
      <c r="Y98" s="10" t="n">
        <v>5264.65992884767</v>
      </c>
      <c r="Z98" s="10" t="n">
        <v>3511.96905013728</v>
      </c>
      <c r="AA98" s="7"/>
      <c r="AB98" s="7" t="n">
        <v>2038</v>
      </c>
      <c r="AC98" s="8" t="n">
        <v>41024.0073192412</v>
      </c>
      <c r="AD98" s="8" t="n">
        <v>29153.6334857211</v>
      </c>
      <c r="AE98" s="13" t="n">
        <v>32375.9114884208</v>
      </c>
      <c r="AF98" s="13" t="n">
        <v>23469.7358247353</v>
      </c>
      <c r="AG98" s="13" t="n">
        <v>19142.5442261235</v>
      </c>
      <c r="AH98" s="13" t="n">
        <v>15057.5148551285</v>
      </c>
      <c r="AI98" s="13" t="n">
        <v>24645.6730970602</v>
      </c>
      <c r="AJ98" s="13" t="n">
        <v>27511.6177463002</v>
      </c>
      <c r="AK98" s="13" t="n">
        <v>22559.5265519661</v>
      </c>
      <c r="AL98" s="8" t="n">
        <v>18352.5529378992</v>
      </c>
      <c r="AM98" s="13" t="n">
        <v>0.56823682476834</v>
      </c>
      <c r="AN98" s="3" t="n">
        <v>2038</v>
      </c>
      <c r="AO98" s="11" t="n">
        <v>8952.19269619894</v>
      </c>
      <c r="AP98" s="9" t="n">
        <v>6464.82136567401</v>
      </c>
      <c r="AQ98" s="9" t="n">
        <v>4718.25525063601</v>
      </c>
      <c r="AR98" s="9" t="n">
        <v>3671.86247610708</v>
      </c>
      <c r="AS98" s="9" t="n">
        <v>2922.85331636313</v>
      </c>
      <c r="AT98" s="9" t="n">
        <v>4895.09260226521</v>
      </c>
      <c r="AU98" s="9" t="n">
        <v>5802.73881517361</v>
      </c>
      <c r="AV98" s="3"/>
      <c r="AW98" s="3"/>
      <c r="AX98" s="3" t="n">
        <v>2038</v>
      </c>
      <c r="AY98" s="6" t="n">
        <v>46781.6168143178</v>
      </c>
      <c r="AZ98" s="6" t="n">
        <v>30323.4652042602</v>
      </c>
      <c r="BA98" s="9" t="n">
        <v>33783.3205970185</v>
      </c>
      <c r="BB98" s="9" t="n">
        <v>24656.262064278</v>
      </c>
      <c r="BC98" s="9" t="n">
        <v>19188.1105759764</v>
      </c>
      <c r="BD98" s="9" t="n">
        <v>15274.0014084611</v>
      </c>
      <c r="BE98" s="9" t="n">
        <v>25580.3638461676</v>
      </c>
      <c r="BF98" s="9" t="n">
        <v>0.512104091525527</v>
      </c>
      <c r="BG98" s="9" t="n">
        <v>27511.6177463002</v>
      </c>
      <c r="BH98" s="9" t="n">
        <v>22559.5265519661</v>
      </c>
      <c r="BI98" s="6" t="n">
        <v>18352.5529378992</v>
      </c>
    </row>
    <row r="99" customFormat="false" ht="15" hidden="false" customHeight="false" outlineLevel="0" collapsed="false">
      <c r="A99" s="0" t="n">
        <v>2038</v>
      </c>
      <c r="B99" s="11" t="n">
        <v>6650.70782109887</v>
      </c>
      <c r="C99" s="9" t="n">
        <v>5815.19928461589</v>
      </c>
      <c r="D99" s="9" t="n">
        <v>4288.74131701046</v>
      </c>
      <c r="E99" s="9" t="n">
        <v>3472.89881633752</v>
      </c>
      <c r="F99" s="9" t="n">
        <v>2789.08591939631</v>
      </c>
      <c r="G99" s="9" t="n">
        <v>4465.65774161281</v>
      </c>
      <c r="H99" s="9" t="n">
        <v>5323.88020250211</v>
      </c>
      <c r="I99" s="3" t="n">
        <v>2038</v>
      </c>
      <c r="J99" s="11" t="n">
        <v>34754.7104256077</v>
      </c>
      <c r="K99" s="9" t="n">
        <v>27821.086079228</v>
      </c>
      <c r="L99" s="9" t="n">
        <v>30388.5800790799</v>
      </c>
      <c r="M99" s="9" t="n">
        <v>22411.7442191905</v>
      </c>
      <c r="N99" s="9" t="n">
        <v>18148.3829911059</v>
      </c>
      <c r="O99" s="9" t="n">
        <v>14574.9709787646</v>
      </c>
      <c r="P99" s="9" t="n">
        <v>23336.2592139828</v>
      </c>
      <c r="Q99" s="9" t="n">
        <v>0.670120679960764</v>
      </c>
      <c r="R99" s="14" t="n">
        <v>7898.90449163363</v>
      </c>
      <c r="S99" s="13" t="n">
        <v>6197.9217304684</v>
      </c>
      <c r="T99" s="13" t="n">
        <v>4498.92177218182</v>
      </c>
      <c r="U99" s="13" t="n">
        <v>3669.51686837404</v>
      </c>
      <c r="V99" s="13" t="n">
        <v>2885.25304175654</v>
      </c>
      <c r="W99" s="13" t="n">
        <v>4713.98972222366</v>
      </c>
      <c r="X99" s="13" t="n">
        <v>5592.67208756903</v>
      </c>
      <c r="Y99" s="10" t="n">
        <v>5282.46614243019</v>
      </c>
      <c r="Z99" s="10" t="n">
        <v>3515.55678983453</v>
      </c>
      <c r="AA99" s="7"/>
      <c r="AB99" s="7" t="n">
        <v>2038</v>
      </c>
      <c r="AC99" s="8" t="n">
        <v>41277.431766789</v>
      </c>
      <c r="AD99" s="8" t="n">
        <v>29225.7161398988</v>
      </c>
      <c r="AE99" s="13" t="n">
        <v>32388.5788967676</v>
      </c>
      <c r="AF99" s="13" t="n">
        <v>23510.0875915199</v>
      </c>
      <c r="AG99" s="13" t="n">
        <v>19175.853096062</v>
      </c>
      <c r="AH99" s="13" t="n">
        <v>15077.5130509769</v>
      </c>
      <c r="AI99" s="13" t="n">
        <v>24633.9716241067</v>
      </c>
      <c r="AJ99" s="13" t="n">
        <v>27604.6679619289</v>
      </c>
      <c r="AK99" s="13" t="n">
        <v>22635.8277287817</v>
      </c>
      <c r="AL99" s="8" t="n">
        <v>18371.3014467218</v>
      </c>
      <c r="AM99" s="13" t="n">
        <v>0.565940804253444</v>
      </c>
      <c r="AN99" s="3" t="n">
        <v>2038</v>
      </c>
      <c r="AO99" s="11" t="n">
        <v>8998.67955465617</v>
      </c>
      <c r="AP99" s="9" t="n">
        <v>6479.67336765204</v>
      </c>
      <c r="AQ99" s="9" t="n">
        <v>4712.10411789214</v>
      </c>
      <c r="AR99" s="9" t="n">
        <v>3678.86878174386</v>
      </c>
      <c r="AS99" s="9" t="n">
        <v>2927.34679342493</v>
      </c>
      <c r="AT99" s="9" t="n">
        <v>4899.0679173364</v>
      </c>
      <c r="AU99" s="9" t="n">
        <v>5799.36669256582</v>
      </c>
      <c r="AV99" s="3"/>
      <c r="AW99" s="3"/>
      <c r="AX99" s="3" t="n">
        <v>2038</v>
      </c>
      <c r="AY99" s="6" t="n">
        <v>47024.5439354209</v>
      </c>
      <c r="AZ99" s="6" t="n">
        <v>30305.8434491168</v>
      </c>
      <c r="BA99" s="9" t="n">
        <v>33860.9329417301</v>
      </c>
      <c r="BB99" s="9" t="n">
        <v>24624.1179913383</v>
      </c>
      <c r="BC99" s="9" t="n">
        <v>19224.7235396052</v>
      </c>
      <c r="BD99" s="9" t="n">
        <v>15297.4830435424</v>
      </c>
      <c r="BE99" s="9" t="n">
        <v>25601.137713832</v>
      </c>
      <c r="BF99" s="9" t="n">
        <v>0.509926232791327</v>
      </c>
      <c r="BG99" s="9" t="n">
        <v>27604.6679619289</v>
      </c>
      <c r="BH99" s="9" t="n">
        <v>22635.8277287817</v>
      </c>
      <c r="BI99" s="6" t="n">
        <v>18371.3014467218</v>
      </c>
    </row>
    <row r="100" customFormat="false" ht="15" hidden="false" customHeight="false" outlineLevel="0" collapsed="false">
      <c r="A100" s="0" t="n">
        <v>2038</v>
      </c>
      <c r="B100" s="11" t="n">
        <v>6668.20544057728</v>
      </c>
      <c r="C100" s="9" t="n">
        <v>5816.84480986371</v>
      </c>
      <c r="D100" s="9" t="n">
        <v>4291.58234979596</v>
      </c>
      <c r="E100" s="9" t="n">
        <v>3470.7421256254</v>
      </c>
      <c r="F100" s="9" t="n">
        <v>2792.1347935616</v>
      </c>
      <c r="G100" s="9" t="n">
        <v>4455.03020170257</v>
      </c>
      <c r="H100" s="9" t="n">
        <v>5313.50018687621</v>
      </c>
      <c r="I100" s="3" t="n">
        <v>2038</v>
      </c>
      <c r="J100" s="11" t="n">
        <v>34846.1480160819</v>
      </c>
      <c r="K100" s="9" t="n">
        <v>27766.8430652517</v>
      </c>
      <c r="L100" s="9" t="n">
        <v>30397.1791267338</v>
      </c>
      <c r="M100" s="9" t="n">
        <v>22426.5906497398</v>
      </c>
      <c r="N100" s="9" t="n">
        <v>18137.1127378948</v>
      </c>
      <c r="O100" s="9" t="n">
        <v>14590.9035293425</v>
      </c>
      <c r="P100" s="9" t="n">
        <v>23280.7227083879</v>
      </c>
      <c r="Q100" s="9" t="n">
        <v>0.672660345393142</v>
      </c>
      <c r="R100" s="14" t="n">
        <v>7926.03311169351</v>
      </c>
      <c r="S100" s="13" t="n">
        <v>6197.25758524206</v>
      </c>
      <c r="T100" s="13" t="n">
        <v>4518.56972422121</v>
      </c>
      <c r="U100" s="13" t="n">
        <v>3675.84940704039</v>
      </c>
      <c r="V100" s="13" t="n">
        <v>2889.46833257952</v>
      </c>
      <c r="W100" s="13" t="n">
        <v>4719.21988600016</v>
      </c>
      <c r="X100" s="13" t="n">
        <v>5597.31225371754</v>
      </c>
      <c r="Y100" s="10" t="n">
        <v>5300.27235601271</v>
      </c>
      <c r="Z100" s="10" t="n">
        <v>3519.13600654945</v>
      </c>
      <c r="AA100" s="7"/>
      <c r="AB100" s="7" t="n">
        <v>2038</v>
      </c>
      <c r="AC100" s="8" t="n">
        <v>41419.1982313202</v>
      </c>
      <c r="AD100" s="8" t="n">
        <v>29249.9643304909</v>
      </c>
      <c r="AE100" s="13" t="n">
        <v>32385.1082624167</v>
      </c>
      <c r="AF100" s="13" t="n">
        <v>23612.762209313</v>
      </c>
      <c r="AG100" s="13" t="n">
        <v>19208.9451448375</v>
      </c>
      <c r="AH100" s="13" t="n">
        <v>15099.5409637725</v>
      </c>
      <c r="AI100" s="13" t="n">
        <v>24661.3029747569</v>
      </c>
      <c r="AJ100" s="13" t="n">
        <v>27697.7181775576</v>
      </c>
      <c r="AK100" s="13" t="n">
        <v>22712.1289055973</v>
      </c>
      <c r="AL100" s="8" t="n">
        <v>18390.0054168591</v>
      </c>
      <c r="AM100" s="13" t="n">
        <v>0.566646389866192</v>
      </c>
      <c r="AN100" s="3" t="n">
        <v>2038</v>
      </c>
      <c r="AO100" s="11" t="n">
        <v>9006.69943771463</v>
      </c>
      <c r="AP100" s="9" t="n">
        <v>6501.75904601833</v>
      </c>
      <c r="AQ100" s="9" t="n">
        <v>4718.66092579307</v>
      </c>
      <c r="AR100" s="9" t="n">
        <v>3685.73977300145</v>
      </c>
      <c r="AS100" s="9" t="n">
        <v>2928.48320180716</v>
      </c>
      <c r="AT100" s="9" t="n">
        <v>4906.53412523236</v>
      </c>
      <c r="AU100" s="9" t="n">
        <v>5809.47378251215</v>
      </c>
      <c r="AV100" s="3"/>
      <c r="AW100" s="3"/>
      <c r="AX100" s="3" t="n">
        <v>2038</v>
      </c>
      <c r="AY100" s="6" t="n">
        <v>47066.4535668228</v>
      </c>
      <c r="AZ100" s="6" t="n">
        <v>30358.6602309961</v>
      </c>
      <c r="BA100" s="9" t="n">
        <v>33976.3464250496</v>
      </c>
      <c r="BB100" s="9" t="n">
        <v>24658.3820074465</v>
      </c>
      <c r="BC100" s="9" t="n">
        <v>19260.6293887145</v>
      </c>
      <c r="BD100" s="9" t="n">
        <v>15303.4215910341</v>
      </c>
      <c r="BE100" s="9" t="n">
        <v>25640.1539960656</v>
      </c>
      <c r="BF100" s="9" t="n">
        <v>0.512949508526827</v>
      </c>
      <c r="BG100" s="9" t="n">
        <v>27697.7181775576</v>
      </c>
      <c r="BH100" s="9" t="n">
        <v>22712.1289055973</v>
      </c>
      <c r="BI100" s="6" t="n">
        <v>18390.0054168591</v>
      </c>
    </row>
    <row r="101" customFormat="false" ht="15" hidden="false" customHeight="false" outlineLevel="0" collapsed="false">
      <c r="A101" s="0" t="n">
        <v>2039</v>
      </c>
      <c r="B101" s="11" t="n">
        <v>6675.79715262426</v>
      </c>
      <c r="C101" s="9" t="n">
        <v>5803.65228922702</v>
      </c>
      <c r="D101" s="9" t="n">
        <v>4307.64010751819</v>
      </c>
      <c r="E101" s="9" t="n">
        <v>3471.2996684124</v>
      </c>
      <c r="F101" s="9" t="n">
        <v>2791.4843552829</v>
      </c>
      <c r="G101" s="9" t="n">
        <v>4445.80864510246</v>
      </c>
      <c r="H101" s="9" t="n">
        <v>5312.19974216497</v>
      </c>
      <c r="I101" s="3" t="n">
        <v>2039</v>
      </c>
      <c r="J101" s="11" t="n">
        <v>34885.8201473685</v>
      </c>
      <c r="K101" s="9" t="n">
        <v>27760.0473104871</v>
      </c>
      <c r="L101" s="9" t="n">
        <v>30328.2387602577</v>
      </c>
      <c r="M101" s="9" t="n">
        <v>22510.5039315638</v>
      </c>
      <c r="N101" s="9" t="n">
        <v>18140.0262981704</v>
      </c>
      <c r="O101" s="9" t="n">
        <v>14587.5045236075</v>
      </c>
      <c r="P101" s="9" t="n">
        <v>23232.5334723048</v>
      </c>
      <c r="Q101" s="9" t="n">
        <v>0.675526384949804</v>
      </c>
      <c r="R101" s="12" t="n">
        <v>7943.22301805947</v>
      </c>
      <c r="S101" s="13" t="n">
        <v>6206.56993346748</v>
      </c>
      <c r="T101" s="13" t="n">
        <v>4531.82462113964</v>
      </c>
      <c r="U101" s="13" t="n">
        <v>3669.99698677067</v>
      </c>
      <c r="V101" s="13" t="n">
        <v>2892.60340650041</v>
      </c>
      <c r="W101" s="13" t="n">
        <v>4720.34280307212</v>
      </c>
      <c r="X101" s="13" t="n">
        <v>5606.73991557565</v>
      </c>
      <c r="Y101" s="10" t="n">
        <v>5318.07856959524</v>
      </c>
      <c r="Z101" s="10" t="n">
        <v>3522.70674928718</v>
      </c>
      <c r="AA101" s="7"/>
      <c r="AB101" s="7" t="n">
        <v>2039</v>
      </c>
      <c r="AC101" s="8" t="n">
        <v>41509.0278004522</v>
      </c>
      <c r="AD101" s="8" t="n">
        <v>29299.230614123</v>
      </c>
      <c r="AE101" s="13" t="n">
        <v>32433.7719497509</v>
      </c>
      <c r="AF101" s="13" t="n">
        <v>23682.0285365241</v>
      </c>
      <c r="AG101" s="13" t="n">
        <v>19178.3620584602</v>
      </c>
      <c r="AH101" s="13" t="n">
        <v>15115.9239697945</v>
      </c>
      <c r="AI101" s="13" t="n">
        <v>24667.1710204925</v>
      </c>
      <c r="AJ101" s="13" t="n">
        <v>27790.7683931864</v>
      </c>
      <c r="AK101" s="13" t="n">
        <v>22788.4300824129</v>
      </c>
      <c r="AL101" s="8" t="n">
        <v>18408.665104398</v>
      </c>
      <c r="AM101" s="13" t="n">
        <v>0.564340659977149</v>
      </c>
      <c r="AN101" s="3" t="n">
        <v>2039</v>
      </c>
      <c r="AO101" s="11" t="n">
        <v>9043.58707600078</v>
      </c>
      <c r="AP101" s="9" t="n">
        <v>6524.51944599196</v>
      </c>
      <c r="AQ101" s="9" t="n">
        <v>4725.52206132765</v>
      </c>
      <c r="AR101" s="9" t="n">
        <v>3691.53819891766</v>
      </c>
      <c r="AS101" s="9" t="n">
        <v>2931.54123026241</v>
      </c>
      <c r="AT101" s="9" t="n">
        <v>4917.85191760032</v>
      </c>
      <c r="AU101" s="9" t="n">
        <v>5822.18314202276</v>
      </c>
      <c r="AV101" s="3"/>
      <c r="AW101" s="3"/>
      <c r="AX101" s="3" t="n">
        <v>2039</v>
      </c>
      <c r="AY101" s="6" t="n">
        <v>47259.2178892687</v>
      </c>
      <c r="AZ101" s="6" t="n">
        <v>30425.075734634</v>
      </c>
      <c r="BA101" s="9" t="n">
        <v>34095.2858118837</v>
      </c>
      <c r="BB101" s="9" t="n">
        <v>24694.2363533461</v>
      </c>
      <c r="BC101" s="9" t="n">
        <v>19290.9303159335</v>
      </c>
      <c r="BD101" s="9" t="n">
        <v>15319.4019793318</v>
      </c>
      <c r="BE101" s="9" t="n">
        <v>25699.2975649888</v>
      </c>
      <c r="BF101" s="9" t="n">
        <v>0.510417110738841</v>
      </c>
      <c r="BG101" s="9" t="n">
        <v>27790.7683931864</v>
      </c>
      <c r="BH101" s="9" t="n">
        <v>22788.4300824129</v>
      </c>
      <c r="BI101" s="6" t="n">
        <v>18408.665104398</v>
      </c>
    </row>
    <row r="102" customFormat="false" ht="15" hidden="false" customHeight="false" outlineLevel="0" collapsed="false">
      <c r="A102" s="0" t="n">
        <v>2039</v>
      </c>
      <c r="B102" s="11" t="n">
        <v>6691.4740549135</v>
      </c>
      <c r="C102" s="9" t="n">
        <v>5799.95535617102</v>
      </c>
      <c r="D102" s="9" t="n">
        <v>4334.50792253937</v>
      </c>
      <c r="E102" s="9" t="n">
        <v>3470.61282254485</v>
      </c>
      <c r="F102" s="9" t="n">
        <v>2792.67568951985</v>
      </c>
      <c r="G102" s="9" t="n">
        <v>4430.53802066711</v>
      </c>
      <c r="H102" s="9" t="n">
        <v>5304.62445193826</v>
      </c>
      <c r="I102" s="3" t="n">
        <v>2039</v>
      </c>
      <c r="J102" s="11" t="n">
        <v>34967.7431868538</v>
      </c>
      <c r="K102" s="9" t="n">
        <v>27720.4609949698</v>
      </c>
      <c r="L102" s="9" t="n">
        <v>30308.9196379507</v>
      </c>
      <c r="M102" s="9" t="n">
        <v>22650.9075030254</v>
      </c>
      <c r="N102" s="9" t="n">
        <v>18136.4370367149</v>
      </c>
      <c r="O102" s="9" t="n">
        <v>14593.7300980183</v>
      </c>
      <c r="P102" s="9" t="n">
        <v>23152.7335255104</v>
      </c>
      <c r="Q102" s="9" t="n">
        <v>0.671981976803865</v>
      </c>
      <c r="R102" s="14" t="n">
        <v>7973.1594934492</v>
      </c>
      <c r="S102" s="13" t="n">
        <v>6223.81430468167</v>
      </c>
      <c r="T102" s="13" t="n">
        <v>4527.40478264612</v>
      </c>
      <c r="U102" s="13" t="n">
        <v>3673.88928691408</v>
      </c>
      <c r="V102" s="13" t="n">
        <v>2894.91665328222</v>
      </c>
      <c r="W102" s="13" t="n">
        <v>4721.6618995742</v>
      </c>
      <c r="X102" s="13" t="n">
        <v>5609.52396402668</v>
      </c>
      <c r="Y102" s="10" t="n">
        <v>5335.88478317776</v>
      </c>
      <c r="Z102" s="10" t="n">
        <v>3526.26906660688</v>
      </c>
      <c r="AA102" s="7"/>
      <c r="AB102" s="7" t="n">
        <v>2039</v>
      </c>
      <c r="AC102" s="8" t="n">
        <v>41665.4673195712</v>
      </c>
      <c r="AD102" s="8" t="n">
        <v>29313.7792607226</v>
      </c>
      <c r="AE102" s="13" t="n">
        <v>32523.886136713</v>
      </c>
      <c r="AF102" s="13" t="n">
        <v>23658.931715689</v>
      </c>
      <c r="AG102" s="13" t="n">
        <v>19198.7021136863</v>
      </c>
      <c r="AH102" s="13" t="n">
        <v>15128.0123405676</v>
      </c>
      <c r="AI102" s="13" t="n">
        <v>24674.0642442194</v>
      </c>
      <c r="AJ102" s="13" t="n">
        <v>27883.8186088152</v>
      </c>
      <c r="AK102" s="13" t="n">
        <v>22864.7312592284</v>
      </c>
      <c r="AL102" s="8" t="n">
        <v>18427.2807630949</v>
      </c>
      <c r="AM102" s="13" t="n">
        <v>0.563918801815783</v>
      </c>
      <c r="AN102" s="3" t="n">
        <v>2039</v>
      </c>
      <c r="AO102" s="11" t="n">
        <v>9078.38130831232</v>
      </c>
      <c r="AP102" s="9" t="n">
        <v>6537.88302815197</v>
      </c>
      <c r="AQ102" s="9" t="n">
        <v>4749.58310800688</v>
      </c>
      <c r="AR102" s="9" t="n">
        <v>3697.8745805719</v>
      </c>
      <c r="AS102" s="9" t="n">
        <v>2934.1624969945</v>
      </c>
      <c r="AT102" s="9" t="n">
        <v>4915.22175363935</v>
      </c>
      <c r="AU102" s="9" t="n">
        <v>5825.1621687966</v>
      </c>
      <c r="AV102" s="3"/>
      <c r="AW102" s="3"/>
      <c r="AX102" s="3" t="n">
        <v>2039</v>
      </c>
      <c r="AY102" s="6" t="n">
        <v>47441.0426665702</v>
      </c>
      <c r="AZ102" s="6" t="n">
        <v>30440.6432825792</v>
      </c>
      <c r="BA102" s="9" t="n">
        <v>34165.1200973032</v>
      </c>
      <c r="BB102" s="9" t="n">
        <v>24819.9725505101</v>
      </c>
      <c r="BC102" s="9" t="n">
        <v>19324.0424470725</v>
      </c>
      <c r="BD102" s="9" t="n">
        <v>15333.0999748945</v>
      </c>
      <c r="BE102" s="9" t="n">
        <v>25685.5530750347</v>
      </c>
      <c r="BF102" s="9" t="n">
        <v>0.508484728498077</v>
      </c>
      <c r="BG102" s="9" t="n">
        <v>27883.8186088152</v>
      </c>
      <c r="BH102" s="9" t="n">
        <v>22864.7312592284</v>
      </c>
      <c r="BI102" s="6" t="n">
        <v>18427.2807630949</v>
      </c>
    </row>
    <row r="103" customFormat="false" ht="15" hidden="false" customHeight="false" outlineLevel="0" collapsed="false">
      <c r="A103" s="0" t="n">
        <v>2039</v>
      </c>
      <c r="B103" s="11" t="n">
        <v>6705.1393511876</v>
      </c>
      <c r="C103" s="9" t="n">
        <v>5805.05890595441</v>
      </c>
      <c r="D103" s="9" t="n">
        <v>4337.9925448104</v>
      </c>
      <c r="E103" s="9" t="n">
        <v>3469.79418280471</v>
      </c>
      <c r="F103" s="9" t="n">
        <v>2797.31940131113</v>
      </c>
      <c r="G103" s="9" t="n">
        <v>4434.59789154978</v>
      </c>
      <c r="H103" s="9" t="n">
        <v>5306.87621623229</v>
      </c>
      <c r="I103" s="3" t="n">
        <v>2039</v>
      </c>
      <c r="J103" s="11" t="n">
        <v>35039.1541445537</v>
      </c>
      <c r="K103" s="9" t="n">
        <v>27732.2280757213</v>
      </c>
      <c r="L103" s="9" t="n">
        <v>30335.5893398284</v>
      </c>
      <c r="M103" s="9" t="n">
        <v>22669.1171494615</v>
      </c>
      <c r="N103" s="9" t="n">
        <v>18132.1590579077</v>
      </c>
      <c r="O103" s="9" t="n">
        <v>14617.9968171327</v>
      </c>
      <c r="P103" s="9" t="n">
        <v>23173.9492578337</v>
      </c>
      <c r="Q103" s="9" t="n">
        <v>0.673768835830506</v>
      </c>
      <c r="R103" s="14" t="n">
        <v>7978.91706262409</v>
      </c>
      <c r="S103" s="13" t="n">
        <v>6225.43129937252</v>
      </c>
      <c r="T103" s="13" t="n">
        <v>4538.94153156585</v>
      </c>
      <c r="U103" s="13" t="n">
        <v>3679.34394881547</v>
      </c>
      <c r="V103" s="13" t="n">
        <v>2896.20281977134</v>
      </c>
      <c r="W103" s="13" t="n">
        <v>4722.52008524992</v>
      </c>
      <c r="X103" s="13" t="n">
        <v>5621.83769391197</v>
      </c>
      <c r="Y103" s="10" t="n">
        <v>5353.69099676028</v>
      </c>
      <c r="Z103" s="10" t="n">
        <v>3529.82300662724</v>
      </c>
      <c r="AA103" s="7"/>
      <c r="AB103" s="7" t="n">
        <v>2039</v>
      </c>
      <c r="AC103" s="8" t="n">
        <v>41695.5547410625</v>
      </c>
      <c r="AD103" s="8" t="n">
        <v>29378.1273162882</v>
      </c>
      <c r="AE103" s="13" t="n">
        <v>32532.3360917782</v>
      </c>
      <c r="AF103" s="13" t="n">
        <v>23719.2194893732</v>
      </c>
      <c r="AG103" s="13" t="n">
        <v>19227.2066277849</v>
      </c>
      <c r="AH103" s="13" t="n">
        <v>15134.7334813981</v>
      </c>
      <c r="AI103" s="13" t="n">
        <v>24678.5488788558</v>
      </c>
      <c r="AJ103" s="13" t="n">
        <v>27976.8688244439</v>
      </c>
      <c r="AK103" s="13" t="n">
        <v>22941.032436044</v>
      </c>
      <c r="AL103" s="8" t="n">
        <v>18445.8526444044</v>
      </c>
      <c r="AM103" s="13" t="n">
        <v>0.563000923200165</v>
      </c>
      <c r="AN103" s="3" t="n">
        <v>2039</v>
      </c>
      <c r="AO103" s="11" t="n">
        <v>9095.47339301808</v>
      </c>
      <c r="AP103" s="9" t="n">
        <v>6540.32046250855</v>
      </c>
      <c r="AQ103" s="9" t="n">
        <v>4744.82753325533</v>
      </c>
      <c r="AR103" s="9" t="n">
        <v>3704.11577340316</v>
      </c>
      <c r="AS103" s="9" t="n">
        <v>2937.92239117577</v>
      </c>
      <c r="AT103" s="9" t="n">
        <v>4911.06712164151</v>
      </c>
      <c r="AU103" s="9" t="n">
        <v>5824.12003102322</v>
      </c>
      <c r="AV103" s="3"/>
      <c r="AW103" s="3"/>
      <c r="AX103" s="3" t="n">
        <v>2039</v>
      </c>
      <c r="AY103" s="6" t="n">
        <v>47530.3610474851</v>
      </c>
      <c r="AZ103" s="6" t="n">
        <v>30435.1973665186</v>
      </c>
      <c r="BA103" s="9" t="n">
        <v>34177.8574370756</v>
      </c>
      <c r="BB103" s="9" t="n">
        <v>24795.1212673319</v>
      </c>
      <c r="BC103" s="9" t="n">
        <v>19356.657148454</v>
      </c>
      <c r="BD103" s="9" t="n">
        <v>15352.7481141627</v>
      </c>
      <c r="BE103" s="9" t="n">
        <v>25663.8421480335</v>
      </c>
      <c r="BF103" s="9" t="n">
        <v>0.509057801913816</v>
      </c>
      <c r="BG103" s="9" t="n">
        <v>27976.8688244439</v>
      </c>
      <c r="BH103" s="9" t="n">
        <v>22941.032436044</v>
      </c>
      <c r="BI103" s="6" t="n">
        <v>18445.8526444044</v>
      </c>
    </row>
    <row r="104" customFormat="false" ht="15" hidden="false" customHeight="false" outlineLevel="0" collapsed="false">
      <c r="A104" s="0" t="n">
        <v>2039</v>
      </c>
      <c r="B104" s="11" t="n">
        <v>6695.02509951185</v>
      </c>
      <c r="C104" s="9" t="n">
        <v>5803.95561703852</v>
      </c>
      <c r="D104" s="9" t="n">
        <v>4354.90225179716</v>
      </c>
      <c r="E104" s="9" t="n">
        <v>3471.52778082755</v>
      </c>
      <c r="F104" s="9" t="n">
        <v>2800.64423688469</v>
      </c>
      <c r="G104" s="9" t="n">
        <v>4424.60274649179</v>
      </c>
      <c r="H104" s="9" t="n">
        <v>5299.25997906655</v>
      </c>
      <c r="I104" s="3" t="n">
        <v>2039</v>
      </c>
      <c r="J104" s="11" t="n">
        <v>34986.2999375101</v>
      </c>
      <c r="K104" s="9" t="n">
        <v>27692.4277831287</v>
      </c>
      <c r="L104" s="9" t="n">
        <v>30329.8238652626</v>
      </c>
      <c r="M104" s="9" t="n">
        <v>22757.482476208</v>
      </c>
      <c r="N104" s="9" t="n">
        <v>18141.2183488733</v>
      </c>
      <c r="O104" s="9" t="n">
        <v>14635.3714636635</v>
      </c>
      <c r="P104" s="9" t="n">
        <v>23121.717468151</v>
      </c>
      <c r="Q104" s="9" t="n">
        <v>0.672897756928804</v>
      </c>
      <c r="R104" s="14" t="n">
        <v>8044.07734339606</v>
      </c>
      <c r="S104" s="13" t="n">
        <v>6231.00711510112</v>
      </c>
      <c r="T104" s="13" t="n">
        <v>4563.87903995232</v>
      </c>
      <c r="U104" s="13" t="n">
        <v>3685.64053320102</v>
      </c>
      <c r="V104" s="13" t="n">
        <v>2902.38303552696</v>
      </c>
      <c r="W104" s="13" t="n">
        <v>4722.61989932082</v>
      </c>
      <c r="X104" s="13" t="n">
        <v>5621.94697332361</v>
      </c>
      <c r="Y104" s="10" t="n">
        <v>5371.4972103428</v>
      </c>
      <c r="Z104" s="10" t="n">
        <v>3533.36861703194</v>
      </c>
      <c r="AA104" s="7"/>
      <c r="AB104" s="7" t="n">
        <v>2039</v>
      </c>
      <c r="AC104" s="8" t="n">
        <v>42036.0638643616</v>
      </c>
      <c r="AD104" s="8" t="n">
        <v>29378.6983794606</v>
      </c>
      <c r="AE104" s="13" t="n">
        <v>32561.4737213729</v>
      </c>
      <c r="AF104" s="13" t="n">
        <v>23849.5358265243</v>
      </c>
      <c r="AG104" s="13" t="n">
        <v>19260.1107896992</v>
      </c>
      <c r="AH104" s="13" t="n">
        <v>15167.0295338984</v>
      </c>
      <c r="AI104" s="13" t="n">
        <v>24679.0704788454</v>
      </c>
      <c r="AJ104" s="13" t="n">
        <v>28069.9190400727</v>
      </c>
      <c r="AK104" s="13" t="n">
        <v>23017.3336128596</v>
      </c>
      <c r="AL104" s="8" t="n">
        <v>18464.3809975079</v>
      </c>
      <c r="AM104" s="13" t="n">
        <v>0.558309226824616</v>
      </c>
      <c r="AN104" s="3" t="n">
        <v>2039</v>
      </c>
      <c r="AO104" s="11" t="n">
        <v>9158.72111389294</v>
      </c>
      <c r="AP104" s="9" t="n">
        <v>6562.95914790205</v>
      </c>
      <c r="AQ104" s="9" t="n">
        <v>4756.5865443683</v>
      </c>
      <c r="AR104" s="9" t="n">
        <v>3710.83520213501</v>
      </c>
      <c r="AS104" s="9" t="n">
        <v>2942.85220361731</v>
      </c>
      <c r="AT104" s="9" t="n">
        <v>4910.23241520499</v>
      </c>
      <c r="AU104" s="9" t="n">
        <v>5832.15876464743</v>
      </c>
      <c r="AV104" s="3"/>
      <c r="AW104" s="3"/>
      <c r="AX104" s="3" t="n">
        <v>2039</v>
      </c>
      <c r="AY104" s="6" t="n">
        <v>47860.8756758848</v>
      </c>
      <c r="AZ104" s="6" t="n">
        <v>30477.205505624</v>
      </c>
      <c r="BA104" s="9" t="n">
        <v>34296.1607780781</v>
      </c>
      <c r="BB104" s="9" t="n">
        <v>24856.5705201207</v>
      </c>
      <c r="BC104" s="9" t="n">
        <v>19391.7709748441</v>
      </c>
      <c r="BD104" s="9" t="n">
        <v>15378.5099140293</v>
      </c>
      <c r="BE104" s="9" t="n">
        <v>25659.4802092336</v>
      </c>
      <c r="BF104" s="9" t="n">
        <v>0.506806918866103</v>
      </c>
      <c r="BG104" s="9" t="n">
        <v>28069.9190400727</v>
      </c>
      <c r="BH104" s="9" t="n">
        <v>23017.3336128596</v>
      </c>
      <c r="BI104" s="6" t="n">
        <v>18464.3809975079</v>
      </c>
    </row>
    <row r="105" customFormat="false" ht="15" hidden="false" customHeight="false" outlineLevel="0" collapsed="false">
      <c r="A105" s="0" t="n">
        <v>2040</v>
      </c>
      <c r="B105" s="11" t="n">
        <v>6677.59665048554</v>
      </c>
      <c r="C105" s="9" t="n">
        <v>5822.54010959965</v>
      </c>
      <c r="D105" s="9" t="n">
        <v>4363.87146289975</v>
      </c>
      <c r="E105" s="9" t="n">
        <v>3471.87978533771</v>
      </c>
      <c r="F105" s="9" t="n">
        <v>2801.52101663687</v>
      </c>
      <c r="G105" s="9" t="n">
        <v>4425.38777425339</v>
      </c>
      <c r="H105" s="9" t="n">
        <v>5304.02198333089</v>
      </c>
      <c r="I105" s="3" t="n">
        <v>2040</v>
      </c>
      <c r="J105" s="11" t="n">
        <v>34895.2238121757</v>
      </c>
      <c r="K105" s="9" t="n">
        <v>27717.3126651149</v>
      </c>
      <c r="L105" s="9" t="n">
        <v>30426.9411458202</v>
      </c>
      <c r="M105" s="9" t="n">
        <v>22804.3530263813</v>
      </c>
      <c r="N105" s="9" t="n">
        <v>18143.0578244822</v>
      </c>
      <c r="O105" s="9" t="n">
        <v>14639.9532656632</v>
      </c>
      <c r="P105" s="9" t="n">
        <v>23125.8198003034</v>
      </c>
      <c r="Q105" s="9" t="n">
        <v>0.675752685813508</v>
      </c>
      <c r="R105" s="12" t="n">
        <v>8051.60576055952</v>
      </c>
      <c r="S105" s="13" t="n">
        <v>6226.26467674642</v>
      </c>
      <c r="T105" s="13" t="n">
        <v>4593.21428207309</v>
      </c>
      <c r="U105" s="13" t="n">
        <v>3690.04193815159</v>
      </c>
      <c r="V105" s="13" t="n">
        <v>2904.92072682983</v>
      </c>
      <c r="W105" s="13" t="n">
        <v>4725.00436571313</v>
      </c>
      <c r="X105" s="13" t="n">
        <v>5635.36272900251</v>
      </c>
      <c r="Y105" s="10" t="n">
        <v>5389.30342392532</v>
      </c>
      <c r="Z105" s="10" t="n">
        <v>3536.90594507502</v>
      </c>
      <c r="AA105" s="7"/>
      <c r="AB105" s="7" t="n">
        <v>2040</v>
      </c>
      <c r="AC105" s="8" t="n">
        <v>42075.4052345612</v>
      </c>
      <c r="AD105" s="8" t="n">
        <v>29448.8053088737</v>
      </c>
      <c r="AE105" s="13" t="n">
        <v>32536.6910852743</v>
      </c>
      <c r="AF105" s="13" t="n">
        <v>24002.8334713161</v>
      </c>
      <c r="AG105" s="13" t="n">
        <v>19283.1112820736</v>
      </c>
      <c r="AH105" s="13" t="n">
        <v>15180.2907880015</v>
      </c>
      <c r="AI105" s="13" t="n">
        <v>24691.5310230783</v>
      </c>
      <c r="AJ105" s="13" t="n">
        <v>28162.9692557014</v>
      </c>
      <c r="AK105" s="13" t="n">
        <v>23093.6347896752</v>
      </c>
      <c r="AL105" s="8" t="n">
        <v>18482.8660693415</v>
      </c>
      <c r="AM105" s="13" t="n">
        <v>0.556796046704621</v>
      </c>
      <c r="AN105" s="3" t="n">
        <v>2040</v>
      </c>
      <c r="AO105" s="11" t="n">
        <v>9190.0802014714</v>
      </c>
      <c r="AP105" s="9" t="n">
        <v>6553.30509735661</v>
      </c>
      <c r="AQ105" s="9" t="n">
        <v>4786.56268854519</v>
      </c>
      <c r="AR105" s="9" t="n">
        <v>3716.02909825993</v>
      </c>
      <c r="AS105" s="9" t="n">
        <v>2945.66268190225</v>
      </c>
      <c r="AT105" s="9" t="n">
        <v>4914.28930947764</v>
      </c>
      <c r="AU105" s="9" t="n">
        <v>5839.5050725976</v>
      </c>
      <c r="AV105" s="3"/>
      <c r="AW105" s="3"/>
      <c r="AX105" s="3" t="n">
        <v>2040</v>
      </c>
      <c r="AY105" s="6" t="n">
        <v>48024.7493623131</v>
      </c>
      <c r="AZ105" s="6" t="n">
        <v>30515.5952247898</v>
      </c>
      <c r="BA105" s="9" t="n">
        <v>34245.7114514551</v>
      </c>
      <c r="BB105" s="9" t="n">
        <v>25013.2173370563</v>
      </c>
      <c r="BC105" s="9" t="n">
        <v>19418.9128010463</v>
      </c>
      <c r="BD105" s="9" t="n">
        <v>15393.1966754354</v>
      </c>
      <c r="BE105" s="9" t="n">
        <v>25680.6803866381</v>
      </c>
      <c r="BF105" s="9" t="n">
        <v>0.507752069546596</v>
      </c>
      <c r="BG105" s="9" t="n">
        <v>28162.9692557014</v>
      </c>
      <c r="BH105" s="9" t="n">
        <v>23093.6347896752</v>
      </c>
      <c r="BI105" s="6" t="n">
        <v>18482.8660693415</v>
      </c>
    </row>
    <row r="106" customFormat="false" ht="15" hidden="false" customHeight="false" outlineLevel="0" collapsed="false">
      <c r="A106" s="0" t="n">
        <v>2040</v>
      </c>
      <c r="B106" s="11" t="n">
        <v>6693.65951698091</v>
      </c>
      <c r="C106" s="9" t="n">
        <v>5820.73547839621</v>
      </c>
      <c r="D106" s="9" t="n">
        <v>4367.52755840943</v>
      </c>
      <c r="E106" s="9" t="n">
        <v>3471.13812381603</v>
      </c>
      <c r="F106" s="9" t="n">
        <v>2801.97611612542</v>
      </c>
      <c r="G106" s="9" t="n">
        <v>4422.2638403156</v>
      </c>
      <c r="H106" s="9" t="n">
        <v>5303.98140115137</v>
      </c>
      <c r="I106" s="3" t="n">
        <v>2040</v>
      </c>
      <c r="J106" s="11" t="n">
        <v>34979.1637909973</v>
      </c>
      <c r="K106" s="9" t="n">
        <v>27717.1005941691</v>
      </c>
      <c r="L106" s="9" t="n">
        <v>30417.5106556246</v>
      </c>
      <c r="M106" s="9" t="n">
        <v>22823.4587432682</v>
      </c>
      <c r="N106" s="9" t="n">
        <v>18139.1821119847</v>
      </c>
      <c r="O106" s="9" t="n">
        <v>14642.3314863526</v>
      </c>
      <c r="P106" s="9" t="n">
        <v>23109.4950086696</v>
      </c>
      <c r="Q106" s="9" t="n">
        <v>0.676714334813625</v>
      </c>
      <c r="R106" s="14" t="n">
        <v>8050.97935770069</v>
      </c>
      <c r="S106" s="13" t="n">
        <v>6233.33080258912</v>
      </c>
      <c r="T106" s="13" t="n">
        <v>4596.64986913806</v>
      </c>
      <c r="U106" s="13" t="n">
        <v>3691.9929951031</v>
      </c>
      <c r="V106" s="13" t="n">
        <v>2905.96655482268</v>
      </c>
      <c r="W106" s="13" t="n">
        <v>4726.06131164874</v>
      </c>
      <c r="X106" s="13" t="n">
        <v>5632.85348542603</v>
      </c>
      <c r="Y106" s="10" t="n">
        <v>5407.10963750785</v>
      </c>
      <c r="Z106" s="10" t="n">
        <v>3540.43503758619</v>
      </c>
      <c r="AA106" s="7"/>
      <c r="AB106" s="7" t="n">
        <v>2040</v>
      </c>
      <c r="AC106" s="8" t="n">
        <v>42072.1318311049</v>
      </c>
      <c r="AD106" s="8" t="n">
        <v>29435.6927145103</v>
      </c>
      <c r="AE106" s="13" t="n">
        <v>32573.6166523117</v>
      </c>
      <c r="AF106" s="13" t="n">
        <v>24020.7868736902</v>
      </c>
      <c r="AG106" s="13" t="n">
        <v>19293.3069516471</v>
      </c>
      <c r="AH106" s="13" t="n">
        <v>15185.7559881011</v>
      </c>
      <c r="AI106" s="13" t="n">
        <v>24697.0543223895</v>
      </c>
      <c r="AJ106" s="13" t="n">
        <v>28256.0194713302</v>
      </c>
      <c r="AK106" s="13" t="n">
        <v>23169.9359664908</v>
      </c>
      <c r="AL106" s="8" t="n">
        <v>18501.3081046241</v>
      </c>
      <c r="AM106" s="13" t="n">
        <v>0.561114886130399</v>
      </c>
      <c r="AN106" s="3" t="n">
        <v>2040</v>
      </c>
      <c r="AO106" s="11" t="n">
        <v>9188.25276794032</v>
      </c>
      <c r="AP106" s="9" t="n">
        <v>6563.75661953279</v>
      </c>
      <c r="AQ106" s="9" t="n">
        <v>4797.38994714678</v>
      </c>
      <c r="AR106" s="9" t="n">
        <v>3723.03841548488</v>
      </c>
      <c r="AS106" s="9" t="n">
        <v>2949.23666551139</v>
      </c>
      <c r="AT106" s="9" t="n">
        <v>4927.81297092046</v>
      </c>
      <c r="AU106" s="9" t="n">
        <v>5855.38401649511</v>
      </c>
      <c r="AV106" s="3"/>
      <c r="AW106" s="3"/>
      <c r="AX106" s="3" t="n">
        <v>2040</v>
      </c>
      <c r="AY106" s="6" t="n">
        <v>48015.1997136286</v>
      </c>
      <c r="AZ106" s="6" t="n">
        <v>30598.5740763447</v>
      </c>
      <c r="BA106" s="9" t="n">
        <v>34300.3281383568</v>
      </c>
      <c r="BB106" s="9" t="n">
        <v>25069.7975158168</v>
      </c>
      <c r="BC106" s="9" t="n">
        <v>19455.5415023797</v>
      </c>
      <c r="BD106" s="9" t="n">
        <v>15411.873298848</v>
      </c>
      <c r="BE106" s="9" t="n">
        <v>25751.3512009307</v>
      </c>
      <c r="BF106" s="9" t="n">
        <v>0.50805450694096</v>
      </c>
      <c r="BG106" s="9" t="n">
        <v>28256.0194713302</v>
      </c>
      <c r="BH106" s="9" t="n">
        <v>23169.9359664908</v>
      </c>
      <c r="BI106" s="6" t="n">
        <v>18501.3081046241</v>
      </c>
    </row>
    <row r="107" customFormat="false" ht="15" hidden="false" customHeight="false" outlineLevel="0" collapsed="false">
      <c r="A107" s="0" t="n">
        <v>2040</v>
      </c>
      <c r="B107" s="11" t="n">
        <v>6703.02542993785</v>
      </c>
      <c r="C107" s="9" t="n">
        <v>5820.65689362226</v>
      </c>
      <c r="D107" s="9" t="n">
        <v>4376.70189181491</v>
      </c>
      <c r="E107" s="9" t="n">
        <v>3474.10008511527</v>
      </c>
      <c r="F107" s="9" t="n">
        <v>2804.47911182686</v>
      </c>
      <c r="G107" s="9" t="n">
        <v>4421.0169335892</v>
      </c>
      <c r="H107" s="9" t="n">
        <v>5297.6379650812</v>
      </c>
      <c r="I107" s="3" t="n">
        <v>2040</v>
      </c>
      <c r="J107" s="11" t="n">
        <v>35028.1073924073</v>
      </c>
      <c r="K107" s="9" t="n">
        <v>27683.9515986558</v>
      </c>
      <c r="L107" s="9" t="n">
        <v>30417.0999939122</v>
      </c>
      <c r="M107" s="9" t="n">
        <v>22871.4012043463</v>
      </c>
      <c r="N107" s="9" t="n">
        <v>18154.6604806059</v>
      </c>
      <c r="O107" s="9" t="n">
        <v>14655.4114310954</v>
      </c>
      <c r="P107" s="9" t="n">
        <v>23102.9790282102</v>
      </c>
      <c r="Q107" s="9" t="n">
        <v>0.671261943079162</v>
      </c>
      <c r="R107" s="14" t="n">
        <v>8072.45578157086</v>
      </c>
      <c r="S107" s="13" t="n">
        <v>6238.15862922312</v>
      </c>
      <c r="T107" s="13" t="n">
        <v>4608.19894312591</v>
      </c>
      <c r="U107" s="13" t="n">
        <v>3699.45903743799</v>
      </c>
      <c r="V107" s="13" t="n">
        <v>2909.12684096452</v>
      </c>
      <c r="W107" s="13" t="n">
        <v>4721.7386708459</v>
      </c>
      <c r="X107" s="13" t="n">
        <v>5630.05114075407</v>
      </c>
      <c r="Y107" s="10" t="n">
        <v>5424.91585109037</v>
      </c>
      <c r="Z107" s="10" t="n">
        <v>3543.95594097601</v>
      </c>
      <c r="AA107" s="7"/>
      <c r="AB107" s="7" t="n">
        <v>2040</v>
      </c>
      <c r="AC107" s="8" t="n">
        <v>42184.3615234419</v>
      </c>
      <c r="AD107" s="8" t="n">
        <v>29421.0484570558</v>
      </c>
      <c r="AE107" s="13" t="n">
        <v>32598.8455033096</v>
      </c>
      <c r="AF107" s="13" t="n">
        <v>24081.1390546804</v>
      </c>
      <c r="AG107" s="13" t="n">
        <v>19332.3223687055</v>
      </c>
      <c r="AH107" s="13" t="n">
        <v>15202.2707460301</v>
      </c>
      <c r="AI107" s="13" t="n">
        <v>24674.4654290841</v>
      </c>
      <c r="AJ107" s="13" t="n">
        <v>28349.0696869589</v>
      </c>
      <c r="AK107" s="13" t="n">
        <v>23246.2371433063</v>
      </c>
      <c r="AL107" s="8" t="n">
        <v>18519.707345884</v>
      </c>
      <c r="AM107" s="13" t="n">
        <v>0.56152149386461</v>
      </c>
      <c r="AN107" s="3" t="n">
        <v>2040</v>
      </c>
      <c r="AO107" s="11" t="n">
        <v>9247.25029408955</v>
      </c>
      <c r="AP107" s="9" t="n">
        <v>6576.61439960637</v>
      </c>
      <c r="AQ107" s="9" t="n">
        <v>4801.3889900208</v>
      </c>
      <c r="AR107" s="9" t="n">
        <v>3727.59788307766</v>
      </c>
      <c r="AS107" s="9" t="n">
        <v>2953.31183642936</v>
      </c>
      <c r="AT107" s="9" t="n">
        <v>4936.39618160463</v>
      </c>
      <c r="AU107" s="9" t="n">
        <v>5860.59831646111</v>
      </c>
      <c r="AV107" s="3"/>
      <c r="AW107" s="3"/>
      <c r="AX107" s="3" t="n">
        <v>2040</v>
      </c>
      <c r="AY107" s="6" t="n">
        <v>48323.5040313493</v>
      </c>
      <c r="AZ107" s="6" t="n">
        <v>30625.8225272263</v>
      </c>
      <c r="BA107" s="9" t="n">
        <v>34367.5192457087</v>
      </c>
      <c r="BB107" s="9" t="n">
        <v>25090.6953782405</v>
      </c>
      <c r="BC107" s="9" t="n">
        <v>19479.367985236</v>
      </c>
      <c r="BD107" s="9" t="n">
        <v>15433.1689848108</v>
      </c>
      <c r="BE107" s="9" t="n">
        <v>25796.2046225326</v>
      </c>
      <c r="BF107" s="9" t="n">
        <v>0.507709917424279</v>
      </c>
      <c r="BG107" s="9" t="n">
        <v>28349.0696869589</v>
      </c>
      <c r="BH107" s="9" t="n">
        <v>23246.2371433063</v>
      </c>
      <c r="BI107" s="6" t="n">
        <v>18519.707345884</v>
      </c>
    </row>
    <row r="108" customFormat="false" ht="15" hidden="false" customHeight="false" outlineLevel="0" collapsed="false">
      <c r="A108" s="0" t="n">
        <v>2040</v>
      </c>
      <c r="B108" s="11" t="n">
        <v>6717.79626417769</v>
      </c>
      <c r="C108" s="9" t="n">
        <v>5839.7795076188</v>
      </c>
      <c r="D108" s="9" t="n">
        <v>4372.91255350565</v>
      </c>
      <c r="E108" s="9" t="n">
        <v>3475.73377902682</v>
      </c>
      <c r="F108" s="9" t="n">
        <v>2806.78634407891</v>
      </c>
      <c r="G108" s="9" t="n">
        <v>4433.22278608365</v>
      </c>
      <c r="H108" s="9" t="n">
        <v>5314.33544984934</v>
      </c>
      <c r="I108" s="3" t="n">
        <v>2040</v>
      </c>
      <c r="J108" s="11" t="n">
        <v>35105.2955775688</v>
      </c>
      <c r="K108" s="9" t="n">
        <v>27771.207912354</v>
      </c>
      <c r="L108" s="9" t="n">
        <v>30517.0293442773</v>
      </c>
      <c r="M108" s="9" t="n">
        <v>22851.5991984267</v>
      </c>
      <c r="N108" s="9" t="n">
        <v>18163.1977010563</v>
      </c>
      <c r="O108" s="9" t="n">
        <v>14667.4683716439</v>
      </c>
      <c r="P108" s="9" t="n">
        <v>23166.7633471659</v>
      </c>
      <c r="Q108" s="9" t="n">
        <v>0.675240963761181</v>
      </c>
      <c r="R108" s="14" t="n">
        <v>8091.97372063426</v>
      </c>
      <c r="S108" s="13" t="n">
        <v>6280.17874691353</v>
      </c>
      <c r="T108" s="13" t="n">
        <v>4617.30556742275</v>
      </c>
      <c r="U108" s="13" t="n">
        <v>3703.21254740792</v>
      </c>
      <c r="V108" s="13" t="n">
        <v>2913.39459074087</v>
      </c>
      <c r="W108" s="13" t="n">
        <v>4740.79364657843</v>
      </c>
      <c r="X108" s="13" t="n">
        <v>5649.107560188</v>
      </c>
      <c r="Y108" s="10" t="n">
        <v>5442.72206467288</v>
      </c>
      <c r="Z108" s="10" t="n">
        <v>3547.46870124101</v>
      </c>
      <c r="AA108" s="7"/>
      <c r="AB108" s="7" t="n">
        <v>2040</v>
      </c>
      <c r="AC108" s="8" t="n">
        <v>42286.3567303432</v>
      </c>
      <c r="AD108" s="8" t="n">
        <v>29520.6318934344</v>
      </c>
      <c r="AE108" s="13" t="n">
        <v>32818.4307056165</v>
      </c>
      <c r="AF108" s="13" t="n">
        <v>24128.7276871846</v>
      </c>
      <c r="AG108" s="13" t="n">
        <v>19351.9371458983</v>
      </c>
      <c r="AH108" s="13" t="n">
        <v>15224.5727944189</v>
      </c>
      <c r="AI108" s="13" t="n">
        <v>24774.0413210891</v>
      </c>
      <c r="AJ108" s="13" t="n">
        <v>28442.1199025876</v>
      </c>
      <c r="AK108" s="13" t="n">
        <v>23322.5383201219</v>
      </c>
      <c r="AL108" s="8" t="n">
        <v>18538.0640334861</v>
      </c>
      <c r="AM108" s="13" t="n">
        <v>0.557391091094676</v>
      </c>
      <c r="AN108" s="3" t="n">
        <v>2040</v>
      </c>
      <c r="AO108" s="11" t="n">
        <v>9283.81065060817</v>
      </c>
      <c r="AP108" s="9" t="n">
        <v>6615.86736930596</v>
      </c>
      <c r="AQ108" s="9" t="n">
        <v>4813.38469503561</v>
      </c>
      <c r="AR108" s="9" t="n">
        <v>3732.26983243501</v>
      </c>
      <c r="AS108" s="9" t="n">
        <v>2956.69749081648</v>
      </c>
      <c r="AT108" s="9" t="n">
        <v>4948.95474732625</v>
      </c>
      <c r="AU108" s="9" t="n">
        <v>5865.7680379663</v>
      </c>
      <c r="AV108" s="3"/>
      <c r="AW108" s="3"/>
      <c r="AX108" s="3" t="n">
        <v>2040</v>
      </c>
      <c r="AY108" s="6" t="n">
        <v>48514.5580722185</v>
      </c>
      <c r="AZ108" s="6" t="n">
        <v>30652.8380237308</v>
      </c>
      <c r="BA108" s="9" t="n">
        <v>34572.6441184217</v>
      </c>
      <c r="BB108" s="9" t="n">
        <v>25153.3815261447</v>
      </c>
      <c r="BC108" s="9" t="n">
        <v>19503.7822658518</v>
      </c>
      <c r="BD108" s="9" t="n">
        <v>15450.8614531903</v>
      </c>
      <c r="BE108" s="9" t="n">
        <v>25861.8321206511</v>
      </c>
      <c r="BF108" s="9" t="n">
        <v>0.505873915410609</v>
      </c>
      <c r="BG108" s="9" t="n">
        <v>28442.1199025876</v>
      </c>
      <c r="BH108" s="9" t="n">
        <v>23322.5383201219</v>
      </c>
      <c r="BI108" s="6" t="n">
        <v>18538.0640334861</v>
      </c>
    </row>
    <row r="109" customFormat="false" ht="15" hidden="false" customHeight="false" outlineLevel="0" collapsed="false">
      <c r="Y109" s="15"/>
      <c r="Z109" s="15" t="n">
        <v>3925.4450702875</v>
      </c>
      <c r="AA109" s="15"/>
      <c r="AE109" s="0" t="n">
        <f aca="false">AE108/AH108</f>
        <v>2.1556224367522</v>
      </c>
      <c r="AK109" s="16" t="n">
        <f aca="false">(AK108-AL108)/AL108</f>
        <v>0.258089209207251</v>
      </c>
    </row>
    <row r="110" customFormat="false" ht="15" hidden="false" customHeight="false" outlineLevel="0" collapsed="false">
      <c r="AK110" s="16" t="n">
        <f aca="false">(AK108-AL108*0.8)/(AL108*0.8)</f>
        <v>0.572611511509063</v>
      </c>
      <c r="AL110" s="0" t="n">
        <f aca="false">AL108*0.8</f>
        <v>14830.4512267889</v>
      </c>
    </row>
    <row r="111" customFormat="false" ht="15" hidden="false" customHeight="false" outlineLevel="0" collapsed="false">
      <c r="AE111" s="17" t="n">
        <f aca="false">AH108/AE108</f>
        <v>0.463903132084051</v>
      </c>
      <c r="AM111" s="0" t="n">
        <f aca="false">AVERAGE(AM5:AM16)</f>
        <v>0.578641967470763</v>
      </c>
    </row>
    <row r="112" customFormat="false" ht="15" hidden="false" customHeight="false" outlineLevel="0" collapsed="false">
      <c r="AM112" s="0" t="n">
        <f aca="false">AVERAGE(AM105:AM108)</f>
        <v>0.559205879448577</v>
      </c>
    </row>
    <row r="113" customFormat="false" ht="15" hidden="false" customHeight="false" outlineLevel="0" collapsed="false">
      <c r="M113" s="0" t="s">
        <v>23</v>
      </c>
      <c r="AM113" s="17" t="n">
        <f aca="false">(AM112-AM111)/AM111</f>
        <v>-0.0335891433992265</v>
      </c>
    </row>
    <row r="115" customFormat="false" ht="15" hidden="false" customHeight="false" outlineLevel="0" collapsed="false">
      <c r="AC115" s="17" t="n">
        <f aca="false">(AC108-AC18)/AC18</f>
        <v>0.203594665369183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windowProtection="false" showFormulas="false" showGridLines="true" showRowColHeaders="true" showZeros="true" rightToLeft="false" tabSelected="false" showOutlineSymbols="true" defaultGridColor="true" view="normal" topLeftCell="AB50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29" min="1" style="0" width="8.82629107981221"/>
    <col collapsed="false" hidden="false" max="30" min="30" style="0" width="10.9953051643192"/>
    <col collapsed="false" hidden="false" max="34" min="31" style="0" width="8.82629107981221"/>
    <col collapsed="false" hidden="false" max="39" min="35" style="0" width="10.9953051643192"/>
    <col collapsed="false" hidden="false" max="52" min="40" style="0" width="8.82629107981221"/>
    <col collapsed="false" hidden="false" max="59" min="53" style="0" width="10.9953051643192"/>
    <col collapsed="false" hidden="false" max="60" min="60" style="0" width="8.82629107981221"/>
    <col collapsed="false" hidden="false" max="61" min="61" style="0" width="10.9953051643192"/>
    <col collapsed="false" hidden="false" max="1025" min="62" style="0" width="8.82629107981221"/>
  </cols>
  <sheetData>
    <row r="1" customFormat="false" ht="15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AG1" s="0" t="s">
        <v>1</v>
      </c>
    </row>
    <row r="2" customFormat="false" ht="15" hidden="false" customHeight="false" outlineLevel="0" collapsed="false">
      <c r="B2" s="3"/>
      <c r="C2" s="3"/>
      <c r="D2" s="3"/>
      <c r="E2" s="3" t="s">
        <v>2</v>
      </c>
      <c r="F2" s="3"/>
      <c r="G2" s="3"/>
      <c r="H2" s="3"/>
      <c r="I2" s="3"/>
      <c r="J2" s="3"/>
      <c r="K2" s="3"/>
      <c r="L2" s="3" t="s">
        <v>1</v>
      </c>
      <c r="M2" s="3"/>
      <c r="N2" s="3"/>
      <c r="O2" s="3"/>
      <c r="P2" s="3"/>
      <c r="Q2" s="3"/>
      <c r="R2" s="4" t="s">
        <v>3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3"/>
      <c r="AO2" s="3" t="s">
        <v>4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 t="s">
        <v>1</v>
      </c>
      <c r="BB2" s="3"/>
      <c r="BC2" s="3"/>
      <c r="BD2" s="3"/>
      <c r="BE2" s="3"/>
      <c r="BF2" s="3"/>
      <c r="BG2" s="3"/>
      <c r="BH2" s="3"/>
      <c r="BI2" s="3"/>
      <c r="BJ2" s="3"/>
    </row>
    <row r="3" customFormat="false" ht="63.35" hidden="false" customHeight="false" outlineLevel="0" collapsed="false">
      <c r="B3" s="3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/>
      <c r="J3" s="3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7" t="s">
        <v>5</v>
      </c>
      <c r="S3" s="8" t="s">
        <v>6</v>
      </c>
      <c r="T3" s="8" t="s">
        <v>7</v>
      </c>
      <c r="U3" s="8" t="s">
        <v>8</v>
      </c>
      <c r="V3" s="8" t="s">
        <v>9</v>
      </c>
      <c r="W3" s="8" t="s">
        <v>10</v>
      </c>
      <c r="X3" s="8" t="s">
        <v>11</v>
      </c>
      <c r="Y3" s="8" t="s">
        <v>20</v>
      </c>
      <c r="Z3" s="8" t="s">
        <v>21</v>
      </c>
      <c r="AA3" s="7"/>
      <c r="AB3" s="8"/>
      <c r="AC3" s="7" t="s">
        <v>12</v>
      </c>
      <c r="AD3" s="8" t="s">
        <v>13</v>
      </c>
      <c r="AE3" s="8" t="s">
        <v>14</v>
      </c>
      <c r="AF3" s="8" t="s">
        <v>15</v>
      </c>
      <c r="AG3" s="8" t="s">
        <v>16</v>
      </c>
      <c r="AH3" s="8" t="s">
        <v>17</v>
      </c>
      <c r="AI3" s="8" t="s">
        <v>18</v>
      </c>
      <c r="AJ3" s="8" t="s">
        <v>20</v>
      </c>
      <c r="AK3" s="8" t="s">
        <v>22</v>
      </c>
      <c r="AL3" s="8" t="s">
        <v>21</v>
      </c>
      <c r="AM3" s="8" t="s">
        <v>19</v>
      </c>
      <c r="AN3" s="6"/>
      <c r="AO3" s="3" t="s">
        <v>5</v>
      </c>
      <c r="AP3" s="6" t="s">
        <v>6</v>
      </c>
      <c r="AQ3" s="6" t="s">
        <v>7</v>
      </c>
      <c r="AR3" s="6" t="s">
        <v>8</v>
      </c>
      <c r="AS3" s="6" t="s">
        <v>9</v>
      </c>
      <c r="AT3" s="6" t="s">
        <v>10</v>
      </c>
      <c r="AU3" s="6" t="s">
        <v>11</v>
      </c>
      <c r="AV3" s="3"/>
      <c r="AW3" s="3"/>
      <c r="AX3" s="6"/>
      <c r="AY3" s="3" t="s">
        <v>12</v>
      </c>
      <c r="AZ3" s="6" t="s">
        <v>13</v>
      </c>
      <c r="BA3" s="6" t="s">
        <v>14</v>
      </c>
      <c r="BB3" s="6" t="s">
        <v>15</v>
      </c>
      <c r="BC3" s="6" t="s">
        <v>16</v>
      </c>
      <c r="BD3" s="6" t="s">
        <v>17</v>
      </c>
      <c r="BE3" s="6" t="s">
        <v>18</v>
      </c>
      <c r="BF3" s="6" t="s">
        <v>19</v>
      </c>
      <c r="BG3" s="6" t="s">
        <v>20</v>
      </c>
      <c r="BH3" s="6" t="s">
        <v>22</v>
      </c>
      <c r="BI3" s="6" t="s">
        <v>21</v>
      </c>
    </row>
    <row r="4" customFormat="false" ht="15" hidden="false" customHeight="false" outlineLevel="0" collapsed="false">
      <c r="A4" s="0" t="n">
        <v>2014</v>
      </c>
      <c r="B4" s="3" t="n">
        <v>6695.92</v>
      </c>
      <c r="C4" s="6"/>
      <c r="D4" s="6"/>
      <c r="E4" s="6"/>
      <c r="F4" s="6"/>
      <c r="G4" s="6"/>
      <c r="H4" s="6" t="n">
        <v>4210.1710123</v>
      </c>
      <c r="I4" s="3" t="n">
        <v>2014</v>
      </c>
      <c r="J4" s="3" t="n">
        <v>37681.4824695869</v>
      </c>
      <c r="K4" s="9" t="n">
        <v>23692.8585159239</v>
      </c>
      <c r="L4" s="6"/>
      <c r="M4" s="6"/>
      <c r="N4" s="6"/>
      <c r="O4" s="6"/>
      <c r="P4" s="6"/>
      <c r="Q4" s="3"/>
      <c r="R4" s="7" t="n">
        <v>6695.92</v>
      </c>
      <c r="S4" s="8"/>
      <c r="T4" s="8"/>
      <c r="U4" s="8"/>
      <c r="V4" s="8"/>
      <c r="W4" s="8"/>
      <c r="X4" s="8" t="n">
        <v>4210.1710123</v>
      </c>
      <c r="Y4" s="10" t="n">
        <v>4400</v>
      </c>
      <c r="Z4" s="10" t="n">
        <v>3231.63</v>
      </c>
      <c r="AA4" s="7"/>
      <c r="AB4" s="7" t="n">
        <v>2014</v>
      </c>
      <c r="AC4" s="8" t="n">
        <v>37681.4824695869</v>
      </c>
      <c r="AD4" s="8" t="n">
        <v>23692.8585159239</v>
      </c>
      <c r="AE4" s="8"/>
      <c r="AF4" s="8"/>
      <c r="AG4" s="8"/>
      <c r="AH4" s="8"/>
      <c r="AI4" s="8"/>
      <c r="AJ4" s="8"/>
      <c r="AK4" s="8"/>
      <c r="AL4" s="8" t="n">
        <v>18186.0908124935</v>
      </c>
      <c r="AM4" s="7"/>
      <c r="AN4" s="3" t="n">
        <v>2014</v>
      </c>
      <c r="AO4" s="3" t="n">
        <v>6695.92</v>
      </c>
      <c r="AP4" s="6"/>
      <c r="AQ4" s="6"/>
      <c r="AR4" s="6"/>
      <c r="AS4" s="6"/>
      <c r="AT4" s="6"/>
      <c r="AU4" s="6" t="n">
        <v>4210.1710123</v>
      </c>
      <c r="AV4" s="3"/>
      <c r="AW4" s="3"/>
      <c r="AX4" s="3" t="n">
        <v>2014</v>
      </c>
      <c r="AY4" s="6" t="n">
        <v>37681.4824695869</v>
      </c>
      <c r="AZ4" s="6" t="n">
        <v>23692.8585159239</v>
      </c>
      <c r="BA4" s="6"/>
      <c r="BB4" s="6"/>
      <c r="BC4" s="6"/>
      <c r="BD4" s="6"/>
      <c r="BE4" s="6"/>
      <c r="BF4" s="3"/>
      <c r="BG4" s="6"/>
      <c r="BH4" s="6"/>
      <c r="BI4" s="6" t="n">
        <v>18186.0908124935</v>
      </c>
    </row>
    <row r="5" customFormat="false" ht="15" hidden="false" customHeight="false" outlineLevel="0" collapsed="false">
      <c r="A5" s="0" t="n">
        <v>2015</v>
      </c>
      <c r="B5" s="11" t="n">
        <v>6414.78904699531</v>
      </c>
      <c r="C5" s="9" t="n">
        <v>4470.96991716222</v>
      </c>
      <c r="D5" s="9" t="n">
        <v>3331.11635797008</v>
      </c>
      <c r="E5" s="9" t="n">
        <v>2432.55370456062</v>
      </c>
      <c r="F5" s="3"/>
      <c r="G5" s="9" t="n">
        <v>4109.73431088496</v>
      </c>
      <c r="H5" s="9" t="n">
        <v>4069.77483472934</v>
      </c>
      <c r="I5" s="3" t="n">
        <v>2015</v>
      </c>
      <c r="J5" s="11" t="n">
        <v>35441.668684715</v>
      </c>
      <c r="K5" s="9" t="n">
        <v>22485.4800769216</v>
      </c>
      <c r="L5" s="9" t="n">
        <v>24702.0803556452</v>
      </c>
      <c r="M5" s="9" t="n">
        <v>18404.3966909106</v>
      </c>
      <c r="N5" s="9" t="n">
        <v>13439.8437459445</v>
      </c>
      <c r="O5" s="6"/>
      <c r="P5" s="9" t="n">
        <v>22706.2559285274</v>
      </c>
      <c r="Q5" s="9" t="n">
        <v>0.54929954833182</v>
      </c>
      <c r="R5" s="12" t="n">
        <v>6414.78904699531</v>
      </c>
      <c r="S5" s="13" t="n">
        <v>4470.96991716222</v>
      </c>
      <c r="T5" s="13" t="n">
        <v>3331.11635797008</v>
      </c>
      <c r="U5" s="13" t="n">
        <v>2432.55370456062</v>
      </c>
      <c r="V5" s="7"/>
      <c r="W5" s="13" t="n">
        <v>4109.73431088496</v>
      </c>
      <c r="X5" s="13" t="n">
        <v>4069.77483472934</v>
      </c>
      <c r="Y5" s="10" t="n">
        <v>4574.59742504104</v>
      </c>
      <c r="Z5" s="10" t="n">
        <v>3134.73415536162</v>
      </c>
      <c r="AA5" s="7"/>
      <c r="AB5" s="7" t="n">
        <v>2015</v>
      </c>
      <c r="AC5" s="8" t="n">
        <v>35441.668684715</v>
      </c>
      <c r="AD5" s="8" t="n">
        <v>22485.4800769216</v>
      </c>
      <c r="AE5" s="13" t="n">
        <v>24702.0803556452</v>
      </c>
      <c r="AF5" s="13" t="n">
        <v>18404.3966909106</v>
      </c>
      <c r="AG5" s="13" t="n">
        <v>13439.8437459445</v>
      </c>
      <c r="AH5" s="13"/>
      <c r="AI5" s="13" t="n">
        <v>22706.2559285274</v>
      </c>
      <c r="AJ5" s="13" t="n">
        <v>25274.6216775744</v>
      </c>
      <c r="AK5" s="13"/>
      <c r="AL5" s="8" t="n">
        <v>17319.3862705471</v>
      </c>
      <c r="AM5" s="13" t="n">
        <v>0.54929954833182</v>
      </c>
      <c r="AN5" s="3" t="n">
        <v>2015</v>
      </c>
      <c r="AO5" s="11" t="n">
        <v>6414.78904699531</v>
      </c>
      <c r="AP5" s="9" t="n">
        <v>4470.96991716222</v>
      </c>
      <c r="AQ5" s="9" t="n">
        <v>3331.11635797008</v>
      </c>
      <c r="AR5" s="9" t="n">
        <v>2432.55370456062</v>
      </c>
      <c r="AS5" s="3"/>
      <c r="AT5" s="9" t="n">
        <v>4109.73431088496</v>
      </c>
      <c r="AU5" s="9" t="n">
        <v>4069.77483472934</v>
      </c>
      <c r="AV5" s="3"/>
      <c r="AW5" s="3"/>
      <c r="AX5" s="3" t="n">
        <v>2015</v>
      </c>
      <c r="AY5" s="6" t="n">
        <v>35441.668684715</v>
      </c>
      <c r="AZ5" s="6" t="n">
        <v>22485.4800769216</v>
      </c>
      <c r="BA5" s="9" t="n">
        <v>24702.0803556452</v>
      </c>
      <c r="BB5" s="9" t="n">
        <v>18404.3966909106</v>
      </c>
      <c r="BC5" s="9" t="n">
        <v>13439.8437459445</v>
      </c>
      <c r="BD5" s="9"/>
      <c r="BE5" s="9" t="n">
        <v>22706.2559285274</v>
      </c>
      <c r="BF5" s="9" t="n">
        <v>0.54929954833182</v>
      </c>
      <c r="BG5" s="9" t="n">
        <v>25274.6216775744</v>
      </c>
      <c r="BH5" s="9"/>
      <c r="BI5" s="6" t="n">
        <v>17319.3862705471</v>
      </c>
    </row>
    <row r="6" customFormat="false" ht="15" hidden="false" customHeight="false" outlineLevel="0" collapsed="false">
      <c r="A6" s="0" t="n">
        <v>2015</v>
      </c>
      <c r="B6" s="11" t="n">
        <v>6778.90225184158</v>
      </c>
      <c r="C6" s="9" t="n">
        <v>5147.06232133936</v>
      </c>
      <c r="D6" s="9" t="n">
        <v>3819.27597821656</v>
      </c>
      <c r="E6" s="9" t="n">
        <v>2778.54506764145</v>
      </c>
      <c r="F6" s="3"/>
      <c r="G6" s="9" t="n">
        <v>4708.75923952335</v>
      </c>
      <c r="H6" s="9" t="n">
        <v>4676.4172891145</v>
      </c>
      <c r="I6" s="3" t="n">
        <v>2015</v>
      </c>
      <c r="J6" s="11" t="n">
        <v>36524.8402598025</v>
      </c>
      <c r="K6" s="9" t="n">
        <v>25196.6156359142</v>
      </c>
      <c r="L6" s="9" t="n">
        <v>27732.4590486751</v>
      </c>
      <c r="M6" s="9" t="n">
        <v>20578.3237211547</v>
      </c>
      <c r="N6" s="9" t="n">
        <v>14970.8479308277</v>
      </c>
      <c r="O6" s="6"/>
      <c r="P6" s="9" t="n">
        <v>25370.87461303</v>
      </c>
      <c r="Q6" s="9" t="n">
        <v>0.602835274860645</v>
      </c>
      <c r="R6" s="14" t="n">
        <v>6778.90225184158</v>
      </c>
      <c r="S6" s="13" t="n">
        <v>5147.06232133936</v>
      </c>
      <c r="T6" s="13" t="n">
        <v>3819.27597821656</v>
      </c>
      <c r="U6" s="13" t="n">
        <v>2778.54506764145</v>
      </c>
      <c r="V6" s="7"/>
      <c r="W6" s="13" t="n">
        <v>4708.75923952335</v>
      </c>
      <c r="X6" s="13" t="n">
        <v>4676.4172891145</v>
      </c>
      <c r="Y6" s="10" t="n">
        <v>4418.44566850273</v>
      </c>
      <c r="Z6" s="10" t="n">
        <v>3580.59931397094</v>
      </c>
      <c r="AA6" s="7"/>
      <c r="AB6" s="7" t="n">
        <v>2015</v>
      </c>
      <c r="AC6" s="8" t="n">
        <v>36524.8402598025</v>
      </c>
      <c r="AD6" s="8" t="n">
        <v>25196.6156359142</v>
      </c>
      <c r="AE6" s="13" t="n">
        <v>27732.4590486751</v>
      </c>
      <c r="AF6" s="13" t="n">
        <v>20578.3237211547</v>
      </c>
      <c r="AG6" s="13" t="n">
        <v>14970.8479308277</v>
      </c>
      <c r="AH6" s="13"/>
      <c r="AI6" s="13" t="n">
        <v>25370.87461303</v>
      </c>
      <c r="AJ6" s="13" t="n">
        <v>23806.6601705072</v>
      </c>
      <c r="AK6" s="13"/>
      <c r="AL6" s="8" t="n">
        <v>19292.3298077677</v>
      </c>
      <c r="AM6" s="13" t="n">
        <v>0.602835274860645</v>
      </c>
      <c r="AN6" s="3" t="n">
        <v>2015</v>
      </c>
      <c r="AO6" s="11" t="n">
        <v>6778.90225184158</v>
      </c>
      <c r="AP6" s="9" t="n">
        <v>5147.06232133936</v>
      </c>
      <c r="AQ6" s="9" t="n">
        <v>3819.27597821656</v>
      </c>
      <c r="AR6" s="9" t="n">
        <v>2778.54506764145</v>
      </c>
      <c r="AS6" s="3"/>
      <c r="AT6" s="9" t="n">
        <v>4708.75923952335</v>
      </c>
      <c r="AU6" s="9" t="n">
        <v>4676.4172891145</v>
      </c>
      <c r="AV6" s="3"/>
      <c r="AW6" s="3"/>
      <c r="AX6" s="3" t="n">
        <v>2015</v>
      </c>
      <c r="AY6" s="6" t="n">
        <v>36524.8402598025</v>
      </c>
      <c r="AZ6" s="6" t="n">
        <v>25196.6156359142</v>
      </c>
      <c r="BA6" s="9" t="n">
        <v>27732.4590486751</v>
      </c>
      <c r="BB6" s="9" t="n">
        <v>20578.3237211547</v>
      </c>
      <c r="BC6" s="9" t="n">
        <v>14970.8479308277</v>
      </c>
      <c r="BD6" s="9"/>
      <c r="BE6" s="9" t="n">
        <v>25370.87461303</v>
      </c>
      <c r="BF6" s="9" t="n">
        <v>0.602835274860645</v>
      </c>
      <c r="BG6" s="9" t="n">
        <v>23806.6601705072</v>
      </c>
      <c r="BH6" s="9"/>
      <c r="BI6" s="6" t="n">
        <v>19292.3298077677</v>
      </c>
    </row>
    <row r="7" customFormat="false" ht="15" hidden="false" customHeight="false" outlineLevel="0" collapsed="false">
      <c r="A7" s="0" t="n">
        <v>2015</v>
      </c>
      <c r="B7" s="11" t="n">
        <v>7092.02100217064</v>
      </c>
      <c r="C7" s="9" t="n">
        <v>4992.6636952964</v>
      </c>
      <c r="D7" s="9" t="n">
        <v>3676.97138377823</v>
      </c>
      <c r="E7" s="9" t="n">
        <v>2682.70424929976</v>
      </c>
      <c r="F7" s="3"/>
      <c r="G7" s="9" t="n">
        <v>4550.89142926237</v>
      </c>
      <c r="H7" s="9" t="n">
        <v>4527.87979174647</v>
      </c>
      <c r="I7" s="3" t="n">
        <v>2015</v>
      </c>
      <c r="J7" s="11" t="n">
        <v>37541.0971572143</v>
      </c>
      <c r="K7" s="9" t="n">
        <v>23968.0022275901</v>
      </c>
      <c r="L7" s="9" t="n">
        <v>26428.3020032022</v>
      </c>
      <c r="M7" s="9" t="n">
        <v>19463.7804823852</v>
      </c>
      <c r="N7" s="9" t="n">
        <v>14200.6997492265</v>
      </c>
      <c r="O7" s="6"/>
      <c r="P7" s="9" t="n">
        <v>24089.8126564462</v>
      </c>
      <c r="Q7" s="9" t="n">
        <v>0.559247723319149</v>
      </c>
      <c r="R7" s="14" t="n">
        <v>7092.02100217064</v>
      </c>
      <c r="S7" s="13" t="n">
        <v>4992.6636952964</v>
      </c>
      <c r="T7" s="13" t="n">
        <v>3676.97138377823</v>
      </c>
      <c r="U7" s="13" t="n">
        <v>2682.70424929976</v>
      </c>
      <c r="V7" s="7"/>
      <c r="W7" s="13" t="n">
        <v>4550.89142926237</v>
      </c>
      <c r="X7" s="13" t="n">
        <v>4527.87979174647</v>
      </c>
      <c r="Y7" s="10" t="n">
        <v>4794.63549141337</v>
      </c>
      <c r="Z7" s="10" t="n">
        <v>3459.06159638797</v>
      </c>
      <c r="AA7" s="7"/>
      <c r="AB7" s="7" t="n">
        <v>2015</v>
      </c>
      <c r="AC7" s="8" t="n">
        <v>37541.0971572143</v>
      </c>
      <c r="AD7" s="8" t="n">
        <v>23968.0022275901</v>
      </c>
      <c r="AE7" s="13" t="n">
        <v>26428.3020032022</v>
      </c>
      <c r="AF7" s="13" t="n">
        <v>19463.7804823852</v>
      </c>
      <c r="AG7" s="13" t="n">
        <v>14200.6997492265</v>
      </c>
      <c r="AH7" s="13"/>
      <c r="AI7" s="13" t="n">
        <v>24089.8126564462</v>
      </c>
      <c r="AJ7" s="13" t="n">
        <v>25380.0541145445</v>
      </c>
      <c r="AK7" s="13"/>
      <c r="AL7" s="8" t="n">
        <v>18310.2908780226</v>
      </c>
      <c r="AM7" s="13" t="n">
        <v>0.559247723319149</v>
      </c>
      <c r="AN7" s="3" t="n">
        <v>2015</v>
      </c>
      <c r="AO7" s="11" t="n">
        <v>7092.02100217064</v>
      </c>
      <c r="AP7" s="9" t="n">
        <v>4992.6636952964</v>
      </c>
      <c r="AQ7" s="9" t="n">
        <v>3676.97138377823</v>
      </c>
      <c r="AR7" s="9" t="n">
        <v>2682.70424929976</v>
      </c>
      <c r="AS7" s="3"/>
      <c r="AT7" s="9" t="n">
        <v>4550.89142926237</v>
      </c>
      <c r="AU7" s="9" t="n">
        <v>4527.87979174647</v>
      </c>
      <c r="AV7" s="3"/>
      <c r="AW7" s="3"/>
      <c r="AX7" s="3" t="n">
        <v>2015</v>
      </c>
      <c r="AY7" s="6" t="n">
        <v>37541.0971572143</v>
      </c>
      <c r="AZ7" s="6" t="n">
        <v>23968.0022275901</v>
      </c>
      <c r="BA7" s="9" t="n">
        <v>26428.3020032022</v>
      </c>
      <c r="BB7" s="9" t="n">
        <v>19463.7804823852</v>
      </c>
      <c r="BC7" s="9" t="n">
        <v>14200.6997492265</v>
      </c>
      <c r="BD7" s="9"/>
      <c r="BE7" s="9" t="n">
        <v>24089.8126564462</v>
      </c>
      <c r="BF7" s="9" t="n">
        <v>0.559247723319149</v>
      </c>
      <c r="BG7" s="9" t="n">
        <v>25380.0541145445</v>
      </c>
      <c r="BH7" s="9"/>
      <c r="BI7" s="6" t="n">
        <v>18310.2908780226</v>
      </c>
    </row>
    <row r="8" customFormat="false" ht="15" hidden="false" customHeight="false" outlineLevel="0" collapsed="false">
      <c r="A8" s="0" t="n">
        <v>2015</v>
      </c>
      <c r="B8" s="11" t="n">
        <v>7113.98164433727</v>
      </c>
      <c r="C8" s="9" t="n">
        <v>5386.49942707475</v>
      </c>
      <c r="D8" s="9" t="n">
        <v>3965.42706779696</v>
      </c>
      <c r="E8" s="9" t="n">
        <v>2880.58799453735</v>
      </c>
      <c r="F8" s="3"/>
      <c r="G8" s="9" t="n">
        <v>4881.80862300073</v>
      </c>
      <c r="H8" s="9" t="n">
        <v>4869.27897690186</v>
      </c>
      <c r="I8" s="3" t="n">
        <v>2015</v>
      </c>
      <c r="J8" s="11" t="n">
        <v>37175.6478667827</v>
      </c>
      <c r="K8" s="9" t="n">
        <v>25445.4691704922</v>
      </c>
      <c r="L8" s="9" t="n">
        <v>28148.3163644306</v>
      </c>
      <c r="M8" s="9" t="n">
        <v>20722.1957665821</v>
      </c>
      <c r="N8" s="9" t="n">
        <v>15053.134838975</v>
      </c>
      <c r="O8" s="6"/>
      <c r="P8" s="9" t="n">
        <v>25510.9455428747</v>
      </c>
      <c r="Q8" s="9" t="n">
        <v>0.602444038096599</v>
      </c>
      <c r="R8" s="14" t="n">
        <v>7113.98164433727</v>
      </c>
      <c r="S8" s="13" t="n">
        <v>5388.32923400492</v>
      </c>
      <c r="T8" s="13" t="n">
        <v>3966.79289930016</v>
      </c>
      <c r="U8" s="13" t="n">
        <v>2880.58799453735</v>
      </c>
      <c r="V8" s="7"/>
      <c r="W8" s="13" t="n">
        <v>4883.26990663878</v>
      </c>
      <c r="X8" s="13" t="n">
        <v>4870.76750293667</v>
      </c>
      <c r="Y8" s="10" t="n">
        <v>4825.87760030576</v>
      </c>
      <c r="Z8" s="10" t="n">
        <v>3714.09464116287</v>
      </c>
      <c r="AA8" s="7"/>
      <c r="AB8" s="7" t="n">
        <v>2015</v>
      </c>
      <c r="AC8" s="8" t="n">
        <v>37175.6478667827</v>
      </c>
      <c r="AD8" s="8" t="n">
        <v>25453.2477848431</v>
      </c>
      <c r="AE8" s="13" t="n">
        <v>28157.8784158247</v>
      </c>
      <c r="AF8" s="13" t="n">
        <v>20729.3332141532</v>
      </c>
      <c r="AG8" s="13" t="n">
        <v>15053.134838975</v>
      </c>
      <c r="AH8" s="13"/>
      <c r="AI8" s="13" t="n">
        <v>25518.5817961963</v>
      </c>
      <c r="AJ8" s="13" t="n">
        <v>25218.6659013898</v>
      </c>
      <c r="AK8" s="13"/>
      <c r="AL8" s="8" t="n">
        <v>19408.8038775982</v>
      </c>
      <c r="AM8" s="13" t="n">
        <v>0.602652919408328</v>
      </c>
      <c r="AN8" s="3" t="n">
        <v>2015</v>
      </c>
      <c r="AO8" s="11" t="n">
        <v>7113.98164433727</v>
      </c>
      <c r="AP8" s="9" t="n">
        <v>5386.49942707475</v>
      </c>
      <c r="AQ8" s="9" t="n">
        <v>3965.42706779696</v>
      </c>
      <c r="AR8" s="9" t="n">
        <v>2880.58799453735</v>
      </c>
      <c r="AS8" s="3"/>
      <c r="AT8" s="9" t="n">
        <v>4881.80862300073</v>
      </c>
      <c r="AU8" s="9" t="n">
        <v>4869.27897690186</v>
      </c>
      <c r="AV8" s="3"/>
      <c r="AW8" s="3"/>
      <c r="AX8" s="3" t="n">
        <v>2015</v>
      </c>
      <c r="AY8" s="6" t="n">
        <v>37175.6478667827</v>
      </c>
      <c r="AZ8" s="6" t="n">
        <v>25445.4691704922</v>
      </c>
      <c r="BA8" s="9" t="n">
        <v>28148.3163644306</v>
      </c>
      <c r="BB8" s="9" t="n">
        <v>20722.1957665821</v>
      </c>
      <c r="BC8" s="9" t="n">
        <v>15053.134838975</v>
      </c>
      <c r="BD8" s="9"/>
      <c r="BE8" s="9" t="n">
        <v>25510.9455428747</v>
      </c>
      <c r="BF8" s="9" t="n">
        <v>0.602444038096599</v>
      </c>
      <c r="BG8" s="9" t="n">
        <v>25218.6659013898</v>
      </c>
      <c r="BH8" s="9"/>
      <c r="BI8" s="6" t="n">
        <v>19408.8038775982</v>
      </c>
    </row>
    <row r="9" customFormat="false" ht="15" hidden="false" customHeight="false" outlineLevel="0" collapsed="false">
      <c r="A9" s="0" t="n">
        <v>2016</v>
      </c>
      <c r="B9" s="11" t="n">
        <v>6705.54599729676</v>
      </c>
      <c r="C9" s="9" t="n">
        <v>4704.48903900808</v>
      </c>
      <c r="D9" s="9" t="n">
        <v>3436.80044617625</v>
      </c>
      <c r="E9" s="9" t="n">
        <v>2543.13147161978</v>
      </c>
      <c r="F9" s="3"/>
      <c r="G9" s="9" t="n">
        <v>4250.8406707768</v>
      </c>
      <c r="H9" s="9" t="n">
        <v>4252.50869195612</v>
      </c>
      <c r="I9" s="3" t="n">
        <v>2016</v>
      </c>
      <c r="J9" s="11" t="n">
        <v>35041.2791616419</v>
      </c>
      <c r="K9" s="9" t="n">
        <v>22222.4028098853</v>
      </c>
      <c r="L9" s="9" t="n">
        <v>24584.3237515966</v>
      </c>
      <c r="M9" s="9" t="n">
        <v>17959.7431597467</v>
      </c>
      <c r="N9" s="9" t="n">
        <v>13289.6828800684</v>
      </c>
      <c r="O9" s="6"/>
      <c r="P9" s="9" t="n">
        <v>22213.6862048817</v>
      </c>
      <c r="Q9" s="9" t="n">
        <v>0.559527705376847</v>
      </c>
      <c r="R9" s="12" t="n">
        <v>6705.54599729676</v>
      </c>
      <c r="S9" s="13" t="n">
        <v>4704.25161487475</v>
      </c>
      <c r="T9" s="13" t="n">
        <v>3436.6145700875</v>
      </c>
      <c r="U9" s="13" t="n">
        <v>2543.13147161978</v>
      </c>
      <c r="V9" s="7"/>
      <c r="W9" s="13" t="n">
        <v>4250.65307970779</v>
      </c>
      <c r="X9" s="13" t="n">
        <v>4252.31484120935</v>
      </c>
      <c r="Y9" s="10" t="n">
        <v>4621.75621897281</v>
      </c>
      <c r="Z9" s="10" t="n">
        <v>3278.91936034514</v>
      </c>
      <c r="AA9" s="7"/>
      <c r="AB9" s="7" t="n">
        <v>2016</v>
      </c>
      <c r="AC9" s="8" t="n">
        <v>35041.2791616419</v>
      </c>
      <c r="AD9" s="8" t="n">
        <v>22221.3898009319</v>
      </c>
      <c r="AE9" s="13" t="n">
        <v>24583.0830404988</v>
      </c>
      <c r="AF9" s="13" t="n">
        <v>17958.7718240914</v>
      </c>
      <c r="AG9" s="13" t="n">
        <v>13289.6828800684</v>
      </c>
      <c r="AH9" s="13"/>
      <c r="AI9" s="13" t="n">
        <v>22212.7059072266</v>
      </c>
      <c r="AJ9" s="13" t="n">
        <v>24151.9855283029</v>
      </c>
      <c r="AK9" s="13"/>
      <c r="AL9" s="8" t="n">
        <v>17134.7014397762</v>
      </c>
      <c r="AM9" s="13" t="n">
        <v>0.559498618667553</v>
      </c>
      <c r="AN9" s="3" t="n">
        <v>2016</v>
      </c>
      <c r="AO9" s="11" t="n">
        <v>6705.54599729676</v>
      </c>
      <c r="AP9" s="9" t="n">
        <v>4704.48903900808</v>
      </c>
      <c r="AQ9" s="9" t="n">
        <v>3436.80044617625</v>
      </c>
      <c r="AR9" s="9" t="n">
        <v>2543.13147161978</v>
      </c>
      <c r="AS9" s="3"/>
      <c r="AT9" s="9" t="n">
        <v>4250.8406707768</v>
      </c>
      <c r="AU9" s="9" t="n">
        <v>4252.50869195612</v>
      </c>
      <c r="AV9" s="3"/>
      <c r="AW9" s="3"/>
      <c r="AX9" s="3" t="n">
        <v>2016</v>
      </c>
      <c r="AY9" s="6" t="n">
        <v>35041.2791616419</v>
      </c>
      <c r="AZ9" s="6" t="n">
        <v>22222.4028098853</v>
      </c>
      <c r="BA9" s="9" t="n">
        <v>24584.3237515966</v>
      </c>
      <c r="BB9" s="9" t="n">
        <v>17959.7431597467</v>
      </c>
      <c r="BC9" s="9" t="n">
        <v>13289.6828800684</v>
      </c>
      <c r="BD9" s="9"/>
      <c r="BE9" s="9" t="n">
        <v>22213.6862048817</v>
      </c>
      <c r="BF9" s="9" t="n">
        <v>0.559527705376847</v>
      </c>
      <c r="BG9" s="9" t="n">
        <v>24151.9855283029</v>
      </c>
      <c r="BH9" s="9"/>
      <c r="BI9" s="6" t="n">
        <v>17134.7014397762</v>
      </c>
    </row>
    <row r="10" customFormat="false" ht="15" hidden="false" customHeight="false" outlineLevel="0" collapsed="false">
      <c r="A10" s="0" t="n">
        <v>2016</v>
      </c>
      <c r="B10" s="11" t="n">
        <v>6521.17321865806</v>
      </c>
      <c r="C10" s="9" t="n">
        <v>4838.74712377075</v>
      </c>
      <c r="D10" s="9" t="n">
        <v>3534.83630564351</v>
      </c>
      <c r="E10" s="9" t="n">
        <v>2601.00849486025</v>
      </c>
      <c r="F10" s="3"/>
      <c r="G10" s="9" t="n">
        <v>4351.19802164186</v>
      </c>
      <c r="H10" s="9" t="n">
        <v>4368.09708176221</v>
      </c>
      <c r="I10" s="3" t="n">
        <v>2016</v>
      </c>
      <c r="J10" s="11" t="n">
        <v>34077.7993780879</v>
      </c>
      <c r="K10" s="9" t="n">
        <v>22826.4349105782</v>
      </c>
      <c r="L10" s="9" t="n">
        <v>25285.9183763703</v>
      </c>
      <c r="M10" s="9" t="n">
        <v>18472.0507214022</v>
      </c>
      <c r="N10" s="9" t="n">
        <v>13592.1317677849</v>
      </c>
      <c r="O10" s="6"/>
      <c r="P10" s="9" t="n">
        <v>22738.1252213321</v>
      </c>
      <c r="Q10" s="9" t="n">
        <v>0.595801170513742</v>
      </c>
      <c r="R10" s="14" t="n">
        <v>6521.17321865806</v>
      </c>
      <c r="S10" s="13" t="n">
        <v>4838.96087264116</v>
      </c>
      <c r="T10" s="13" t="n">
        <v>3534.97775190514</v>
      </c>
      <c r="U10" s="13" t="n">
        <v>2601.00849486025</v>
      </c>
      <c r="V10" s="7"/>
      <c r="W10" s="13" t="n">
        <v>4351.36519980534</v>
      </c>
      <c r="X10" s="13" t="n">
        <v>4368.26595846388</v>
      </c>
      <c r="Y10" s="10" t="n">
        <v>4266.50131798034</v>
      </c>
      <c r="Z10" s="10" t="n">
        <v>3353.47534958588</v>
      </c>
      <c r="AA10" s="7"/>
      <c r="AB10" s="7" t="n">
        <v>2016</v>
      </c>
      <c r="AC10" s="8" t="n">
        <v>34077.7993780879</v>
      </c>
      <c r="AD10" s="8" t="n">
        <v>22827.317412264</v>
      </c>
      <c r="AE10" s="13" t="n">
        <v>25287.0353672673</v>
      </c>
      <c r="AF10" s="13" t="n">
        <v>18472.789879398</v>
      </c>
      <c r="AG10" s="13" t="n">
        <v>13592.1317677849</v>
      </c>
      <c r="AH10" s="13"/>
      <c r="AI10" s="13" t="n">
        <v>22738.9988469397</v>
      </c>
      <c r="AJ10" s="13" t="n">
        <v>22295.5242999052</v>
      </c>
      <c r="AK10" s="13"/>
      <c r="AL10" s="8" t="n">
        <v>17524.3098673688</v>
      </c>
      <c r="AM10" s="13" t="n">
        <v>0.595826204349503</v>
      </c>
      <c r="AN10" s="3" t="n">
        <v>2016</v>
      </c>
      <c r="AO10" s="11" t="n">
        <v>6521.17321865806</v>
      </c>
      <c r="AP10" s="9" t="n">
        <v>4838.74712377075</v>
      </c>
      <c r="AQ10" s="9" t="n">
        <v>3534.83630564351</v>
      </c>
      <c r="AR10" s="9" t="n">
        <v>2601.00849486025</v>
      </c>
      <c r="AS10" s="3"/>
      <c r="AT10" s="9" t="n">
        <v>4351.19802164186</v>
      </c>
      <c r="AU10" s="9" t="n">
        <v>4368.09708176221</v>
      </c>
      <c r="AV10" s="3"/>
      <c r="AW10" s="3"/>
      <c r="AX10" s="3" t="n">
        <v>2016</v>
      </c>
      <c r="AY10" s="6" t="n">
        <v>34077.7993780879</v>
      </c>
      <c r="AZ10" s="6" t="n">
        <v>22826.4349105782</v>
      </c>
      <c r="BA10" s="9" t="n">
        <v>25285.9183763703</v>
      </c>
      <c r="BB10" s="9" t="n">
        <v>18472.0507214022</v>
      </c>
      <c r="BC10" s="9" t="n">
        <v>13592.1317677849</v>
      </c>
      <c r="BD10" s="9"/>
      <c r="BE10" s="9" t="n">
        <v>22738.1252213321</v>
      </c>
      <c r="BF10" s="9" t="n">
        <v>0.595801170513742</v>
      </c>
      <c r="BG10" s="9" t="n">
        <v>22295.5242999052</v>
      </c>
      <c r="BH10" s="9"/>
      <c r="BI10" s="6" t="n">
        <v>17524.3098673688</v>
      </c>
    </row>
    <row r="11" customFormat="false" ht="15" hidden="false" customHeight="false" outlineLevel="0" collapsed="false">
      <c r="A11" s="0" t="n">
        <v>2016</v>
      </c>
      <c r="B11" s="11" t="n">
        <v>6554.01964535573</v>
      </c>
      <c r="C11" s="9" t="n">
        <v>4621.76775268586</v>
      </c>
      <c r="D11" s="9" t="n">
        <v>3347.73911377479</v>
      </c>
      <c r="E11" s="9" t="n">
        <v>2467.83737070058</v>
      </c>
      <c r="F11" s="3"/>
      <c r="G11" s="9" t="n">
        <v>4136.4526205332</v>
      </c>
      <c r="H11" s="9" t="n">
        <v>4160.96189433438</v>
      </c>
      <c r="I11" s="3" t="n">
        <v>2016</v>
      </c>
      <c r="J11" s="11" t="n">
        <v>34249.4454763833</v>
      </c>
      <c r="K11" s="9" t="n">
        <v>21744.0052426909</v>
      </c>
      <c r="L11" s="9" t="n">
        <v>24152.045800212</v>
      </c>
      <c r="M11" s="9" t="n">
        <v>17494.3339279787</v>
      </c>
      <c r="N11" s="9" t="n">
        <v>12896.2172904508</v>
      </c>
      <c r="O11" s="6"/>
      <c r="P11" s="9" t="n">
        <v>21615.9267378737</v>
      </c>
      <c r="Q11" s="9" t="n">
        <v>0.560241620114588</v>
      </c>
      <c r="R11" s="14" t="n">
        <v>6554.01964535573</v>
      </c>
      <c r="S11" s="13" t="n">
        <v>4621.91629085463</v>
      </c>
      <c r="T11" s="13" t="n">
        <v>3347.91164547669</v>
      </c>
      <c r="U11" s="13" t="n">
        <v>2467.83737070058</v>
      </c>
      <c r="V11" s="7"/>
      <c r="W11" s="13" t="n">
        <v>4136.5676906653</v>
      </c>
      <c r="X11" s="13" t="n">
        <v>4161.09276717249</v>
      </c>
      <c r="Y11" s="10" t="n">
        <v>4529.76592235317</v>
      </c>
      <c r="Z11" s="10" t="n">
        <v>3181.72426571837</v>
      </c>
      <c r="AA11" s="7"/>
      <c r="AB11" s="7" t="n">
        <v>2016</v>
      </c>
      <c r="AC11" s="8" t="n">
        <v>34249.4454763833</v>
      </c>
      <c r="AD11" s="8" t="n">
        <v>21744.689146978</v>
      </c>
      <c r="AE11" s="13" t="n">
        <v>24152.8220185006</v>
      </c>
      <c r="AF11" s="13" t="n">
        <v>17495.2355296578</v>
      </c>
      <c r="AG11" s="13" t="n">
        <v>12896.2172904508</v>
      </c>
      <c r="AH11" s="13"/>
      <c r="AI11" s="13" t="n">
        <v>21616.5280617068</v>
      </c>
      <c r="AJ11" s="13" t="n">
        <v>23671.2703612889</v>
      </c>
      <c r="AK11" s="13"/>
      <c r="AL11" s="8" t="n">
        <v>16626.7874764193</v>
      </c>
      <c r="AM11" s="13" t="n">
        <v>0.560272047547116</v>
      </c>
      <c r="AN11" s="3" t="n">
        <v>2016</v>
      </c>
      <c r="AO11" s="11" t="n">
        <v>6554.01964535573</v>
      </c>
      <c r="AP11" s="9" t="n">
        <v>4621.76775268586</v>
      </c>
      <c r="AQ11" s="9" t="n">
        <v>3347.73911377479</v>
      </c>
      <c r="AR11" s="9" t="n">
        <v>2467.83737070058</v>
      </c>
      <c r="AS11" s="3"/>
      <c r="AT11" s="9" t="n">
        <v>4136.4526205332</v>
      </c>
      <c r="AU11" s="9" t="n">
        <v>4160.96189433438</v>
      </c>
      <c r="AV11" s="3"/>
      <c r="AW11" s="3"/>
      <c r="AX11" s="3" t="n">
        <v>2016</v>
      </c>
      <c r="AY11" s="6" t="n">
        <v>34249.4454763833</v>
      </c>
      <c r="AZ11" s="6" t="n">
        <v>21744.0052426909</v>
      </c>
      <c r="BA11" s="9" t="n">
        <v>24152.045800212</v>
      </c>
      <c r="BB11" s="9" t="n">
        <v>17494.3339279787</v>
      </c>
      <c r="BC11" s="9" t="n">
        <v>12896.2172904508</v>
      </c>
      <c r="BD11" s="9"/>
      <c r="BE11" s="9" t="n">
        <v>21615.9267378737</v>
      </c>
      <c r="BF11" s="9" t="n">
        <v>0.560241620114588</v>
      </c>
      <c r="BG11" s="9" t="n">
        <v>23671.2703612889</v>
      </c>
      <c r="BH11" s="9"/>
      <c r="BI11" s="6" t="n">
        <v>16626.7874764193</v>
      </c>
    </row>
    <row r="12" customFormat="false" ht="15" hidden="false" customHeight="false" outlineLevel="0" collapsed="false">
      <c r="A12" s="0" t="n">
        <v>2016</v>
      </c>
      <c r="B12" s="11" t="n">
        <v>6660.1842529205</v>
      </c>
      <c r="C12" s="9" t="n">
        <v>5045.14756152911</v>
      </c>
      <c r="D12" s="9" t="n">
        <v>3668.3832393779</v>
      </c>
      <c r="E12" s="9" t="n">
        <v>2677.76481628475</v>
      </c>
      <c r="F12" s="9" t="n">
        <v>2679.02087266874</v>
      </c>
      <c r="G12" s="9" t="n">
        <v>4493.27566978013</v>
      </c>
      <c r="H12" s="9" t="n">
        <v>4541.79601963757</v>
      </c>
      <c r="I12" s="3" t="n">
        <v>2016</v>
      </c>
      <c r="J12" s="11" t="n">
        <v>34804.2315672194</v>
      </c>
      <c r="K12" s="9" t="n">
        <v>23734.1362334271</v>
      </c>
      <c r="L12" s="9" t="n">
        <v>26364.5084511369</v>
      </c>
      <c r="M12" s="9" t="n">
        <v>19169.9290728524</v>
      </c>
      <c r="N12" s="9" t="n">
        <v>13993.2385065263</v>
      </c>
      <c r="O12" s="9" t="n">
        <v>13999.802300498</v>
      </c>
      <c r="P12" s="9" t="n">
        <v>23480.5826637312</v>
      </c>
      <c r="Q12" s="9" t="n">
        <v>0.593769148527655</v>
      </c>
      <c r="R12" s="14" t="n">
        <v>6660.1842529205</v>
      </c>
      <c r="S12" s="13" t="n">
        <v>5045.4533057906</v>
      </c>
      <c r="T12" s="13" t="n">
        <v>3668.67038624674</v>
      </c>
      <c r="U12" s="13" t="n">
        <v>2677.76481628475</v>
      </c>
      <c r="V12" s="13" t="n">
        <v>2679.02087266874</v>
      </c>
      <c r="W12" s="13" t="n">
        <v>4493.51013993396</v>
      </c>
      <c r="X12" s="13" t="n">
        <v>4542.05175695741</v>
      </c>
      <c r="Y12" s="10" t="n">
        <v>4610.31651280087</v>
      </c>
      <c r="Z12" s="10" t="n">
        <v>3452.34648539786</v>
      </c>
      <c r="AA12" s="7"/>
      <c r="AB12" s="7" t="n">
        <v>2016</v>
      </c>
      <c r="AC12" s="8" t="n">
        <v>34804.2315672194</v>
      </c>
      <c r="AD12" s="8" t="n">
        <v>23735.4726440371</v>
      </c>
      <c r="AE12" s="13" t="n">
        <v>26366.1061838231</v>
      </c>
      <c r="AF12" s="13" t="n">
        <v>19171.4296208459</v>
      </c>
      <c r="AG12" s="13" t="n">
        <v>13993.2385065263</v>
      </c>
      <c r="AH12" s="13" t="n">
        <v>13999.802300498</v>
      </c>
      <c r="AI12" s="13" t="n">
        <v>23481.807938171</v>
      </c>
      <c r="AJ12" s="13" t="n">
        <v>24092.2048724606</v>
      </c>
      <c r="AK12" s="13"/>
      <c r="AL12" s="8" t="n">
        <v>18040.9823460026</v>
      </c>
      <c r="AM12" s="13" t="n">
        <v>0.593818352884701</v>
      </c>
      <c r="AN12" s="3" t="n">
        <v>2016</v>
      </c>
      <c r="AO12" s="11" t="n">
        <v>6660.1842529205</v>
      </c>
      <c r="AP12" s="9" t="n">
        <v>5045.14756152911</v>
      </c>
      <c r="AQ12" s="9" t="n">
        <v>3668.3832393779</v>
      </c>
      <c r="AR12" s="9" t="n">
        <v>2677.76481628475</v>
      </c>
      <c r="AS12" s="9" t="n">
        <v>2679.02087266874</v>
      </c>
      <c r="AT12" s="9" t="n">
        <v>4493.27566978013</v>
      </c>
      <c r="AU12" s="9" t="n">
        <v>4541.79601963757</v>
      </c>
      <c r="AV12" s="3"/>
      <c r="AW12" s="3"/>
      <c r="AX12" s="3" t="n">
        <v>2016</v>
      </c>
      <c r="AY12" s="6" t="n">
        <v>34804.2315672194</v>
      </c>
      <c r="AZ12" s="6" t="n">
        <v>23734.1362334271</v>
      </c>
      <c r="BA12" s="9" t="n">
        <v>26364.5084511369</v>
      </c>
      <c r="BB12" s="9" t="n">
        <v>19169.9290728524</v>
      </c>
      <c r="BC12" s="9" t="n">
        <v>13993.2385065263</v>
      </c>
      <c r="BD12" s="9" t="n">
        <v>13999.802300498</v>
      </c>
      <c r="BE12" s="9" t="n">
        <v>23480.5826637312</v>
      </c>
      <c r="BF12" s="9" t="n">
        <v>0.593769148527655</v>
      </c>
      <c r="BG12" s="9" t="n">
        <v>24092.2048724606</v>
      </c>
      <c r="BH12" s="9"/>
      <c r="BI12" s="6" t="n">
        <v>18040.9823460026</v>
      </c>
    </row>
    <row r="13" customFormat="false" ht="15" hidden="false" customHeight="false" outlineLevel="0" collapsed="false">
      <c r="A13" s="0" t="n">
        <v>2017</v>
      </c>
      <c r="B13" s="11" t="n">
        <v>6744.03429129675</v>
      </c>
      <c r="C13" s="9" t="n">
        <v>4809.80128591994</v>
      </c>
      <c r="D13" s="9" t="n">
        <v>3488.44720135338</v>
      </c>
      <c r="E13" s="9" t="n">
        <v>2552.04440035605</v>
      </c>
      <c r="F13" s="9" t="n">
        <v>2553.20862302547</v>
      </c>
      <c r="G13" s="9" t="n">
        <v>4263.53390274437</v>
      </c>
      <c r="H13" s="9" t="n">
        <v>4318.54577772616</v>
      </c>
      <c r="I13" s="3" t="n">
        <v>2017</v>
      </c>
      <c r="J13" s="11" t="n">
        <v>35242.4080562988</v>
      </c>
      <c r="K13" s="9" t="n">
        <v>22567.4938671119</v>
      </c>
      <c r="L13" s="9" t="n">
        <v>25134.6556477114</v>
      </c>
      <c r="M13" s="9" t="n">
        <v>18229.6344358163</v>
      </c>
      <c r="N13" s="9" t="n">
        <v>13336.2593145781</v>
      </c>
      <c r="O13" s="9" t="n">
        <v>13342.3432116361</v>
      </c>
      <c r="P13" s="9" t="n">
        <v>22280.0174305593</v>
      </c>
      <c r="Q13" s="9" t="n">
        <v>0.556087128147556</v>
      </c>
      <c r="R13" s="12" t="n">
        <v>6744.03429129675</v>
      </c>
      <c r="S13" s="13" t="n">
        <v>4810.21450796942</v>
      </c>
      <c r="T13" s="13" t="n">
        <v>3488.80259443981</v>
      </c>
      <c r="U13" s="13" t="n">
        <v>2552.04440035605</v>
      </c>
      <c r="V13" s="13" t="n">
        <v>2553.20862302547</v>
      </c>
      <c r="W13" s="13" t="n">
        <v>4263.84714363066</v>
      </c>
      <c r="X13" s="13" t="n">
        <v>4318.88283968519</v>
      </c>
      <c r="Y13" s="10" t="n">
        <v>4684.40238742038</v>
      </c>
      <c r="Z13" s="10" t="n">
        <v>3290.21729771324</v>
      </c>
      <c r="AA13" s="7"/>
      <c r="AB13" s="7" t="n">
        <v>2017</v>
      </c>
      <c r="AC13" s="8" t="n">
        <v>35242.4080562988</v>
      </c>
      <c r="AD13" s="8" t="n">
        <v>22569.255257192</v>
      </c>
      <c r="AE13" s="13" t="n">
        <v>25136.8150287965</v>
      </c>
      <c r="AF13" s="13" t="n">
        <v>18231.4916191626</v>
      </c>
      <c r="AG13" s="13" t="n">
        <v>13336.2593145781</v>
      </c>
      <c r="AH13" s="13" t="n">
        <v>13342.3432116361</v>
      </c>
      <c r="AI13" s="13" t="n">
        <v>22281.6543384779</v>
      </c>
      <c r="AJ13" s="13" t="n">
        <v>24479.3566145444</v>
      </c>
      <c r="AK13" s="13"/>
      <c r="AL13" s="8" t="n">
        <v>17193.7412521084</v>
      </c>
      <c r="AM13" s="13" t="n">
        <v>0.556147482241244</v>
      </c>
      <c r="AN13" s="3" t="n">
        <v>2017</v>
      </c>
      <c r="AO13" s="11" t="n">
        <v>6744.03429129675</v>
      </c>
      <c r="AP13" s="9" t="n">
        <v>4809.80128591994</v>
      </c>
      <c r="AQ13" s="9" t="n">
        <v>3488.44720135338</v>
      </c>
      <c r="AR13" s="9" t="n">
        <v>2552.04440035605</v>
      </c>
      <c r="AS13" s="9" t="n">
        <v>2553.20862302547</v>
      </c>
      <c r="AT13" s="9" t="n">
        <v>4263.53390274437</v>
      </c>
      <c r="AU13" s="9" t="n">
        <v>4318.54577772616</v>
      </c>
      <c r="AV13" s="3"/>
      <c r="AW13" s="3"/>
      <c r="AX13" s="3" t="n">
        <v>2017</v>
      </c>
      <c r="AY13" s="6" t="n">
        <v>35242.4080562988</v>
      </c>
      <c r="AZ13" s="6" t="n">
        <v>22567.4938671119</v>
      </c>
      <c r="BA13" s="9" t="n">
        <v>25134.6556477114</v>
      </c>
      <c r="BB13" s="9" t="n">
        <v>18229.6344358163</v>
      </c>
      <c r="BC13" s="9" t="n">
        <v>13336.2593145781</v>
      </c>
      <c r="BD13" s="9" t="n">
        <v>13342.3432116361</v>
      </c>
      <c r="BE13" s="9" t="n">
        <v>22280.0174305593</v>
      </c>
      <c r="BF13" s="9" t="n">
        <v>0.556087128147556</v>
      </c>
      <c r="BG13" s="9" t="n">
        <v>24479.3566145444</v>
      </c>
      <c r="BH13" s="9"/>
      <c r="BI13" s="6" t="n">
        <v>17193.7412521084</v>
      </c>
    </row>
    <row r="14" customFormat="false" ht="15" hidden="false" customHeight="false" outlineLevel="0" collapsed="false">
      <c r="A14" s="0" t="n">
        <v>2017</v>
      </c>
      <c r="B14" s="11" t="n">
        <v>6741.66175252587</v>
      </c>
      <c r="C14" s="9" t="n">
        <v>5127.39357112744</v>
      </c>
      <c r="D14" s="9" t="n">
        <v>3728.86496866228</v>
      </c>
      <c r="E14" s="9" t="n">
        <v>2704.31370400535</v>
      </c>
      <c r="F14" s="9" t="n">
        <v>2705.51766466417</v>
      </c>
      <c r="G14" s="9" t="n">
        <v>4520.89708138169</v>
      </c>
      <c r="H14" s="9" t="n">
        <v>4595.02092894316</v>
      </c>
      <c r="I14" s="3" t="n">
        <v>2017</v>
      </c>
      <c r="J14" s="11" t="n">
        <v>35230.0098424287</v>
      </c>
      <c r="K14" s="9" t="n">
        <v>24012.274494813</v>
      </c>
      <c r="L14" s="9" t="n">
        <v>26794.3027413303</v>
      </c>
      <c r="M14" s="9" t="n">
        <v>19485.9894146782</v>
      </c>
      <c r="N14" s="9" t="n">
        <v>14131.9754544831</v>
      </c>
      <c r="O14" s="9" t="n">
        <v>14138.2670109891</v>
      </c>
      <c r="P14" s="9" t="n">
        <v>23624.924316918</v>
      </c>
      <c r="Q14" s="9" t="n">
        <v>0.597746529242922</v>
      </c>
      <c r="R14" s="14" t="n">
        <v>6741.66175252587</v>
      </c>
      <c r="S14" s="13" t="n">
        <v>5127.8311061335</v>
      </c>
      <c r="T14" s="13" t="n">
        <v>3729.23675149461</v>
      </c>
      <c r="U14" s="13" t="n">
        <v>2704.31370400535</v>
      </c>
      <c r="V14" s="13" t="n">
        <v>2705.51766466417</v>
      </c>
      <c r="W14" s="13" t="n">
        <v>4521.22509920969</v>
      </c>
      <c r="X14" s="13" t="n">
        <v>4595.37498813473</v>
      </c>
      <c r="Y14" s="10" t="n">
        <v>4394.33672367826</v>
      </c>
      <c r="Z14" s="10" t="n">
        <v>3486.49183590743</v>
      </c>
      <c r="AA14" s="7"/>
      <c r="AB14" s="7" t="n">
        <v>2017</v>
      </c>
      <c r="AC14" s="8" t="n">
        <v>35230.0098424287</v>
      </c>
      <c r="AD14" s="8" t="n">
        <v>24014.1247076036</v>
      </c>
      <c r="AE14" s="13" t="n">
        <v>26796.5891750221</v>
      </c>
      <c r="AF14" s="13" t="n">
        <v>19487.9322461822</v>
      </c>
      <c r="AG14" s="13" t="n">
        <v>14131.9754544831</v>
      </c>
      <c r="AH14" s="13" t="n">
        <v>14138.2670109891</v>
      </c>
      <c r="AI14" s="13" t="n">
        <v>23626.6384449376</v>
      </c>
      <c r="AJ14" s="13" t="n">
        <v>22963.5558277791</v>
      </c>
      <c r="AK14" s="13"/>
      <c r="AL14" s="8" t="n">
        <v>18219.4162512746</v>
      </c>
      <c r="AM14" s="13" t="n">
        <v>0.597811412124799</v>
      </c>
      <c r="AN14" s="3" t="n">
        <v>2017</v>
      </c>
      <c r="AO14" s="11" t="n">
        <v>6741.66175252587</v>
      </c>
      <c r="AP14" s="9" t="n">
        <v>5127.39357112744</v>
      </c>
      <c r="AQ14" s="9" t="n">
        <v>3728.86496866228</v>
      </c>
      <c r="AR14" s="9" t="n">
        <v>2704.31370400535</v>
      </c>
      <c r="AS14" s="9" t="n">
        <v>2705.51766466417</v>
      </c>
      <c r="AT14" s="9" t="n">
        <v>4520.89708138169</v>
      </c>
      <c r="AU14" s="9" t="n">
        <v>4595.02092894316</v>
      </c>
      <c r="AV14" s="3"/>
      <c r="AW14" s="3"/>
      <c r="AX14" s="3" t="n">
        <v>2017</v>
      </c>
      <c r="AY14" s="6" t="n">
        <v>35230.0098424287</v>
      </c>
      <c r="AZ14" s="6" t="n">
        <v>24012.274494813</v>
      </c>
      <c r="BA14" s="9" t="n">
        <v>26794.3027413303</v>
      </c>
      <c r="BB14" s="9" t="n">
        <v>19485.9894146782</v>
      </c>
      <c r="BC14" s="9" t="n">
        <v>14131.9754544831</v>
      </c>
      <c r="BD14" s="9" t="n">
        <v>14138.2670109891</v>
      </c>
      <c r="BE14" s="9" t="n">
        <v>23624.924316918</v>
      </c>
      <c r="BF14" s="9" t="n">
        <v>0.597746529242922</v>
      </c>
      <c r="BG14" s="9" t="n">
        <v>22963.5558277791</v>
      </c>
      <c r="BH14" s="9"/>
      <c r="BI14" s="6" t="n">
        <v>18219.4162512746</v>
      </c>
    </row>
    <row r="15" customFormat="false" ht="15" hidden="false" customHeight="false" outlineLevel="0" collapsed="false">
      <c r="A15" s="0" t="n">
        <v>2017</v>
      </c>
      <c r="B15" s="11" t="n">
        <v>6886.42921069284</v>
      </c>
      <c r="C15" s="9" t="n">
        <v>4922.4233521643</v>
      </c>
      <c r="D15" s="9" t="n">
        <v>3561.71070785923</v>
      </c>
      <c r="E15" s="9" t="n">
        <v>2590.63427639889</v>
      </c>
      <c r="F15" s="9" t="n">
        <v>2591.75085543831</v>
      </c>
      <c r="G15" s="9" t="n">
        <v>4310.49086573383</v>
      </c>
      <c r="H15" s="9" t="n">
        <v>4395.55800122617</v>
      </c>
      <c r="I15" s="3" t="n">
        <v>2017</v>
      </c>
      <c r="J15" s="11" t="n">
        <v>35986.5234681939</v>
      </c>
      <c r="K15" s="9" t="n">
        <v>22969.9378774299</v>
      </c>
      <c r="L15" s="9" t="n">
        <v>25723.1865838383</v>
      </c>
      <c r="M15" s="9" t="n">
        <v>18612.4887156719</v>
      </c>
      <c r="N15" s="9" t="n">
        <v>13537.9190481443</v>
      </c>
      <c r="O15" s="9" t="n">
        <v>13543.7539731217</v>
      </c>
      <c r="P15" s="9" t="n">
        <v>22525.4011844492</v>
      </c>
      <c r="Q15" s="9" t="n">
        <v>0.558162254473031</v>
      </c>
      <c r="R15" s="14" t="n">
        <v>6886.42921069284</v>
      </c>
      <c r="S15" s="13" t="n">
        <v>4922.84199227042</v>
      </c>
      <c r="T15" s="13" t="n">
        <v>3562.05989929798</v>
      </c>
      <c r="U15" s="13" t="n">
        <v>2590.63427639889</v>
      </c>
      <c r="V15" s="13" t="n">
        <v>2591.75085543831</v>
      </c>
      <c r="W15" s="13" t="n">
        <v>4310.79963880695</v>
      </c>
      <c r="X15" s="13" t="n">
        <v>4395.89243085982</v>
      </c>
      <c r="Y15" s="10" t="n">
        <v>4627.37705961349</v>
      </c>
      <c r="Z15" s="10" t="n">
        <v>3339.88512298751</v>
      </c>
      <c r="AA15" s="7"/>
      <c r="AB15" s="7" t="n">
        <v>2017</v>
      </c>
      <c r="AC15" s="8" t="n">
        <v>35986.5234681939</v>
      </c>
      <c r="AD15" s="8" t="n">
        <v>22971.685511725</v>
      </c>
      <c r="AE15" s="13" t="n">
        <v>25725.3742781487</v>
      </c>
      <c r="AF15" s="13" t="n">
        <v>18614.3134909685</v>
      </c>
      <c r="AG15" s="13" t="n">
        <v>13537.9190481443</v>
      </c>
      <c r="AH15" s="13" t="n">
        <v>13543.7539731217</v>
      </c>
      <c r="AI15" s="13" t="n">
        <v>22527.0147448449</v>
      </c>
      <c r="AJ15" s="13" t="n">
        <v>24181.3584453022</v>
      </c>
      <c r="AK15" s="13"/>
      <c r="AL15" s="8" t="n">
        <v>17453.2912024764</v>
      </c>
      <c r="AM15" s="13" t="n">
        <v>0.55822281904531</v>
      </c>
      <c r="AN15" s="3" t="n">
        <v>2017</v>
      </c>
      <c r="AO15" s="11" t="n">
        <v>6886.42921069284</v>
      </c>
      <c r="AP15" s="9" t="n">
        <v>4922.4233521643</v>
      </c>
      <c r="AQ15" s="9" t="n">
        <v>3561.71070785923</v>
      </c>
      <c r="AR15" s="9" t="n">
        <v>2590.63427639889</v>
      </c>
      <c r="AS15" s="9" t="n">
        <v>2591.75085543831</v>
      </c>
      <c r="AT15" s="9" t="n">
        <v>4310.49086573384</v>
      </c>
      <c r="AU15" s="9" t="n">
        <v>4395.55800122617</v>
      </c>
      <c r="AV15" s="3"/>
      <c r="AW15" s="3"/>
      <c r="AX15" s="3" t="n">
        <v>2017</v>
      </c>
      <c r="AY15" s="6" t="n">
        <v>35986.5234681939</v>
      </c>
      <c r="AZ15" s="6" t="n">
        <v>22969.9378774299</v>
      </c>
      <c r="BA15" s="9" t="n">
        <v>25723.1865838383</v>
      </c>
      <c r="BB15" s="9" t="n">
        <v>18612.4887156719</v>
      </c>
      <c r="BC15" s="9" t="n">
        <v>13537.9190481443</v>
      </c>
      <c r="BD15" s="9" t="n">
        <v>13543.7539731217</v>
      </c>
      <c r="BE15" s="9" t="n">
        <v>22525.4011844492</v>
      </c>
      <c r="BF15" s="9" t="n">
        <v>0.558162254473032</v>
      </c>
      <c r="BG15" s="9" t="n">
        <v>24181.3584453022</v>
      </c>
      <c r="BH15" s="9"/>
      <c r="BI15" s="6" t="n">
        <v>17453.2912024764</v>
      </c>
    </row>
    <row r="16" customFormat="false" ht="15" hidden="false" customHeight="false" outlineLevel="0" collapsed="false">
      <c r="A16" s="0" t="n">
        <v>2017</v>
      </c>
      <c r="B16" s="11" t="n">
        <v>6890.54533395775</v>
      </c>
      <c r="C16" s="9" t="n">
        <v>5364.46773415041</v>
      </c>
      <c r="D16" s="9" t="n">
        <v>3854.26954533738</v>
      </c>
      <c r="E16" s="9" t="n">
        <v>2799.48518719322</v>
      </c>
      <c r="F16" s="9" t="n">
        <v>2800.65905588891</v>
      </c>
      <c r="G16" s="9" t="n">
        <v>4667.16425939199</v>
      </c>
      <c r="H16" s="9" t="n">
        <v>4770.80573168055</v>
      </c>
      <c r="I16" s="3" t="n">
        <v>2017</v>
      </c>
      <c r="J16" s="11" t="n">
        <v>36008.0331594921</v>
      </c>
      <c r="K16" s="9" t="n">
        <v>24930.8759550934</v>
      </c>
      <c r="L16" s="9" t="n">
        <v>28033.1849936999</v>
      </c>
      <c r="M16" s="9" t="n">
        <v>20141.3181203779</v>
      </c>
      <c r="N16" s="9" t="n">
        <v>14629.3145991191</v>
      </c>
      <c r="O16" s="9" t="n">
        <v>14635.4489035712</v>
      </c>
      <c r="P16" s="9" t="n">
        <v>24389.2750526984</v>
      </c>
      <c r="Q16" s="9" t="n">
        <v>0.608038245500863</v>
      </c>
      <c r="R16" s="14" t="n">
        <v>6890.54533395775</v>
      </c>
      <c r="S16" s="13" t="n">
        <v>5364.92118232786</v>
      </c>
      <c r="T16" s="13" t="n">
        <v>3854.638220397</v>
      </c>
      <c r="U16" s="13" t="n">
        <v>2799.48518719322</v>
      </c>
      <c r="V16" s="13" t="n">
        <v>2800.65905588891</v>
      </c>
      <c r="W16" s="13" t="n">
        <v>4667.49443157688</v>
      </c>
      <c r="X16" s="13" t="n">
        <v>4771.16366646397</v>
      </c>
      <c r="Y16" s="10" t="n">
        <v>4412.74407949665</v>
      </c>
      <c r="Z16" s="10" t="n">
        <v>3609.09672150633</v>
      </c>
      <c r="AA16" s="7"/>
      <c r="AB16" s="7" t="n">
        <v>2017</v>
      </c>
      <c r="AC16" s="8" t="n">
        <v>36008.0331594921</v>
      </c>
      <c r="AD16" s="8" t="n">
        <v>24932.7464206263</v>
      </c>
      <c r="AE16" s="13" t="n">
        <v>28035.5545851065</v>
      </c>
      <c r="AF16" s="13" t="n">
        <v>20143.2447115443</v>
      </c>
      <c r="AG16" s="13" t="n">
        <v>14629.3145991191</v>
      </c>
      <c r="AH16" s="13" t="n">
        <v>14635.4489035712</v>
      </c>
      <c r="AI16" s="13" t="n">
        <v>24391.0004387754</v>
      </c>
      <c r="AJ16" s="13" t="n">
        <v>23059.7474420219</v>
      </c>
      <c r="AK16" s="13"/>
      <c r="AL16" s="8" t="n">
        <v>18860.1145664578</v>
      </c>
      <c r="AM16" s="13" t="n">
        <v>0.608071206868971</v>
      </c>
      <c r="AN16" s="3" t="n">
        <v>2017</v>
      </c>
      <c r="AO16" s="11" t="n">
        <v>6890.54533395775</v>
      </c>
      <c r="AP16" s="9" t="n">
        <v>5363.22430835127</v>
      </c>
      <c r="AQ16" s="9" t="n">
        <v>3853.38924388264</v>
      </c>
      <c r="AR16" s="9" t="n">
        <v>2799.48518719322</v>
      </c>
      <c r="AS16" s="9" t="n">
        <v>2800.65905588891</v>
      </c>
      <c r="AT16" s="9" t="n">
        <v>4666.25887563866</v>
      </c>
      <c r="AU16" s="9" t="n">
        <v>4769.85202325477</v>
      </c>
      <c r="AV16" s="3"/>
      <c r="AW16" s="3"/>
      <c r="AX16" s="3" t="n">
        <v>2017</v>
      </c>
      <c r="AY16" s="6" t="n">
        <v>36008.0331594921</v>
      </c>
      <c r="AZ16" s="6" t="n">
        <v>24925.8921456914</v>
      </c>
      <c r="BA16" s="9" t="n">
        <v>28026.6872035778</v>
      </c>
      <c r="BB16" s="9" t="n">
        <v>20136.7179149608</v>
      </c>
      <c r="BC16" s="9" t="n">
        <v>14629.3145991191</v>
      </c>
      <c r="BD16" s="9" t="n">
        <v>14635.4489035712</v>
      </c>
      <c r="BE16" s="9" t="n">
        <v>24384.5437743116</v>
      </c>
      <c r="BF16" s="9" t="n">
        <v>0.607898183997866</v>
      </c>
      <c r="BG16" s="9" t="n">
        <v>23059.7474420219</v>
      </c>
      <c r="BH16" s="9"/>
      <c r="BI16" s="6" t="n">
        <v>18860.1145664578</v>
      </c>
    </row>
    <row r="17" customFormat="false" ht="15" hidden="false" customHeight="false" outlineLevel="0" collapsed="false">
      <c r="A17" s="0" t="n">
        <v>2018</v>
      </c>
      <c r="B17" s="11" t="n">
        <v>6808.84926639221</v>
      </c>
      <c r="C17" s="9" t="n">
        <v>4976.83877928778</v>
      </c>
      <c r="D17" s="9" t="n">
        <v>3599.29006922376</v>
      </c>
      <c r="E17" s="9" t="n">
        <v>2604.35629730153</v>
      </c>
      <c r="F17" s="9" t="n">
        <v>2588.98161198631</v>
      </c>
      <c r="G17" s="9" t="n">
        <v>4313.77127442728</v>
      </c>
      <c r="H17" s="9" t="n">
        <v>4423.55812003436</v>
      </c>
      <c r="I17" s="3" t="n">
        <v>2018</v>
      </c>
      <c r="J17" s="11" t="n">
        <v>35581.1127101917</v>
      </c>
      <c r="K17" s="9" t="n">
        <v>23116.2585469343</v>
      </c>
      <c r="L17" s="9" t="n">
        <v>26007.5461532608</v>
      </c>
      <c r="M17" s="9" t="n">
        <v>18808.867786492</v>
      </c>
      <c r="N17" s="9" t="n">
        <v>13609.6264326445</v>
      </c>
      <c r="O17" s="9" t="n">
        <v>13529.2826932427</v>
      </c>
      <c r="P17" s="9" t="n">
        <v>22542.5436687209</v>
      </c>
      <c r="Q17" s="9" t="n">
        <v>0.572071929935555</v>
      </c>
      <c r="R17" s="12" t="n">
        <v>6808.84926639221</v>
      </c>
      <c r="S17" s="13" t="n">
        <v>4977.25671374101</v>
      </c>
      <c r="T17" s="13" t="n">
        <v>3599.62537231681</v>
      </c>
      <c r="U17" s="13" t="n">
        <v>2604.35629730153</v>
      </c>
      <c r="V17" s="13" t="n">
        <v>2588.98161198631</v>
      </c>
      <c r="W17" s="13" t="n">
        <v>4314.07245800529</v>
      </c>
      <c r="X17" s="13" t="n">
        <v>4423.88531147011</v>
      </c>
      <c r="Y17" s="10" t="n">
        <v>4401.66215500196</v>
      </c>
      <c r="Z17" s="10" t="n">
        <v>3357.50449192098</v>
      </c>
      <c r="AA17" s="7"/>
      <c r="AB17" s="7" t="n">
        <v>2018</v>
      </c>
      <c r="AC17" s="8" t="n">
        <v>35581.1127101917</v>
      </c>
      <c r="AD17" s="8" t="n">
        <v>23117.9683564627</v>
      </c>
      <c r="AE17" s="13" t="n">
        <v>26009.7301600296</v>
      </c>
      <c r="AF17" s="13" t="n">
        <v>18810.619985238</v>
      </c>
      <c r="AG17" s="13" t="n">
        <v>13609.6264326445</v>
      </c>
      <c r="AH17" s="13" t="n">
        <v>13529.2826932427</v>
      </c>
      <c r="AI17" s="13" t="n">
        <v>22544.1175685704</v>
      </c>
      <c r="AJ17" s="13" t="n">
        <v>23001.8364516235</v>
      </c>
      <c r="AK17" s="13" t="n">
        <v>18861.5058903312</v>
      </c>
      <c r="AL17" s="8" t="n">
        <v>17545.3650210288</v>
      </c>
      <c r="AM17" s="13" t="n">
        <v>0.572102936214121</v>
      </c>
      <c r="AN17" s="3" t="n">
        <v>2018</v>
      </c>
      <c r="AO17" s="11" t="n">
        <v>6808.84926639221</v>
      </c>
      <c r="AP17" s="9" t="n">
        <v>5039.28319967315</v>
      </c>
      <c r="AQ17" s="9" t="n">
        <v>3652.46187588087</v>
      </c>
      <c r="AR17" s="9" t="n">
        <v>2604.35629730153</v>
      </c>
      <c r="AS17" s="9" t="n">
        <v>2588.98161198631</v>
      </c>
      <c r="AT17" s="9" t="n">
        <v>4358.77171364246</v>
      </c>
      <c r="AU17" s="9" t="n">
        <v>4473.11555834741</v>
      </c>
      <c r="AV17" s="3"/>
      <c r="AW17" s="3"/>
      <c r="AX17" s="3" t="n">
        <v>2018</v>
      </c>
      <c r="AY17" s="6" t="n">
        <v>35581.1127101917</v>
      </c>
      <c r="AZ17" s="6" t="n">
        <v>23375.2316463901</v>
      </c>
      <c r="BA17" s="9" t="n">
        <v>26333.8629614212</v>
      </c>
      <c r="BB17" s="9" t="n">
        <v>19086.7285485167</v>
      </c>
      <c r="BC17" s="9" t="n">
        <v>13609.6264326445</v>
      </c>
      <c r="BD17" s="9" t="n">
        <v>13529.2826932427</v>
      </c>
      <c r="BE17" s="9" t="n">
        <v>22777.7031849737</v>
      </c>
      <c r="BF17" s="9" t="n">
        <v>0.579204818066144</v>
      </c>
      <c r="BG17" s="9" t="n">
        <v>23001.8364516235</v>
      </c>
      <c r="BH17" s="9" t="n">
        <v>18861.5058903312</v>
      </c>
      <c r="BI17" s="6" t="n">
        <v>17545.3650210288</v>
      </c>
    </row>
    <row r="18" customFormat="false" ht="15" hidden="false" customHeight="false" outlineLevel="0" collapsed="false">
      <c r="A18" s="0" t="n">
        <v>2018</v>
      </c>
      <c r="B18" s="11" t="n">
        <v>6723.17180647536</v>
      </c>
      <c r="C18" s="9" t="n">
        <v>4986.24526198327</v>
      </c>
      <c r="D18" s="9" t="n">
        <v>3608.17725828059</v>
      </c>
      <c r="E18" s="9" t="n">
        <v>2659.7826401928</v>
      </c>
      <c r="F18" s="9" t="n">
        <v>2607.1728222411</v>
      </c>
      <c r="G18" s="9" t="n">
        <v>4320.70207775336</v>
      </c>
      <c r="H18" s="9" t="n">
        <v>4438.67912350157</v>
      </c>
      <c r="I18" s="3" t="n">
        <v>2018</v>
      </c>
      <c r="J18" s="11" t="n">
        <v>35133.3866350866</v>
      </c>
      <c r="K18" s="9" t="n">
        <v>23195.2766170381</v>
      </c>
      <c r="L18" s="9" t="n">
        <v>26056.7017606035</v>
      </c>
      <c r="M18" s="9" t="n">
        <v>18855.3097127465</v>
      </c>
      <c r="N18" s="9" t="n">
        <v>13899.2687607927</v>
      </c>
      <c r="O18" s="9" t="n">
        <v>13624.3447921506</v>
      </c>
      <c r="P18" s="9" t="n">
        <v>22578.7620787148</v>
      </c>
      <c r="Q18" s="9" t="n">
        <v>0.589323319218775</v>
      </c>
      <c r="R18" s="14" t="n">
        <v>6723.17180647536</v>
      </c>
      <c r="S18" s="13" t="n">
        <v>4986.65399443485</v>
      </c>
      <c r="T18" s="13" t="n">
        <v>3608.50184727499</v>
      </c>
      <c r="U18" s="13" t="n">
        <v>2659.7826401928</v>
      </c>
      <c r="V18" s="13" t="n">
        <v>2607.1728222411</v>
      </c>
      <c r="W18" s="13" t="n">
        <v>4320.99408760785</v>
      </c>
      <c r="X18" s="13" t="n">
        <v>4438.9970465395</v>
      </c>
      <c r="Y18" s="10" t="n">
        <v>4101.19415225126</v>
      </c>
      <c r="Z18" s="10" t="n">
        <v>3307.03891660933</v>
      </c>
      <c r="AA18" s="7"/>
      <c r="AB18" s="7" t="n">
        <v>2018</v>
      </c>
      <c r="AC18" s="8" t="n">
        <v>35133.3866350866</v>
      </c>
      <c r="AD18" s="8" t="n">
        <v>23196.9379925515</v>
      </c>
      <c r="AE18" s="13" t="n">
        <v>26058.8376803249</v>
      </c>
      <c r="AF18" s="13" t="n">
        <v>18857.0059226555</v>
      </c>
      <c r="AG18" s="13" t="n">
        <v>13899.2687607927</v>
      </c>
      <c r="AH18" s="13" t="n">
        <v>13624.3447921506</v>
      </c>
      <c r="AI18" s="13" t="n">
        <v>22580.2880392903</v>
      </c>
      <c r="AJ18" s="13" t="n">
        <v>21431.6759952232</v>
      </c>
      <c r="AK18" s="13" t="n">
        <v>17573.974316083</v>
      </c>
      <c r="AL18" s="8" t="n">
        <v>17281.6462555082</v>
      </c>
      <c r="AM18" s="13" t="n">
        <v>0.589354171079825</v>
      </c>
      <c r="AN18" s="3" t="n">
        <v>2018</v>
      </c>
      <c r="AO18" s="11" t="n">
        <v>6722.87988857401</v>
      </c>
      <c r="AP18" s="9" t="n">
        <v>5046.95536389766</v>
      </c>
      <c r="AQ18" s="9" t="n">
        <v>3659.20036295348</v>
      </c>
      <c r="AR18" s="9" t="n">
        <v>2659.7826401928</v>
      </c>
      <c r="AS18" s="9" t="n">
        <v>2607.1728222411</v>
      </c>
      <c r="AT18" s="9" t="n">
        <v>4364.07506650914</v>
      </c>
      <c r="AU18" s="9" t="n">
        <v>4486.52570397382</v>
      </c>
      <c r="AV18" s="3"/>
      <c r="AW18" s="3"/>
      <c r="AX18" s="3" t="n">
        <v>2018</v>
      </c>
      <c r="AY18" s="6" t="n">
        <v>35131.861155032</v>
      </c>
      <c r="AZ18" s="6" t="n">
        <v>23445.309259262</v>
      </c>
      <c r="BA18" s="9" t="n">
        <v>26373.955512941</v>
      </c>
      <c r="BB18" s="9" t="n">
        <v>19121.9419683835</v>
      </c>
      <c r="BC18" s="9" t="n">
        <v>13899.2687607927</v>
      </c>
      <c r="BD18" s="9" t="n">
        <v>13624.3447921506</v>
      </c>
      <c r="BE18" s="9" t="n">
        <v>22805.4170010252</v>
      </c>
      <c r="BF18" s="9" t="n">
        <v>0.596432292315194</v>
      </c>
      <c r="BG18" s="9" t="n">
        <v>21431.6759952232</v>
      </c>
      <c r="BH18" s="9" t="n">
        <v>17573.974316083</v>
      </c>
      <c r="BI18" s="6" t="n">
        <v>17281.6462555082</v>
      </c>
    </row>
    <row r="19" customFormat="false" ht="15" hidden="false" customHeight="false" outlineLevel="0" collapsed="false">
      <c r="A19" s="0" t="n">
        <v>2018</v>
      </c>
      <c r="B19" s="11" t="n">
        <v>6342.54075613813</v>
      </c>
      <c r="C19" s="9" t="n">
        <v>4664.51260973002</v>
      </c>
      <c r="D19" s="9" t="n">
        <v>3359.52174096469</v>
      </c>
      <c r="E19" s="9" t="n">
        <v>2482.8246442416</v>
      </c>
      <c r="F19" s="9" t="n">
        <v>2428.73232783045</v>
      </c>
      <c r="G19" s="9" t="n">
        <v>4023.52132035295</v>
      </c>
      <c r="H19" s="9" t="n">
        <v>4135.99718951645</v>
      </c>
      <c r="I19" s="3" t="n">
        <v>2018</v>
      </c>
      <c r="J19" s="11" t="n">
        <v>33144.3168564536</v>
      </c>
      <c r="K19" s="9" t="n">
        <v>21613.5467847121</v>
      </c>
      <c r="L19" s="9" t="n">
        <v>24375.4182845724</v>
      </c>
      <c r="M19" s="9" t="n">
        <v>17555.9065916791</v>
      </c>
      <c r="N19" s="9" t="n">
        <v>12974.5365259365</v>
      </c>
      <c r="O19" s="9" t="n">
        <v>12691.8654413407</v>
      </c>
      <c r="P19" s="9" t="n">
        <v>21025.7798330134</v>
      </c>
      <c r="Q19" s="9" t="n">
        <v>0.581316250998694</v>
      </c>
      <c r="R19" s="14" t="n">
        <v>6342.54075613813</v>
      </c>
      <c r="S19" s="13" t="n">
        <v>4664.84160024253</v>
      </c>
      <c r="T19" s="13" t="n">
        <v>3359.8249755007</v>
      </c>
      <c r="U19" s="13" t="n">
        <v>2482.8246442416</v>
      </c>
      <c r="V19" s="13" t="n">
        <v>2428.73232783045</v>
      </c>
      <c r="W19" s="13" t="n">
        <v>4023.75385677833</v>
      </c>
      <c r="X19" s="13" t="n">
        <v>4136.26073577205</v>
      </c>
      <c r="Y19" s="10" t="n">
        <v>3885.23717507056</v>
      </c>
      <c r="Z19" s="10" t="n">
        <v>3145.60457405238</v>
      </c>
      <c r="AA19" s="7"/>
      <c r="AB19" s="7" t="n">
        <v>2018</v>
      </c>
      <c r="AC19" s="8" t="n">
        <v>33144.3168564536</v>
      </c>
      <c r="AD19" s="8" t="n">
        <v>21614.9240026028</v>
      </c>
      <c r="AE19" s="13" t="n">
        <v>24377.1374955651</v>
      </c>
      <c r="AF19" s="13" t="n">
        <v>17557.4912092526</v>
      </c>
      <c r="AG19" s="13" t="n">
        <v>12974.5365259365</v>
      </c>
      <c r="AH19" s="13" t="n">
        <v>12691.8654413407</v>
      </c>
      <c r="AI19" s="13" t="n">
        <v>21026.9950023375</v>
      </c>
      <c r="AJ19" s="13" t="n">
        <v>20303.1461592719</v>
      </c>
      <c r="AK19" s="13" t="n">
        <v>16648.579850603</v>
      </c>
      <c r="AL19" s="8" t="n">
        <v>16438.0362249313</v>
      </c>
      <c r="AM19" s="13" t="n">
        <v>0.58137932585062</v>
      </c>
      <c r="AN19" s="3" t="n">
        <v>2018</v>
      </c>
      <c r="AO19" s="11" t="n">
        <v>6343.42583946065</v>
      </c>
      <c r="AP19" s="9" t="n">
        <v>4716.53811057483</v>
      </c>
      <c r="AQ19" s="9" t="n">
        <v>3408.65068256482</v>
      </c>
      <c r="AR19" s="9" t="n">
        <v>2482.8246442416</v>
      </c>
      <c r="AS19" s="9" t="n">
        <v>2428.73232783045</v>
      </c>
      <c r="AT19" s="9" t="n">
        <v>4060.29388228119</v>
      </c>
      <c r="AU19" s="9" t="n">
        <v>4177.93789112616</v>
      </c>
      <c r="AV19" s="3"/>
      <c r="AW19" s="3"/>
      <c r="AX19" s="3" t="n">
        <v>2018</v>
      </c>
      <c r="AY19" s="6" t="n">
        <v>33148.9420505539</v>
      </c>
      <c r="AZ19" s="6" t="n">
        <v>21832.7169811336</v>
      </c>
      <c r="BA19" s="9" t="n">
        <v>24647.2887779464</v>
      </c>
      <c r="BB19" s="9" t="n">
        <v>17812.6404889963</v>
      </c>
      <c r="BC19" s="9" t="n">
        <v>12974.5365259365</v>
      </c>
      <c r="BD19" s="9" t="n">
        <v>12691.8654413407</v>
      </c>
      <c r="BE19" s="9" t="n">
        <v>21217.9427990919</v>
      </c>
      <c r="BF19" s="9" t="n">
        <v>0.587220141671936</v>
      </c>
      <c r="BG19" s="9" t="n">
        <v>20303.1461592719</v>
      </c>
      <c r="BH19" s="9" t="n">
        <v>16648.579850603</v>
      </c>
      <c r="BI19" s="6" t="n">
        <v>16438.0362249313</v>
      </c>
    </row>
    <row r="20" customFormat="false" ht="15" hidden="false" customHeight="false" outlineLevel="0" collapsed="false">
      <c r="A20" s="0" t="n">
        <v>2018</v>
      </c>
      <c r="B20" s="11" t="n">
        <v>6004.7550431554</v>
      </c>
      <c r="C20" s="9" t="n">
        <v>4269.63824203021</v>
      </c>
      <c r="D20" s="9" t="n">
        <v>3059.90455928646</v>
      </c>
      <c r="E20" s="9" t="n">
        <v>2286.84714994668</v>
      </c>
      <c r="F20" s="9" t="n">
        <v>2238.2132073793</v>
      </c>
      <c r="G20" s="9" t="n">
        <v>3669.39923292986</v>
      </c>
      <c r="H20" s="9" t="n">
        <v>3778.38659852187</v>
      </c>
      <c r="I20" s="3" t="n">
        <v>2018</v>
      </c>
      <c r="J20" s="11" t="n">
        <v>31379.1446437488</v>
      </c>
      <c r="K20" s="9" t="n">
        <v>19744.775389325</v>
      </c>
      <c r="L20" s="9" t="n">
        <v>22311.9169741759</v>
      </c>
      <c r="M20" s="9" t="n">
        <v>15990.19228459</v>
      </c>
      <c r="N20" s="9" t="n">
        <v>11950.4137938345</v>
      </c>
      <c r="O20" s="9" t="n">
        <v>11696.2666208941</v>
      </c>
      <c r="P20" s="9" t="n">
        <v>19175.2383666364</v>
      </c>
      <c r="Q20" s="9" t="n">
        <v>0.563537280169274</v>
      </c>
      <c r="R20" s="14" t="n">
        <v>6004.7550431554</v>
      </c>
      <c r="S20" s="13" t="n">
        <v>4269.88478283476</v>
      </c>
      <c r="T20" s="13" t="n">
        <v>3060.17573188615</v>
      </c>
      <c r="U20" s="13" t="n">
        <v>2286.84714994668</v>
      </c>
      <c r="V20" s="13" t="n">
        <v>2238.2132073793</v>
      </c>
      <c r="W20" s="13" t="n">
        <v>3669.57130804412</v>
      </c>
      <c r="X20" s="13" t="n">
        <v>3778.59298438977</v>
      </c>
      <c r="Y20" s="10" t="n">
        <v>3589.40518616261</v>
      </c>
      <c r="Z20" s="10" t="n">
        <v>2897.39805752903</v>
      </c>
      <c r="AA20" s="7"/>
      <c r="AB20" s="7" t="n">
        <v>2018</v>
      </c>
      <c r="AC20" s="8" t="n">
        <v>31379.1446437488</v>
      </c>
      <c r="AD20" s="8" t="n">
        <v>19745.8539032618</v>
      </c>
      <c r="AE20" s="13" t="n">
        <v>22313.2053264086</v>
      </c>
      <c r="AF20" s="13" t="n">
        <v>15991.6093555892</v>
      </c>
      <c r="AG20" s="13" t="n">
        <v>11950.4137938345</v>
      </c>
      <c r="AH20" s="13" t="n">
        <v>11696.2666208941</v>
      </c>
      <c r="AI20" s="13" t="n">
        <v>19176.1375823182</v>
      </c>
      <c r="AJ20" s="13" t="n">
        <v>18757.212194693</v>
      </c>
      <c r="AK20" s="13" t="n">
        <v>15380.9139996483</v>
      </c>
      <c r="AL20" s="8" t="n">
        <v>15140.9794544999</v>
      </c>
      <c r="AM20" s="13" t="n">
        <v>0.563537280169274</v>
      </c>
      <c r="AN20" s="3" t="n">
        <v>2018</v>
      </c>
      <c r="AO20" s="11" t="n">
        <v>6007.47172090445</v>
      </c>
      <c r="AP20" s="9" t="n">
        <v>4305.87954975151</v>
      </c>
      <c r="AQ20" s="9" t="n">
        <v>3099.88018702204</v>
      </c>
      <c r="AR20" s="9" t="n">
        <v>2286.84714994668</v>
      </c>
      <c r="AS20" s="9" t="n">
        <v>2238.2132073793</v>
      </c>
      <c r="AT20" s="9" t="n">
        <v>3694.69414173208</v>
      </c>
      <c r="AU20" s="9" t="n">
        <v>3808.75111065466</v>
      </c>
      <c r="AV20" s="3"/>
      <c r="AW20" s="3"/>
      <c r="AX20" s="3" t="n">
        <v>2018</v>
      </c>
      <c r="AY20" s="6" t="n">
        <v>31393.3412301916</v>
      </c>
      <c r="AZ20" s="6" t="n">
        <v>19903.4517069106</v>
      </c>
      <c r="BA20" s="9" t="n">
        <v>22501.3037566329</v>
      </c>
      <c r="BB20" s="9" t="n">
        <v>16199.0935629809</v>
      </c>
      <c r="BC20" s="9" t="n">
        <v>11950.4137938345</v>
      </c>
      <c r="BD20" s="9" t="n">
        <v>11696.2666208941</v>
      </c>
      <c r="BE20" s="9" t="n">
        <v>19307.4223768668</v>
      </c>
      <c r="BF20" s="9" t="n">
        <v>0.563254134232414</v>
      </c>
      <c r="BG20" s="9" t="n">
        <v>18757.212194693</v>
      </c>
      <c r="BH20" s="9" t="n">
        <v>15380.9139996483</v>
      </c>
      <c r="BI20" s="6" t="n">
        <v>15140.9794544999</v>
      </c>
    </row>
    <row r="21" customFormat="false" ht="15" hidden="false" customHeight="false" outlineLevel="0" collapsed="false">
      <c r="A21" s="0" t="n">
        <v>2019</v>
      </c>
      <c r="B21" s="11" t="n">
        <v>5984.66038142344</v>
      </c>
      <c r="C21" s="9" t="n">
        <v>4203.06161478489</v>
      </c>
      <c r="D21" s="9" t="n">
        <v>3025.67758985258</v>
      </c>
      <c r="E21" s="9" t="n">
        <v>2247.38687932744</v>
      </c>
      <c r="F21" s="9" t="n">
        <v>2212.74361216473</v>
      </c>
      <c r="G21" s="9" t="n">
        <v>3611.06232088447</v>
      </c>
      <c r="H21" s="9" t="n">
        <v>3725.50343705792</v>
      </c>
      <c r="I21" s="3" t="n">
        <v>2019</v>
      </c>
      <c r="J21" s="11" t="n">
        <v>31274.1356479576</v>
      </c>
      <c r="K21" s="9" t="n">
        <v>19468.4230051112</v>
      </c>
      <c r="L21" s="9" t="n">
        <v>21964.0064264168</v>
      </c>
      <c r="M21" s="9" t="n">
        <v>15811.3318619976</v>
      </c>
      <c r="N21" s="9" t="n">
        <v>11744.2056253841</v>
      </c>
      <c r="O21" s="9" t="n">
        <v>11563.1697490797</v>
      </c>
      <c r="P21" s="9" t="n">
        <v>18870.3862306233</v>
      </c>
      <c r="Q21" s="9" t="n">
        <v>0.556141234994269</v>
      </c>
      <c r="R21" s="12" t="n">
        <v>5984.66038142344</v>
      </c>
      <c r="S21" s="13" t="n">
        <v>4203.29851247318</v>
      </c>
      <c r="T21" s="13" t="n">
        <v>3025.94387939562</v>
      </c>
      <c r="U21" s="13" t="n">
        <v>2247.38687932744</v>
      </c>
      <c r="V21" s="13" t="n">
        <v>2212.74361216473</v>
      </c>
      <c r="W21" s="13" t="n">
        <v>3611.22760357385</v>
      </c>
      <c r="X21" s="13" t="n">
        <v>3725.70326179614</v>
      </c>
      <c r="Y21" s="10" t="n">
        <v>3461.00586528606</v>
      </c>
      <c r="Z21" s="10" t="n">
        <v>2851.4737270164</v>
      </c>
      <c r="AA21" s="7"/>
      <c r="AB21" s="7" t="n">
        <v>2019</v>
      </c>
      <c r="AC21" s="8" t="n">
        <v>31274.1356479576</v>
      </c>
      <c r="AD21" s="8" t="n">
        <v>19469.4672324475</v>
      </c>
      <c r="AE21" s="13" t="n">
        <v>21965.2443864623</v>
      </c>
      <c r="AF21" s="13" t="n">
        <v>15812.7234155294</v>
      </c>
      <c r="AG21" s="13" t="n">
        <v>11744.2056253841</v>
      </c>
      <c r="AH21" s="13" t="n">
        <v>11563.1697490797</v>
      </c>
      <c r="AI21" s="13" t="n">
        <v>18871.2499510215</v>
      </c>
      <c r="AJ21" s="13" t="n">
        <v>18086.2338062345</v>
      </c>
      <c r="AK21" s="13" t="n">
        <v>14830.7117211123</v>
      </c>
      <c r="AL21" s="8" t="n">
        <v>14900.9919446903</v>
      </c>
      <c r="AM21" s="13" t="n">
        <v>0.556141234994269</v>
      </c>
      <c r="AN21" s="3" t="n">
        <v>2019</v>
      </c>
      <c r="AO21" s="11" t="n">
        <v>5985.30123610738</v>
      </c>
      <c r="AP21" s="9" t="n">
        <v>4236.93054050938</v>
      </c>
      <c r="AQ21" s="9" t="n">
        <v>3064.78957159211</v>
      </c>
      <c r="AR21" s="9" t="n">
        <v>2247.38687932744</v>
      </c>
      <c r="AS21" s="9" t="n">
        <v>2212.74361216473</v>
      </c>
      <c r="AT21" s="9" t="n">
        <v>3635.0560167655</v>
      </c>
      <c r="AU21" s="9" t="n">
        <v>3754.61593174951</v>
      </c>
      <c r="AV21" s="3"/>
      <c r="AW21" s="3"/>
      <c r="AX21" s="3" t="n">
        <v>2019</v>
      </c>
      <c r="AY21" s="6" t="n">
        <v>31277.4845725479</v>
      </c>
      <c r="AZ21" s="6" t="n">
        <v>19620.5566350931</v>
      </c>
      <c r="BA21" s="9" t="n">
        <v>22140.9958142601</v>
      </c>
      <c r="BB21" s="9" t="n">
        <v>16015.7199716686</v>
      </c>
      <c r="BC21" s="9" t="n">
        <v>11744.2056253841</v>
      </c>
      <c r="BD21" s="9" t="n">
        <v>11563.1697490797</v>
      </c>
      <c r="BE21" s="9" t="n">
        <v>18995.7704716419</v>
      </c>
      <c r="BF21" s="9" t="n">
        <v>0.55578308084875</v>
      </c>
      <c r="BG21" s="9" t="n">
        <v>18086.2338062345</v>
      </c>
      <c r="BH21" s="9" t="n">
        <v>14830.7117211123</v>
      </c>
      <c r="BI21" s="6" t="n">
        <v>14900.9919446903</v>
      </c>
    </row>
    <row r="22" customFormat="false" ht="15" hidden="false" customHeight="false" outlineLevel="0" collapsed="false">
      <c r="A22" s="0" t="n">
        <v>2019</v>
      </c>
      <c r="B22" s="11" t="n">
        <v>5961.57826280046</v>
      </c>
      <c r="C22" s="9" t="n">
        <v>4236.00212293994</v>
      </c>
      <c r="D22" s="9" t="n">
        <v>3031.52023007477</v>
      </c>
      <c r="E22" s="9" t="n">
        <v>2253.00272878466</v>
      </c>
      <c r="F22" s="9" t="n">
        <v>2217.15225798455</v>
      </c>
      <c r="G22" s="9" t="n">
        <v>3625.16382218527</v>
      </c>
      <c r="H22" s="9" t="n">
        <v>3740.39944841785</v>
      </c>
      <c r="I22" s="3" t="n">
        <v>2019</v>
      </c>
      <c r="J22" s="11" t="n">
        <v>31153.5150508226</v>
      </c>
      <c r="K22" s="9" t="n">
        <v>19546.2653303549</v>
      </c>
      <c r="L22" s="9" t="n">
        <v>22136.1441676913</v>
      </c>
      <c r="M22" s="9" t="n">
        <v>15841.8638406238</v>
      </c>
      <c r="N22" s="9" t="n">
        <v>11773.5524598759</v>
      </c>
      <c r="O22" s="9" t="n">
        <v>11586.2080801805</v>
      </c>
      <c r="P22" s="9" t="n">
        <v>18944.0766719205</v>
      </c>
      <c r="Q22" s="9" t="n">
        <v>0.558181409790754</v>
      </c>
      <c r="R22" s="14" t="n">
        <v>5961.57826280046</v>
      </c>
      <c r="S22" s="13" t="n">
        <v>4236.23740318927</v>
      </c>
      <c r="T22" s="13" t="n">
        <v>3031.78602403705</v>
      </c>
      <c r="U22" s="13" t="n">
        <v>2253.00272878466</v>
      </c>
      <c r="V22" s="13" t="n">
        <v>2217.15225798455</v>
      </c>
      <c r="W22" s="13" t="n">
        <v>3625.32672629326</v>
      </c>
      <c r="X22" s="13" t="n">
        <v>3740.59732310654</v>
      </c>
      <c r="Y22" s="10" t="n">
        <v>3430.65973114978</v>
      </c>
      <c r="Z22" s="10" t="n">
        <v>2857.15497162958</v>
      </c>
      <c r="AA22" s="7"/>
      <c r="AB22" s="7" t="n">
        <v>2019</v>
      </c>
      <c r="AC22" s="8" t="n">
        <v>31153.5150508226</v>
      </c>
      <c r="AD22" s="8" t="n">
        <v>19547.2993672861</v>
      </c>
      <c r="AE22" s="13" t="n">
        <v>22137.3736754602</v>
      </c>
      <c r="AF22" s="13" t="n">
        <v>15843.2528043913</v>
      </c>
      <c r="AG22" s="13" t="n">
        <v>11773.5524598759</v>
      </c>
      <c r="AH22" s="13" t="n">
        <v>11586.2080801805</v>
      </c>
      <c r="AI22" s="13" t="n">
        <v>18944.9279625278</v>
      </c>
      <c r="AJ22" s="13" t="n">
        <v>17927.6535268397</v>
      </c>
      <c r="AK22" s="13" t="n">
        <v>14700.6758920086</v>
      </c>
      <c r="AL22" s="8" t="n">
        <v>14930.6805156965</v>
      </c>
      <c r="AM22" s="13" t="n">
        <v>0.558181409790754</v>
      </c>
      <c r="AN22" s="3" t="n">
        <v>2019</v>
      </c>
      <c r="AO22" s="11" t="n">
        <v>5961.97243607963</v>
      </c>
      <c r="AP22" s="9" t="n">
        <v>4269.792391032</v>
      </c>
      <c r="AQ22" s="9" t="n">
        <v>3070.39921866719</v>
      </c>
      <c r="AR22" s="9" t="n">
        <v>2253.13331880121</v>
      </c>
      <c r="AS22" s="9" t="n">
        <v>2217.15225798455</v>
      </c>
      <c r="AT22" s="9" t="n">
        <v>3649.00780789105</v>
      </c>
      <c r="AU22" s="9" t="n">
        <v>3769.34906064518</v>
      </c>
      <c r="AV22" s="3"/>
      <c r="AW22" s="3"/>
      <c r="AX22" s="3" t="n">
        <v>2019</v>
      </c>
      <c r="AY22" s="6" t="n">
        <v>31155.5748884434</v>
      </c>
      <c r="AZ22" s="6" t="n">
        <v>19697.5477828335</v>
      </c>
      <c r="BA22" s="9" t="n">
        <v>22312.7225130845</v>
      </c>
      <c r="BB22" s="9" t="n">
        <v>16045.0343942728</v>
      </c>
      <c r="BC22" s="9" t="n">
        <v>11774.2348862179</v>
      </c>
      <c r="BD22" s="9" t="n">
        <v>11586.2080801805</v>
      </c>
      <c r="BE22" s="9" t="n">
        <v>19068.6785700775</v>
      </c>
      <c r="BF22" s="9" t="n">
        <v>0.557906738768674</v>
      </c>
      <c r="BG22" s="9" t="n">
        <v>17927.6535268397</v>
      </c>
      <c r="BH22" s="9" t="n">
        <v>14700.6758920086</v>
      </c>
      <c r="BI22" s="6" t="n">
        <v>14930.6805156965</v>
      </c>
    </row>
    <row r="23" customFormat="false" ht="15" hidden="false" customHeight="false" outlineLevel="0" collapsed="false">
      <c r="A23" s="0" t="n">
        <v>2019</v>
      </c>
      <c r="B23" s="11" t="n">
        <v>5872.63427761974</v>
      </c>
      <c r="C23" s="9" t="n">
        <v>4323.51333951548</v>
      </c>
      <c r="D23" s="9" t="n">
        <v>3086.62789423823</v>
      </c>
      <c r="E23" s="9" t="n">
        <v>2283.0833129044</v>
      </c>
      <c r="F23" s="9" t="n">
        <v>2249.93695012892</v>
      </c>
      <c r="G23" s="9" t="n">
        <v>3684.58710135579</v>
      </c>
      <c r="H23" s="9" t="n">
        <v>3811.70096289274</v>
      </c>
      <c r="I23" s="3" t="n">
        <v>2019</v>
      </c>
      <c r="J23" s="11" t="n">
        <v>30688.7190423062</v>
      </c>
      <c r="K23" s="9" t="n">
        <v>19918.8667970169</v>
      </c>
      <c r="L23" s="9" t="n">
        <v>22593.4529343502</v>
      </c>
      <c r="M23" s="9" t="n">
        <v>16129.8408442379</v>
      </c>
      <c r="N23" s="9" t="n">
        <v>11930.7450502944</v>
      </c>
      <c r="O23" s="9" t="n">
        <v>11757.5315712314</v>
      </c>
      <c r="P23" s="9" t="n">
        <v>19254.6058540264</v>
      </c>
      <c r="Q23" s="9" t="n">
        <v>0.576287307755464</v>
      </c>
      <c r="R23" s="14" t="n">
        <v>5872.63427761974</v>
      </c>
      <c r="S23" s="13" t="n">
        <v>4323.75059999237</v>
      </c>
      <c r="T23" s="13" t="n">
        <v>3086.89653902327</v>
      </c>
      <c r="U23" s="13" t="n">
        <v>2292.5956070392</v>
      </c>
      <c r="V23" s="13" t="n">
        <v>2249.93695012892</v>
      </c>
      <c r="W23" s="13" t="n">
        <v>3687.51788181693</v>
      </c>
      <c r="X23" s="13" t="n">
        <v>3814.22759423218</v>
      </c>
      <c r="Y23" s="10" t="n">
        <v>3552.4382672991</v>
      </c>
      <c r="Z23" s="10" t="n">
        <v>2899.40328624861</v>
      </c>
      <c r="AA23" s="7"/>
      <c r="AB23" s="7" t="n">
        <v>2019</v>
      </c>
      <c r="AC23" s="8" t="n">
        <v>30688.7190423062</v>
      </c>
      <c r="AD23" s="8" t="n">
        <v>19932.0702548919</v>
      </c>
      <c r="AE23" s="13" t="n">
        <v>22594.692790226</v>
      </c>
      <c r="AF23" s="13" t="n">
        <v>16131.2447055956</v>
      </c>
      <c r="AG23" s="13" t="n">
        <v>11980.4535981709</v>
      </c>
      <c r="AH23" s="13" t="n">
        <v>11757.5315712314</v>
      </c>
      <c r="AI23" s="13" t="n">
        <v>19269.9212804424</v>
      </c>
      <c r="AJ23" s="13" t="n">
        <v>18564.0335744637</v>
      </c>
      <c r="AK23" s="13" t="n">
        <v>15222.5075310602</v>
      </c>
      <c r="AL23" s="8" t="n">
        <v>15151.4582103497</v>
      </c>
      <c r="AM23" s="13" t="n">
        <v>0.576287307755464</v>
      </c>
      <c r="AN23" s="3" t="n">
        <v>2019</v>
      </c>
      <c r="AO23" s="11" t="n">
        <v>5869.78477201805</v>
      </c>
      <c r="AP23" s="9" t="n">
        <v>4357.64435546387</v>
      </c>
      <c r="AQ23" s="9" t="n">
        <v>3125.78510233497</v>
      </c>
      <c r="AR23" s="9" t="n">
        <v>2282.83244646277</v>
      </c>
      <c r="AS23" s="9" t="n">
        <v>2249.93695012892</v>
      </c>
      <c r="AT23" s="9" t="n">
        <v>3708.39074582042</v>
      </c>
      <c r="AU23" s="9" t="n">
        <v>3840.75840665677</v>
      </c>
      <c r="AV23" s="3"/>
      <c r="AW23" s="3"/>
      <c r="AX23" s="3" t="n">
        <v>2019</v>
      </c>
      <c r="AY23" s="6" t="n">
        <v>30673.8283352256</v>
      </c>
      <c r="AZ23" s="6" t="n">
        <v>20070.7127464847</v>
      </c>
      <c r="BA23" s="9" t="n">
        <v>22771.8119312761</v>
      </c>
      <c r="BB23" s="9" t="n">
        <v>16334.4652940085</v>
      </c>
      <c r="BC23" s="9" t="n">
        <v>11929.4340935107</v>
      </c>
      <c r="BD23" s="9" t="n">
        <v>11757.5315712314</v>
      </c>
      <c r="BE23" s="9" t="n">
        <v>19378.9969403132</v>
      </c>
      <c r="BF23" s="9" t="n">
        <v>0.575410440247215</v>
      </c>
      <c r="BG23" s="9" t="n">
        <v>18564.0335744637</v>
      </c>
      <c r="BH23" s="9" t="n">
        <v>15222.5075310602</v>
      </c>
      <c r="BI23" s="6" t="n">
        <v>15151.4582103497</v>
      </c>
    </row>
    <row r="24" customFormat="false" ht="15" hidden="false" customHeight="false" outlineLevel="0" collapsed="false">
      <c r="A24" s="0" t="n">
        <v>2019</v>
      </c>
      <c r="B24" s="11" t="n">
        <v>5678.62785050715</v>
      </c>
      <c r="C24" s="9" t="n">
        <v>4269.95423086266</v>
      </c>
      <c r="D24" s="9" t="n">
        <v>3033.09384166697</v>
      </c>
      <c r="E24" s="9" t="n">
        <v>2281.28638588278</v>
      </c>
      <c r="F24" s="9" t="n">
        <v>2214.20073216183</v>
      </c>
      <c r="G24" s="9" t="n">
        <v>3643.78160860199</v>
      </c>
      <c r="H24" s="9" t="n">
        <v>3766.76943998083</v>
      </c>
      <c r="I24" s="3" t="n">
        <v>2019</v>
      </c>
      <c r="J24" s="11" t="n">
        <v>29674.8965475615</v>
      </c>
      <c r="K24" s="9" t="n">
        <v>19684.0674177943</v>
      </c>
      <c r="L24" s="9" t="n">
        <v>22313.5682420808</v>
      </c>
      <c r="M24" s="9" t="n">
        <v>15850.0870879353</v>
      </c>
      <c r="N24" s="9" t="n">
        <v>11921.3548199652</v>
      </c>
      <c r="O24" s="9" t="n">
        <v>11570.7842443961</v>
      </c>
      <c r="P24" s="9" t="n">
        <v>19041.3679367128</v>
      </c>
      <c r="Q24" s="9" t="n">
        <v>0.585532666938895</v>
      </c>
      <c r="R24" s="14" t="n">
        <v>5678.46307194578</v>
      </c>
      <c r="S24" s="13" t="n">
        <v>4270.18713977746</v>
      </c>
      <c r="T24" s="13" t="n">
        <v>3033.3555736614</v>
      </c>
      <c r="U24" s="13" t="n">
        <v>2308.50545896411</v>
      </c>
      <c r="V24" s="13" t="n">
        <v>2214.20073216183</v>
      </c>
      <c r="W24" s="13" t="n">
        <v>3651.83906454105</v>
      </c>
      <c r="X24" s="13" t="n">
        <v>3773.59908805372</v>
      </c>
      <c r="Y24" s="10" t="n">
        <v>3722.00390287084</v>
      </c>
      <c r="Z24" s="10" t="n">
        <v>2853.35145897143</v>
      </c>
      <c r="AA24" s="7"/>
      <c r="AB24" s="7" t="n">
        <v>2019</v>
      </c>
      <c r="AC24" s="8" t="n">
        <v>29674.035461593</v>
      </c>
      <c r="AD24" s="8" t="n">
        <v>19719.7572191609</v>
      </c>
      <c r="AE24" s="13" t="n">
        <v>22314.7853579288</v>
      </c>
      <c r="AF24" s="13" t="n">
        <v>15851.4548250123</v>
      </c>
      <c r="AG24" s="13" t="n">
        <v>12063.5939662999</v>
      </c>
      <c r="AH24" s="13" t="n">
        <v>11570.7842443961</v>
      </c>
      <c r="AI24" s="13" t="n">
        <v>19083.4739133189</v>
      </c>
      <c r="AJ24" s="13" t="n">
        <v>19450.1354332364</v>
      </c>
      <c r="AK24" s="13" t="n">
        <v>15949.1110552538</v>
      </c>
      <c r="AL24" s="8" t="n">
        <v>14910.8044386548</v>
      </c>
      <c r="AM24" s="13" t="n">
        <v>0.585532666938895</v>
      </c>
      <c r="AN24" s="3" t="n">
        <v>2019</v>
      </c>
      <c r="AO24" s="11" t="n">
        <v>5675.71936373082</v>
      </c>
      <c r="AP24" s="9" t="n">
        <v>4303.67867893299</v>
      </c>
      <c r="AQ24" s="9" t="n">
        <v>3072.10150818214</v>
      </c>
      <c r="AR24" s="9" t="n">
        <v>2279.89976861692</v>
      </c>
      <c r="AS24" s="9" t="n">
        <v>2214.20073216183</v>
      </c>
      <c r="AT24" s="9" t="n">
        <v>3666.52074435141</v>
      </c>
      <c r="AU24" s="9" t="n">
        <v>3794.97115229861</v>
      </c>
      <c r="AV24" s="3"/>
      <c r="AW24" s="3"/>
      <c r="AX24" s="3" t="n">
        <v>2019</v>
      </c>
      <c r="AY24" s="6" t="n">
        <v>29659.6976216114</v>
      </c>
      <c r="AZ24" s="6" t="n">
        <v>19831.4415577319</v>
      </c>
      <c r="BA24" s="9" t="n">
        <v>22489.8026307318</v>
      </c>
      <c r="BB24" s="9" t="n">
        <v>16053.930075867</v>
      </c>
      <c r="BC24" s="9" t="n">
        <v>11914.1087519011</v>
      </c>
      <c r="BD24" s="9" t="n">
        <v>11570.7842443961</v>
      </c>
      <c r="BE24" s="9" t="n">
        <v>19160.1962027498</v>
      </c>
      <c r="BF24" s="9" t="n">
        <v>0.591417289347716</v>
      </c>
      <c r="BG24" s="9" t="n">
        <v>19450.1354332364</v>
      </c>
      <c r="BH24" s="9" t="n">
        <v>15949.1110552538</v>
      </c>
      <c r="BI24" s="6" t="n">
        <v>14910.8044386548</v>
      </c>
    </row>
    <row r="25" customFormat="false" ht="15" hidden="false" customHeight="false" outlineLevel="0" collapsed="false">
      <c r="A25" s="0" t="n">
        <v>2020</v>
      </c>
      <c r="B25" s="11" t="n">
        <v>5912.17402586897</v>
      </c>
      <c r="C25" s="9" t="n">
        <v>4307.63716484606</v>
      </c>
      <c r="D25" s="9" t="n">
        <v>3059.82917977262</v>
      </c>
      <c r="E25" s="9" t="n">
        <v>2534.40235359395</v>
      </c>
      <c r="F25" s="9" t="n">
        <v>2225.72890975939</v>
      </c>
      <c r="G25" s="9" t="n">
        <v>3737.88153737057</v>
      </c>
      <c r="H25" s="9" t="n">
        <v>3861.1529030895</v>
      </c>
      <c r="I25" s="3" t="n">
        <v>2020</v>
      </c>
      <c r="J25" s="11" t="n">
        <v>30895.3425382811</v>
      </c>
      <c r="K25" s="9" t="n">
        <v>20177.288593276</v>
      </c>
      <c r="L25" s="9" t="n">
        <v>22510.4885539949</v>
      </c>
      <c r="M25" s="9" t="n">
        <v>15989.7983726567</v>
      </c>
      <c r="N25" s="9" t="n">
        <v>13244.0669881334</v>
      </c>
      <c r="O25" s="9" t="n">
        <v>11631.0272267847</v>
      </c>
      <c r="P25" s="9" t="n">
        <v>19533.1074422504</v>
      </c>
      <c r="Q25" s="9" t="n">
        <v>0.571320610638977</v>
      </c>
      <c r="R25" s="12" t="n">
        <v>5911.63495348748</v>
      </c>
      <c r="S25" s="13" t="n">
        <v>4307.86983977333</v>
      </c>
      <c r="T25" s="13" t="n">
        <v>3060.08729642761</v>
      </c>
      <c r="U25" s="13" t="n">
        <v>2562.55909753193</v>
      </c>
      <c r="V25" s="13" t="n">
        <v>2225.72890975939</v>
      </c>
      <c r="W25" s="13" t="n">
        <v>3746.19575781154</v>
      </c>
      <c r="X25" s="13" t="n">
        <v>3868.18271558999</v>
      </c>
      <c r="Y25" s="10" t="n">
        <v>3741.7029026173</v>
      </c>
      <c r="Z25" s="10" t="n">
        <v>2761.85340528456</v>
      </c>
      <c r="AA25" s="7"/>
      <c r="AB25" s="7" t="n">
        <v>2020</v>
      </c>
      <c r="AC25" s="8" t="n">
        <v>30892.5254990996</v>
      </c>
      <c r="AD25" s="8" t="n">
        <v>20214.0243970992</v>
      </c>
      <c r="AE25" s="13" t="n">
        <v>22511.7044470905</v>
      </c>
      <c r="AF25" s="13" t="n">
        <v>15991.1472169965</v>
      </c>
      <c r="AG25" s="13" t="n">
        <v>13391.2061360882</v>
      </c>
      <c r="AH25" s="13" t="n">
        <v>11631.0272267847</v>
      </c>
      <c r="AI25" s="13" t="n">
        <v>19576.5551972283</v>
      </c>
      <c r="AJ25" s="13" t="n">
        <v>19553.0768118503</v>
      </c>
      <c r="AK25" s="13" t="n">
        <v>16033.5229857173</v>
      </c>
      <c r="AL25" s="8" t="n">
        <v>14432.6615934217</v>
      </c>
      <c r="AM25" s="13" t="n">
        <v>0.571405611166622</v>
      </c>
      <c r="AN25" s="3" t="n">
        <v>2020</v>
      </c>
      <c r="AO25" s="11" t="n">
        <v>5895.39994110246</v>
      </c>
      <c r="AP25" s="9" t="n">
        <v>4335.30972664677</v>
      </c>
      <c r="AQ25" s="9" t="n">
        <v>3108.84258314328</v>
      </c>
      <c r="AR25" s="9" t="n">
        <v>2533.39419925573</v>
      </c>
      <c r="AS25" s="9" t="n">
        <v>2225.72890975939</v>
      </c>
      <c r="AT25" s="9" t="n">
        <v>3755.42445518897</v>
      </c>
      <c r="AU25" s="9" t="n">
        <v>3889.23642203641</v>
      </c>
      <c r="AV25" s="3"/>
      <c r="AW25" s="3"/>
      <c r="AX25" s="3" t="n">
        <v>2020</v>
      </c>
      <c r="AY25" s="6" t="n">
        <v>30807.6859347441</v>
      </c>
      <c r="AZ25" s="6" t="n">
        <v>20324.0450882217</v>
      </c>
      <c r="BA25" s="9" t="n">
        <v>22655.0975035968</v>
      </c>
      <c r="BB25" s="9" t="n">
        <v>16245.928499997</v>
      </c>
      <c r="BC25" s="9" t="n">
        <v>13238.7986598544</v>
      </c>
      <c r="BD25" s="9" t="n">
        <v>11631.0272267847</v>
      </c>
      <c r="BE25" s="9" t="n">
        <v>19624.7817489858</v>
      </c>
      <c r="BF25" s="9" t="n">
        <v>0.579848482753913</v>
      </c>
      <c r="BG25" s="9" t="n">
        <v>19553.0768118503</v>
      </c>
      <c r="BH25" s="9" t="n">
        <v>16033.5229857173</v>
      </c>
      <c r="BI25" s="6" t="n">
        <v>14432.6615934217</v>
      </c>
    </row>
    <row r="26" customFormat="false" ht="15" hidden="false" customHeight="false" outlineLevel="0" collapsed="false">
      <c r="A26" s="0" t="n">
        <v>2020</v>
      </c>
      <c r="B26" s="11" t="n">
        <v>5803.64800906552</v>
      </c>
      <c r="C26" s="9" t="n">
        <v>4406.98484938414</v>
      </c>
      <c r="D26" s="9" t="n">
        <v>3147.29279534403</v>
      </c>
      <c r="E26" s="9" t="n">
        <v>2598.75463286596</v>
      </c>
      <c r="F26" s="9" t="n">
        <v>2273.13477387692</v>
      </c>
      <c r="G26" s="9" t="n">
        <v>3818.89679584136</v>
      </c>
      <c r="H26" s="9" t="n">
        <v>3956.71853283579</v>
      </c>
      <c r="I26" s="3" t="n">
        <v>2020</v>
      </c>
      <c r="J26" s="11" t="n">
        <v>30328.2163933492</v>
      </c>
      <c r="K26" s="9" t="n">
        <v>20676.6874358979</v>
      </c>
      <c r="L26" s="9" t="n">
        <v>23029.6513409424</v>
      </c>
      <c r="M26" s="9" t="n">
        <v>16446.8583899856</v>
      </c>
      <c r="N26" s="9" t="n">
        <v>13580.3537250475</v>
      </c>
      <c r="O26" s="9" t="n">
        <v>11878.7568104921</v>
      </c>
      <c r="P26" s="9" t="n">
        <v>19956.470176556</v>
      </c>
      <c r="Q26" s="9" t="n">
        <v>0.591999804279222</v>
      </c>
      <c r="R26" s="14" t="n">
        <v>5817.08296723388</v>
      </c>
      <c r="S26" s="13" t="n">
        <v>4407.26576777471</v>
      </c>
      <c r="T26" s="13" t="n">
        <v>3147.63715027856</v>
      </c>
      <c r="U26" s="13" t="n">
        <v>2618.27181031578</v>
      </c>
      <c r="V26" s="13" t="n">
        <v>2273.13477387692</v>
      </c>
      <c r="W26" s="13" t="n">
        <v>3825.69210585398</v>
      </c>
      <c r="X26" s="13" t="n">
        <v>3962.55982751629</v>
      </c>
      <c r="Y26" s="10" t="n">
        <v>3771.251402237</v>
      </c>
      <c r="Z26" s="10" t="n">
        <v>2767.11711071924</v>
      </c>
      <c r="AA26" s="7"/>
      <c r="AB26" s="7" t="n">
        <v>2020</v>
      </c>
      <c r="AC26" s="8" t="n">
        <v>30398.4236695192</v>
      </c>
      <c r="AD26" s="8" t="n">
        <v>20707.2123831054</v>
      </c>
      <c r="AE26" s="13" t="n">
        <v>23031.1193406772</v>
      </c>
      <c r="AF26" s="13" t="n">
        <v>16448.6578910846</v>
      </c>
      <c r="AG26" s="13" t="n">
        <v>13682.3449519725</v>
      </c>
      <c r="AH26" s="13" t="n">
        <v>11878.7568104921</v>
      </c>
      <c r="AI26" s="13" t="n">
        <v>19991.9805369708</v>
      </c>
      <c r="AJ26" s="13" t="n">
        <v>19707.4888797713</v>
      </c>
      <c r="AK26" s="13" t="n">
        <v>16160.1408814124</v>
      </c>
      <c r="AL26" s="8" t="n">
        <v>14460.1682232526</v>
      </c>
      <c r="AM26" s="13" t="n">
        <v>0.591106146353563</v>
      </c>
      <c r="AN26" s="3" t="n">
        <v>2020</v>
      </c>
      <c r="AO26" s="11" t="n">
        <v>5800.35755882689</v>
      </c>
      <c r="AP26" s="9" t="n">
        <v>4433.35908453804</v>
      </c>
      <c r="AQ26" s="9" t="n">
        <v>3176.60167588349</v>
      </c>
      <c r="AR26" s="9" t="n">
        <v>2597.58986864149</v>
      </c>
      <c r="AS26" s="9" t="n">
        <v>2273.13477387692</v>
      </c>
      <c r="AT26" s="9" t="n">
        <v>3839.1241611336</v>
      </c>
      <c r="AU26" s="9" t="n">
        <v>3989.12466013005</v>
      </c>
      <c r="AV26" s="3"/>
      <c r="AW26" s="3"/>
      <c r="AX26" s="3" t="n">
        <v>2020</v>
      </c>
      <c r="AY26" s="6" t="n">
        <v>30311.021434814</v>
      </c>
      <c r="AZ26" s="6" t="n">
        <v>20846.0326545458</v>
      </c>
      <c r="BA26" s="9" t="n">
        <v>23167.4756041829</v>
      </c>
      <c r="BB26" s="9" t="n">
        <v>16600.0182766395</v>
      </c>
      <c r="BC26" s="9" t="n">
        <v>13574.2669979766</v>
      </c>
      <c r="BD26" s="9" t="n">
        <v>11878.7568104921</v>
      </c>
      <c r="BE26" s="9" t="n">
        <v>20062.1726434686</v>
      </c>
      <c r="BF26" s="9" t="n">
        <v>0.594383102745279</v>
      </c>
      <c r="BG26" s="9" t="n">
        <v>19707.4888797713</v>
      </c>
      <c r="BH26" s="9" t="n">
        <v>16160.1408814124</v>
      </c>
      <c r="BI26" s="6" t="n">
        <v>14460.1682232526</v>
      </c>
    </row>
    <row r="27" customFormat="false" ht="15" hidden="false" customHeight="false" outlineLevel="0" collapsed="false">
      <c r="A27" s="0" t="n">
        <v>2020</v>
      </c>
      <c r="B27" s="11" t="n">
        <v>5308.25923613636</v>
      </c>
      <c r="C27" s="9" t="n">
        <v>4650.8709398252</v>
      </c>
      <c r="D27" s="9" t="n">
        <v>3307.02158335874</v>
      </c>
      <c r="E27" s="9" t="n">
        <v>2731.92250178315</v>
      </c>
      <c r="F27" s="9" t="n">
        <v>2387.49031066213</v>
      </c>
      <c r="G27" s="9" t="n">
        <v>4023.77605042136</v>
      </c>
      <c r="H27" s="9" t="n">
        <v>4178.77898834075</v>
      </c>
      <c r="I27" s="3" t="n">
        <v>2020</v>
      </c>
      <c r="J27" s="11" t="n">
        <v>27739.4553449943</v>
      </c>
      <c r="K27" s="9" t="n">
        <v>21837.1123163249</v>
      </c>
      <c r="L27" s="9" t="n">
        <v>24304.1307915691</v>
      </c>
      <c r="M27" s="9" t="n">
        <v>17281.5556768629</v>
      </c>
      <c r="N27" s="9" t="n">
        <v>14276.2511914089</v>
      </c>
      <c r="O27" s="9" t="n">
        <v>12476.3463713997</v>
      </c>
      <c r="P27" s="9" t="n">
        <v>21027.1109800135</v>
      </c>
      <c r="Q27" s="9" t="n">
        <v>0.696786702779734</v>
      </c>
      <c r="R27" s="14" t="n">
        <v>5403.92495080786</v>
      </c>
      <c r="S27" s="13" t="n">
        <v>4653.22083154411</v>
      </c>
      <c r="T27" s="13" t="n">
        <v>3307.99810455722</v>
      </c>
      <c r="U27" s="13" t="n">
        <v>2744.54616252003</v>
      </c>
      <c r="V27" s="13" t="n">
        <v>2387.49031066213</v>
      </c>
      <c r="W27" s="13" t="n">
        <v>4028.63206589957</v>
      </c>
      <c r="X27" s="13" t="n">
        <v>4183.15784489301</v>
      </c>
      <c r="Y27" s="10" t="n">
        <v>3800.79990185669</v>
      </c>
      <c r="Z27" s="10" t="n">
        <v>2749.66456759874</v>
      </c>
      <c r="AA27" s="7"/>
      <c r="AB27" s="7" t="n">
        <v>2020</v>
      </c>
      <c r="AC27" s="8" t="n">
        <v>28239.3772030135</v>
      </c>
      <c r="AD27" s="8" t="n">
        <v>21859.9949771729</v>
      </c>
      <c r="AE27" s="13" t="n">
        <v>24316.4106583771</v>
      </c>
      <c r="AF27" s="13" t="n">
        <v>17286.6586993367</v>
      </c>
      <c r="AG27" s="13" t="n">
        <v>14342.2188575916</v>
      </c>
      <c r="AH27" s="13" t="n">
        <v>12476.3463713997</v>
      </c>
      <c r="AI27" s="13" t="n">
        <v>21052.4871379063</v>
      </c>
      <c r="AJ27" s="13" t="n">
        <v>19861.9009476922</v>
      </c>
      <c r="AK27" s="13" t="n">
        <v>16286.7587771076</v>
      </c>
      <c r="AL27" s="8" t="n">
        <v>14368.9661890241</v>
      </c>
      <c r="AM27" s="13" t="n">
        <v>0.684238716249771</v>
      </c>
      <c r="AN27" s="3" t="n">
        <v>2020</v>
      </c>
      <c r="AO27" s="11" t="n">
        <v>5502.09402482739</v>
      </c>
      <c r="AP27" s="9" t="n">
        <v>4675.10183739419</v>
      </c>
      <c r="AQ27" s="9" t="n">
        <v>3349.91599407428</v>
      </c>
      <c r="AR27" s="9" t="n">
        <v>2732.4502338495</v>
      </c>
      <c r="AS27" s="9" t="n">
        <v>2387.49031066213</v>
      </c>
      <c r="AT27" s="9" t="n">
        <v>4041.25420069755</v>
      </c>
      <c r="AU27" s="9" t="n">
        <v>4208.03619845794</v>
      </c>
      <c r="AV27" s="3"/>
      <c r="AW27" s="3"/>
      <c r="AX27" s="3" t="n">
        <v>2020</v>
      </c>
      <c r="AY27" s="6" t="n">
        <v>28752.3809060893</v>
      </c>
      <c r="AZ27" s="6" t="n">
        <v>21990.0021880252</v>
      </c>
      <c r="BA27" s="9" t="n">
        <v>24430.7545812492</v>
      </c>
      <c r="BB27" s="9" t="n">
        <v>17505.7096862401</v>
      </c>
      <c r="BC27" s="9" t="n">
        <v>14279.0089693239</v>
      </c>
      <c r="BD27" s="9" t="n">
        <v>12476.3463713997</v>
      </c>
      <c r="BE27" s="9" t="n">
        <v>21118.4468299657</v>
      </c>
      <c r="BF27" s="9" t="n">
        <v>0.669085166875467</v>
      </c>
      <c r="BG27" s="9" t="n">
        <v>19861.9009476922</v>
      </c>
      <c r="BH27" s="9" t="n">
        <v>16286.7587771076</v>
      </c>
      <c r="BI27" s="6" t="n">
        <v>14368.9661890241</v>
      </c>
    </row>
    <row r="28" customFormat="false" ht="15" hidden="false" customHeight="false" outlineLevel="0" collapsed="false">
      <c r="A28" s="0" t="n">
        <v>2020</v>
      </c>
      <c r="B28" s="11" t="n">
        <v>5188.60331055529</v>
      </c>
      <c r="C28" s="9" t="n">
        <v>4567.37808953603</v>
      </c>
      <c r="D28" s="9" t="n">
        <v>3242.80855796128</v>
      </c>
      <c r="E28" s="9" t="n">
        <v>2701.86070076906</v>
      </c>
      <c r="F28" s="9" t="n">
        <v>2341.22509801058</v>
      </c>
      <c r="G28" s="9" t="n">
        <v>3950.90424109458</v>
      </c>
      <c r="H28" s="9" t="n">
        <v>4112.79752671303</v>
      </c>
      <c r="I28" s="3" t="n">
        <v>2020</v>
      </c>
      <c r="J28" s="11" t="n">
        <v>27114.1674574276</v>
      </c>
      <c r="K28" s="9" t="n">
        <v>21492.31193507</v>
      </c>
      <c r="L28" s="9" t="n">
        <v>23867.8208659995</v>
      </c>
      <c r="M28" s="9" t="n">
        <v>16945.9966411523</v>
      </c>
      <c r="N28" s="9" t="n">
        <v>14119.1567561666</v>
      </c>
      <c r="O28" s="9" t="n">
        <v>12234.5775083348</v>
      </c>
      <c r="P28" s="9" t="n">
        <v>20646.303598383</v>
      </c>
      <c r="Q28" s="9" t="n">
        <v>0.692648788453588</v>
      </c>
      <c r="R28" s="14" t="n">
        <v>5369.97887955747</v>
      </c>
      <c r="S28" s="13" t="n">
        <v>4639.13295761177</v>
      </c>
      <c r="T28" s="13" t="n">
        <v>3288.46567109349</v>
      </c>
      <c r="U28" s="13" t="n">
        <v>2751.77163216984</v>
      </c>
      <c r="V28" s="13" t="n">
        <v>2376.26720467081</v>
      </c>
      <c r="W28" s="13" t="n">
        <v>4015.08592436556</v>
      </c>
      <c r="X28" s="13" t="n">
        <v>4177.90972888934</v>
      </c>
      <c r="Y28" s="10" t="n">
        <v>3830.34840147638</v>
      </c>
      <c r="Z28" s="10" t="n">
        <v>2800.38523152988</v>
      </c>
      <c r="AA28" s="7"/>
      <c r="AB28" s="7" t="n">
        <v>2020</v>
      </c>
      <c r="AC28" s="8" t="n">
        <v>28061.9846745594</v>
      </c>
      <c r="AD28" s="8" t="n">
        <v>21832.5698132814</v>
      </c>
      <c r="AE28" s="13" t="n">
        <v>24242.7914298376</v>
      </c>
      <c r="AF28" s="13" t="n">
        <v>17184.5877488153</v>
      </c>
      <c r="AG28" s="13" t="n">
        <v>14379.977110115</v>
      </c>
      <c r="AH28" s="13" t="n">
        <v>12417.697606592</v>
      </c>
      <c r="AI28" s="13" t="n">
        <v>20981.698849041</v>
      </c>
      <c r="AJ28" s="13" t="n">
        <v>20016.313015613</v>
      </c>
      <c r="AK28" s="13" t="n">
        <v>16413.3766728027</v>
      </c>
      <c r="AL28" s="8" t="n">
        <v>14634.0179752308</v>
      </c>
      <c r="AM28" s="13" t="n">
        <v>0.678460372008322</v>
      </c>
      <c r="AN28" s="3" t="n">
        <v>2020</v>
      </c>
      <c r="AO28" s="11" t="n">
        <v>5575.17150589064</v>
      </c>
      <c r="AP28" s="9" t="n">
        <v>4726.25629575601</v>
      </c>
      <c r="AQ28" s="9" t="n">
        <v>3373.44519203148</v>
      </c>
      <c r="AR28" s="9" t="n">
        <v>2776.21378889763</v>
      </c>
      <c r="AS28" s="9" t="n">
        <v>2405.06090183346</v>
      </c>
      <c r="AT28" s="9" t="n">
        <v>4083.17522657534</v>
      </c>
      <c r="AU28" s="9" t="n">
        <v>4258.64403048934</v>
      </c>
      <c r="AV28" s="3"/>
      <c r="AW28" s="3"/>
      <c r="AX28" s="3" t="n">
        <v>2020</v>
      </c>
      <c r="AY28" s="6" t="n">
        <v>29134.2630698086</v>
      </c>
      <c r="AZ28" s="6" t="n">
        <v>22254.4643467656</v>
      </c>
      <c r="BA28" s="9" t="n">
        <v>24698.0732539631</v>
      </c>
      <c r="BB28" s="9" t="n">
        <v>17628.6665930155</v>
      </c>
      <c r="BC28" s="9" t="n">
        <v>14507.7048801663</v>
      </c>
      <c r="BD28" s="9" t="n">
        <v>12568.1652912189</v>
      </c>
      <c r="BE28" s="9" t="n">
        <v>21337.5142065997</v>
      </c>
      <c r="BF28" s="9" t="n">
        <v>0.658172514285879</v>
      </c>
      <c r="BG28" s="9" t="n">
        <v>20016.313015613</v>
      </c>
      <c r="BH28" s="9" t="n">
        <v>16413.3766728027</v>
      </c>
      <c r="BI28" s="6" t="n">
        <v>14634.0179752308</v>
      </c>
    </row>
    <row r="29" customFormat="false" ht="15" hidden="false" customHeight="false" outlineLevel="0" collapsed="false">
      <c r="A29" s="0" t="n">
        <v>2021</v>
      </c>
      <c r="B29" s="11" t="n">
        <v>5277.12645574335</v>
      </c>
      <c r="C29" s="9" t="n">
        <v>4297.88884802453</v>
      </c>
      <c r="D29" s="9" t="n">
        <v>3054.69954217542</v>
      </c>
      <c r="E29" s="9" t="n">
        <v>2546.78414801406</v>
      </c>
      <c r="F29" s="9" t="n">
        <v>2188.84970005737</v>
      </c>
      <c r="G29" s="9" t="n">
        <v>3713.23043390965</v>
      </c>
      <c r="H29" s="9" t="n">
        <v>3883.23531104004</v>
      </c>
      <c r="I29" s="3" t="n">
        <v>2021</v>
      </c>
      <c r="J29" s="11" t="n">
        <v>27576.7642756512</v>
      </c>
      <c r="K29" s="9" t="n">
        <v>20292.6849863316</v>
      </c>
      <c r="L29" s="9" t="n">
        <v>22459.5466185825</v>
      </c>
      <c r="M29" s="9" t="n">
        <v>15962.9923432724</v>
      </c>
      <c r="N29" s="9" t="n">
        <v>13308.7707296292</v>
      </c>
      <c r="O29" s="9" t="n">
        <v>11438.306949726</v>
      </c>
      <c r="P29" s="9" t="n">
        <v>19404.2877759078</v>
      </c>
      <c r="Q29" s="9" t="n">
        <v>0.635479521958188</v>
      </c>
      <c r="R29" s="12" t="n">
        <v>5544.55019366428</v>
      </c>
      <c r="S29" s="13" t="n">
        <v>4446.81261681668</v>
      </c>
      <c r="T29" s="13" t="n">
        <v>3158.21243754988</v>
      </c>
      <c r="U29" s="13" t="n">
        <v>2645.35751228889</v>
      </c>
      <c r="V29" s="13" t="n">
        <v>2262.55327138642</v>
      </c>
      <c r="W29" s="13" t="n">
        <v>3844.7503188464</v>
      </c>
      <c r="X29" s="13" t="n">
        <v>4019.63465837487</v>
      </c>
      <c r="Y29" s="10" t="n">
        <v>3859.89690109608</v>
      </c>
      <c r="Z29" s="10" t="n">
        <v>2952.72292436348</v>
      </c>
      <c r="AA29" s="7"/>
      <c r="AB29" s="7" t="n">
        <v>2021</v>
      </c>
      <c r="AC29" s="8" t="n">
        <v>28974.2447878593</v>
      </c>
      <c r="AD29" s="8" t="n">
        <v>21005.4692412382</v>
      </c>
      <c r="AE29" s="13" t="n">
        <v>23237.7799433786</v>
      </c>
      <c r="AF29" s="13" t="n">
        <v>16503.9213392272</v>
      </c>
      <c r="AG29" s="13" t="n">
        <v>13823.8871387701</v>
      </c>
      <c r="AH29" s="13" t="n">
        <v>11823.4608833792</v>
      </c>
      <c r="AI29" s="13" t="n">
        <v>20091.5733459768</v>
      </c>
      <c r="AJ29" s="13" t="n">
        <v>20170.725083534</v>
      </c>
      <c r="AK29" s="13" t="n">
        <v>16539.9945684979</v>
      </c>
      <c r="AL29" s="8" t="n">
        <v>15430.091497592</v>
      </c>
      <c r="AM29" s="13" t="n">
        <v>0.62483452036732</v>
      </c>
      <c r="AN29" s="3" t="n">
        <v>2021</v>
      </c>
      <c r="AO29" s="11" t="n">
        <v>5800.5480245875</v>
      </c>
      <c r="AP29" s="9" t="n">
        <v>4621.7206879821</v>
      </c>
      <c r="AQ29" s="9" t="n">
        <v>3269.96591346082</v>
      </c>
      <c r="AR29" s="9" t="n">
        <v>2720.84020705845</v>
      </c>
      <c r="AS29" s="9" t="n">
        <v>2338.36676165136</v>
      </c>
      <c r="AT29" s="9" t="n">
        <v>3989.87248438867</v>
      </c>
      <c r="AU29" s="9" t="n">
        <v>4166.45658113535</v>
      </c>
      <c r="AV29" s="3"/>
      <c r="AW29" s="3"/>
      <c r="AX29" s="3" t="n">
        <v>2021</v>
      </c>
      <c r="AY29" s="6" t="n">
        <v>30312.0167547911</v>
      </c>
      <c r="AZ29" s="6" t="n">
        <v>21772.7189155486</v>
      </c>
      <c r="BA29" s="9" t="n">
        <v>24151.7998534355</v>
      </c>
      <c r="BB29" s="9" t="n">
        <v>17087.913268931</v>
      </c>
      <c r="BC29" s="9" t="n">
        <v>14218.3382662934</v>
      </c>
      <c r="BD29" s="9" t="n">
        <v>12219.640654223</v>
      </c>
      <c r="BE29" s="9" t="n">
        <v>20849.9405717566</v>
      </c>
      <c r="BF29" s="9" t="n">
        <v>0.621200084110951</v>
      </c>
      <c r="BG29" s="9" t="n">
        <v>20170.725083534</v>
      </c>
      <c r="BH29" s="9" t="n">
        <v>16539.9945684979</v>
      </c>
      <c r="BI29" s="6" t="n">
        <v>15430.091497592</v>
      </c>
    </row>
    <row r="30" customFormat="false" ht="15" hidden="false" customHeight="false" outlineLevel="0" collapsed="false">
      <c r="A30" s="0" t="n">
        <v>2021</v>
      </c>
      <c r="B30" s="11" t="n">
        <v>5372.88778142423</v>
      </c>
      <c r="C30" s="9" t="n">
        <v>4275.67141036544</v>
      </c>
      <c r="D30" s="9" t="n">
        <v>3045.41395007893</v>
      </c>
      <c r="E30" s="9" t="n">
        <v>2546.35946724536</v>
      </c>
      <c r="F30" s="9" t="n">
        <v>2174.27844920708</v>
      </c>
      <c r="G30" s="9" t="n">
        <v>3694.16030641033</v>
      </c>
      <c r="H30" s="9" t="n">
        <v>3876.36660999875</v>
      </c>
      <c r="I30" s="3" t="n">
        <v>2021</v>
      </c>
      <c r="J30" s="11" t="n">
        <v>28077.1857696541</v>
      </c>
      <c r="K30" s="9" t="n">
        <v>20256.7911052423</v>
      </c>
      <c r="L30" s="9" t="n">
        <v>22343.4445986153</v>
      </c>
      <c r="M30" s="9" t="n">
        <v>15914.4684758699</v>
      </c>
      <c r="N30" s="9" t="n">
        <v>13306.5514685315</v>
      </c>
      <c r="O30" s="9" t="n">
        <v>11362.1617306811</v>
      </c>
      <c r="P30" s="9" t="n">
        <v>19304.6327050723</v>
      </c>
      <c r="Q30" s="9" t="n">
        <v>0.624535922067101</v>
      </c>
      <c r="R30" s="14" t="n">
        <v>5735.81915154257</v>
      </c>
      <c r="S30" s="13" t="n">
        <v>4428.90187688615</v>
      </c>
      <c r="T30" s="13" t="n">
        <v>3157.88803975312</v>
      </c>
      <c r="U30" s="13" t="n">
        <v>2655.74646037368</v>
      </c>
      <c r="V30" s="13" t="n">
        <v>2249.66878135468</v>
      </c>
      <c r="W30" s="13" t="n">
        <v>3831.05834019392</v>
      </c>
      <c r="X30" s="13" t="n">
        <v>4020.13373245931</v>
      </c>
      <c r="Y30" s="10" t="n">
        <v>3889.44540071577</v>
      </c>
      <c r="Z30" s="10" t="n">
        <v>2921.42946045269</v>
      </c>
      <c r="AA30" s="7"/>
      <c r="AB30" s="7" t="n">
        <v>2021</v>
      </c>
      <c r="AC30" s="8" t="n">
        <v>29973.7620457636</v>
      </c>
      <c r="AD30" s="8" t="n">
        <v>21008.077260678</v>
      </c>
      <c r="AE30" s="13" t="n">
        <v>23144.1835027382</v>
      </c>
      <c r="AF30" s="13" t="n">
        <v>16502.2261284628</v>
      </c>
      <c r="AG30" s="13" t="n">
        <v>13878.1768312398</v>
      </c>
      <c r="AH30" s="13" t="n">
        <v>11756.1301973709</v>
      </c>
      <c r="AI30" s="13" t="n">
        <v>20020.0229537447</v>
      </c>
      <c r="AJ30" s="13" t="n">
        <v>20325.1371514549</v>
      </c>
      <c r="AK30" s="13" t="n">
        <v>16666.612464193</v>
      </c>
      <c r="AL30" s="8" t="n">
        <v>15266.5607418154</v>
      </c>
      <c r="AM30" s="13" t="n">
        <v>0.60525594319097</v>
      </c>
      <c r="AN30" s="3" t="n">
        <v>2021</v>
      </c>
      <c r="AO30" s="11" t="n">
        <v>5994.59024162285</v>
      </c>
      <c r="AP30" s="9" t="n">
        <v>4625.05861354567</v>
      </c>
      <c r="AQ30" s="9" t="n">
        <v>3280.88474205811</v>
      </c>
      <c r="AR30" s="9" t="n">
        <v>2729.13422688275</v>
      </c>
      <c r="AS30" s="9" t="n">
        <v>2331.29689774803</v>
      </c>
      <c r="AT30" s="9" t="n">
        <v>3988.77760196465</v>
      </c>
      <c r="AU30" s="9" t="n">
        <v>4180.58585108759</v>
      </c>
      <c r="AV30" s="3"/>
      <c r="AW30" s="3"/>
      <c r="AX30" s="3" t="n">
        <v>2021</v>
      </c>
      <c r="AY30" s="6" t="n">
        <v>31326.0262775087</v>
      </c>
      <c r="AZ30" s="6" t="n">
        <v>21846.5544679326</v>
      </c>
      <c r="BA30" s="9" t="n">
        <v>24169.2429045369</v>
      </c>
      <c r="BB30" s="9" t="n">
        <v>17144.9719664852</v>
      </c>
      <c r="BC30" s="9" t="n">
        <v>14261.6804585851</v>
      </c>
      <c r="BD30" s="9" t="n">
        <v>12182.6955531423</v>
      </c>
      <c r="BE30" s="9" t="n">
        <v>20844.21902713</v>
      </c>
      <c r="BF30" s="9" t="n">
        <v>0.601412030611058</v>
      </c>
      <c r="BG30" s="9" t="n">
        <v>20325.1371514549</v>
      </c>
      <c r="BH30" s="9" t="n">
        <v>16666.612464193</v>
      </c>
      <c r="BI30" s="6" t="n">
        <v>15266.5607418154</v>
      </c>
    </row>
    <row r="31" customFormat="false" ht="15" hidden="false" customHeight="false" outlineLevel="0" collapsed="false">
      <c r="A31" s="0" t="n">
        <v>2021</v>
      </c>
      <c r="B31" s="11" t="n">
        <v>5412.02179470707</v>
      </c>
      <c r="C31" s="9" t="n">
        <v>4384.80048571204</v>
      </c>
      <c r="D31" s="9" t="n">
        <v>3145.32740585714</v>
      </c>
      <c r="E31" s="9" t="n">
        <v>2621.85984891095</v>
      </c>
      <c r="F31" s="9" t="n">
        <v>2227.03466653818</v>
      </c>
      <c r="G31" s="9" t="n">
        <v>3789.06879083907</v>
      </c>
      <c r="H31" s="9" t="n">
        <v>3991.63536167581</v>
      </c>
      <c r="I31" s="3" t="n">
        <v>2021</v>
      </c>
      <c r="J31" s="11" t="n">
        <v>28281.6890099141</v>
      </c>
      <c r="K31" s="9" t="n">
        <v>20859.1528678427</v>
      </c>
      <c r="L31" s="9" t="n">
        <v>22913.7221562391</v>
      </c>
      <c r="M31" s="9" t="n">
        <v>16436.5878226524</v>
      </c>
      <c r="N31" s="9" t="n">
        <v>13701.0950227508</v>
      </c>
      <c r="O31" s="9" t="n">
        <v>11637.8507409059</v>
      </c>
      <c r="P31" s="9" t="n">
        <v>19800.5974928787</v>
      </c>
      <c r="Q31" s="9" t="n">
        <v>0.63493131056119</v>
      </c>
      <c r="R31" s="14" t="n">
        <v>5832.00605225659</v>
      </c>
      <c r="S31" s="13" t="n">
        <v>4536.5579987318</v>
      </c>
      <c r="T31" s="13" t="n">
        <v>3250.74239285389</v>
      </c>
      <c r="U31" s="13" t="n">
        <v>2730.10095235921</v>
      </c>
      <c r="V31" s="13" t="n">
        <v>2300.83655718056</v>
      </c>
      <c r="W31" s="13" t="n">
        <v>3924.79135886458</v>
      </c>
      <c r="X31" s="13" t="n">
        <v>4132.53428579052</v>
      </c>
      <c r="Y31" s="10" t="n">
        <v>3918.99390033546</v>
      </c>
      <c r="Z31" s="10" t="n">
        <v>2945.32619372675</v>
      </c>
      <c r="AA31" s="7"/>
      <c r="AB31" s="7" t="n">
        <v>2021</v>
      </c>
      <c r="AC31" s="8" t="n">
        <v>30476.4074740363</v>
      </c>
      <c r="AD31" s="8" t="n">
        <v>21595.4506332251</v>
      </c>
      <c r="AE31" s="13" t="n">
        <v>23706.7638236508</v>
      </c>
      <c r="AF31" s="13" t="n">
        <v>16987.4566092751</v>
      </c>
      <c r="AG31" s="13" t="n">
        <v>14266.7322913973</v>
      </c>
      <c r="AH31" s="13" t="n">
        <v>12023.5184633701</v>
      </c>
      <c r="AI31" s="13" t="n">
        <v>20509.8450913046</v>
      </c>
      <c r="AJ31" s="13" t="n">
        <v>20479.5492193758</v>
      </c>
      <c r="AK31" s="13" t="n">
        <v>16793.2303598881</v>
      </c>
      <c r="AL31" s="8" t="n">
        <v>15391.4382837851</v>
      </c>
      <c r="AM31" s="13" t="n">
        <v>0.607386396660508</v>
      </c>
      <c r="AN31" s="3" t="n">
        <v>2021</v>
      </c>
      <c r="AO31" s="11" t="n">
        <v>6201.58748230454</v>
      </c>
      <c r="AP31" s="9" t="n">
        <v>4728.81311198334</v>
      </c>
      <c r="AQ31" s="9" t="n">
        <v>3362.10547615872</v>
      </c>
      <c r="AR31" s="9" t="n">
        <v>2796.56256870932</v>
      </c>
      <c r="AS31" s="9" t="n">
        <v>2374.96434316434</v>
      </c>
      <c r="AT31" s="9" t="n">
        <v>4073.37289487417</v>
      </c>
      <c r="AU31" s="9" t="n">
        <v>4283.27000650885</v>
      </c>
      <c r="AV31" s="3"/>
      <c r="AW31" s="3"/>
      <c r="AX31" s="3" t="n">
        <v>2021</v>
      </c>
      <c r="AY31" s="6" t="n">
        <v>32407.7350748744</v>
      </c>
      <c r="AZ31" s="6" t="n">
        <v>22383.152704235</v>
      </c>
      <c r="BA31" s="9" t="n">
        <v>24711.4344494904</v>
      </c>
      <c r="BB31" s="9" t="n">
        <v>17569.4084580819</v>
      </c>
      <c r="BC31" s="9" t="n">
        <v>14614.0418248786</v>
      </c>
      <c r="BD31" s="9" t="n">
        <v>12410.8892223418</v>
      </c>
      <c r="BE31" s="9" t="n">
        <v>21286.2900047652</v>
      </c>
      <c r="BF31" s="9" t="n">
        <v>0.592758468117468</v>
      </c>
      <c r="BG31" s="9" t="n">
        <v>20479.5492193758</v>
      </c>
      <c r="BH31" s="9" t="n">
        <v>16793.2303598881</v>
      </c>
      <c r="BI31" s="6" t="n">
        <v>15391.4382837851</v>
      </c>
    </row>
    <row r="32" customFormat="false" ht="15" hidden="false" customHeight="false" outlineLevel="0" collapsed="false">
      <c r="A32" s="0" t="n">
        <v>2021</v>
      </c>
      <c r="B32" s="11" t="n">
        <v>5463.32863054921</v>
      </c>
      <c r="C32" s="9" t="n">
        <v>4460.78642492</v>
      </c>
      <c r="D32" s="9" t="n">
        <v>3194.22337651484</v>
      </c>
      <c r="E32" s="9" t="n">
        <v>2667.62783362299</v>
      </c>
      <c r="F32" s="9" t="n">
        <v>2257.58035950012</v>
      </c>
      <c r="G32" s="9" t="n">
        <v>3848.24699147127</v>
      </c>
      <c r="H32" s="9" t="n">
        <v>4063.56129825122</v>
      </c>
      <c r="I32" s="3" t="n">
        <v>2021</v>
      </c>
      <c r="J32" s="11" t="n">
        <v>28549.8039640684</v>
      </c>
      <c r="K32" s="9" t="n">
        <v>21235.0173870806</v>
      </c>
      <c r="L32" s="9" t="n">
        <v>23310.8030962877</v>
      </c>
      <c r="M32" s="9" t="n">
        <v>16692.1042799829</v>
      </c>
      <c r="N32" s="9" t="n">
        <v>13940.265513805</v>
      </c>
      <c r="O32" s="9" t="n">
        <v>11797.4738580535</v>
      </c>
      <c r="P32" s="9" t="n">
        <v>20109.8459641401</v>
      </c>
      <c r="Q32" s="9" t="n">
        <v>0.634854129064506</v>
      </c>
      <c r="R32" s="14" t="n">
        <v>5941.10987511572</v>
      </c>
      <c r="S32" s="13" t="n">
        <v>4625.51316199237</v>
      </c>
      <c r="T32" s="13" t="n">
        <v>3308.46210487027</v>
      </c>
      <c r="U32" s="13" t="n">
        <v>2785.23696708159</v>
      </c>
      <c r="V32" s="13" t="n">
        <v>2337.04834543949</v>
      </c>
      <c r="W32" s="13" t="n">
        <v>3995.06801997095</v>
      </c>
      <c r="X32" s="13" t="n">
        <v>4216.44024640497</v>
      </c>
      <c r="Y32" s="10" t="n">
        <v>3948.54239995516</v>
      </c>
      <c r="Z32" s="10" t="n">
        <v>2969.14742651622</v>
      </c>
      <c r="AA32" s="7"/>
      <c r="AB32" s="7" t="n">
        <v>2021</v>
      </c>
      <c r="AC32" s="8" t="n">
        <v>31046.5530693316</v>
      </c>
      <c r="AD32" s="8" t="n">
        <v>22033.9193560408</v>
      </c>
      <c r="AE32" s="13" t="n">
        <v>24171.6182456381</v>
      </c>
      <c r="AF32" s="13" t="n">
        <v>17289.0834332073</v>
      </c>
      <c r="AG32" s="13" t="n">
        <v>14554.8574469814</v>
      </c>
      <c r="AH32" s="13" t="n">
        <v>12212.7509854996</v>
      </c>
      <c r="AI32" s="13" t="n">
        <v>20877.0909652974</v>
      </c>
      <c r="AJ32" s="13" t="n">
        <v>20633.9612872967</v>
      </c>
      <c r="AK32" s="13" t="n">
        <v>16919.8482555833</v>
      </c>
      <c r="AL32" s="8" t="n">
        <v>15515.9212816628</v>
      </c>
      <c r="AM32" s="13" t="n">
        <v>0.602023655180736</v>
      </c>
      <c r="AN32" s="3" t="n">
        <v>2021</v>
      </c>
      <c r="AO32" s="11" t="n">
        <v>6391.98678132025</v>
      </c>
      <c r="AP32" s="9" t="n">
        <v>4823.8354048698</v>
      </c>
      <c r="AQ32" s="9" t="n">
        <v>3421.35321998805</v>
      </c>
      <c r="AR32" s="9" t="n">
        <v>2852.85035716423</v>
      </c>
      <c r="AS32" s="9" t="n">
        <v>2412.50325365578</v>
      </c>
      <c r="AT32" s="9" t="n">
        <v>4147.21962652148</v>
      </c>
      <c r="AU32" s="9" t="n">
        <v>4370.01031908981</v>
      </c>
      <c r="AV32" s="3"/>
      <c r="AW32" s="3"/>
      <c r="AX32" s="3" t="n">
        <v>2021</v>
      </c>
      <c r="AY32" s="6" t="n">
        <v>33402.707742526</v>
      </c>
      <c r="AZ32" s="6" t="n">
        <v>22836.4329455371</v>
      </c>
      <c r="BA32" s="9" t="n">
        <v>25207.9939679779</v>
      </c>
      <c r="BB32" s="9" t="n">
        <v>17879.0203423428</v>
      </c>
      <c r="BC32" s="9" t="n">
        <v>14908.1858229117</v>
      </c>
      <c r="BD32" s="9" t="n">
        <v>12607.0569083862</v>
      </c>
      <c r="BE32" s="9" t="n">
        <v>21672.1920535874</v>
      </c>
      <c r="BF32" s="9" t="n">
        <v>0.579861264258657</v>
      </c>
      <c r="BG32" s="9" t="n">
        <v>20633.9612872967</v>
      </c>
      <c r="BH32" s="9" t="n">
        <v>16919.8482555833</v>
      </c>
      <c r="BI32" s="6" t="n">
        <v>15515.9212816628</v>
      </c>
    </row>
    <row r="33" customFormat="false" ht="15" hidden="false" customHeight="false" outlineLevel="0" collapsed="false">
      <c r="A33" s="0" t="n">
        <v>2022</v>
      </c>
      <c r="B33" s="11" t="n">
        <v>5494.16034010557</v>
      </c>
      <c r="C33" s="9" t="n">
        <v>4517.79134072032</v>
      </c>
      <c r="D33" s="9" t="n">
        <v>3245.23033690601</v>
      </c>
      <c r="E33" s="9" t="n">
        <v>2711.83805315764</v>
      </c>
      <c r="F33" s="9" t="n">
        <v>2281.80704848919</v>
      </c>
      <c r="G33" s="9" t="n">
        <v>3897.49684363704</v>
      </c>
      <c r="H33" s="9" t="n">
        <v>4129.50610840148</v>
      </c>
      <c r="I33" s="3" t="n">
        <v>2022</v>
      </c>
      <c r="J33" s="11" t="n">
        <v>28710.9217227164</v>
      </c>
      <c r="K33" s="9" t="n">
        <v>21579.6262381225</v>
      </c>
      <c r="L33" s="9" t="n">
        <v>23608.6945981803</v>
      </c>
      <c r="M33" s="9" t="n">
        <v>16958.6521701881</v>
      </c>
      <c r="N33" s="9" t="n">
        <v>14171.2955664116</v>
      </c>
      <c r="O33" s="9" t="n">
        <v>11924.0756548901</v>
      </c>
      <c r="P33" s="9" t="n">
        <v>20367.2117057375</v>
      </c>
      <c r="Q33" s="9" t="n">
        <v>0.641565876934625</v>
      </c>
      <c r="R33" s="12" t="n">
        <v>6006.73780641689</v>
      </c>
      <c r="S33" s="13" t="n">
        <v>4690.56469774921</v>
      </c>
      <c r="T33" s="13" t="n">
        <v>3367.07010205603</v>
      </c>
      <c r="U33" s="13" t="n">
        <v>2834.58507044271</v>
      </c>
      <c r="V33" s="13" t="n">
        <v>2364.48021873866</v>
      </c>
      <c r="W33" s="13" t="n">
        <v>4052.18830272021</v>
      </c>
      <c r="X33" s="13" t="n">
        <v>4291.31870663241</v>
      </c>
      <c r="Y33" s="10" t="n">
        <v>3978.09089957485</v>
      </c>
      <c r="Z33" s="10" t="n">
        <v>2990.91735064424</v>
      </c>
      <c r="AA33" s="7"/>
      <c r="AB33" s="7" t="n">
        <v>2022</v>
      </c>
      <c r="AC33" s="8" t="n">
        <v>31389.5060014944</v>
      </c>
      <c r="AD33" s="8" t="n">
        <v>22425.2129254357</v>
      </c>
      <c r="AE33" s="13" t="n">
        <v>24511.5590983693</v>
      </c>
      <c r="AF33" s="13" t="n">
        <v>17595.3521831821</v>
      </c>
      <c r="AG33" s="13" t="n">
        <v>14812.7366214247</v>
      </c>
      <c r="AH33" s="13" t="n">
        <v>12356.1021653424</v>
      </c>
      <c r="AI33" s="13" t="n">
        <v>21175.5853421037</v>
      </c>
      <c r="AJ33" s="13" t="n">
        <v>20788.3733552176</v>
      </c>
      <c r="AK33" s="13" t="n">
        <v>17046.4661512784</v>
      </c>
      <c r="AL33" s="8" t="n">
        <v>15629.6847230001</v>
      </c>
      <c r="AM33" s="13" t="n">
        <v>0.60719472731668</v>
      </c>
      <c r="AN33" s="3" t="n">
        <v>2022</v>
      </c>
      <c r="AO33" s="11" t="n">
        <v>6516.1153562653</v>
      </c>
      <c r="AP33" s="9" t="n">
        <v>4919.46778083008</v>
      </c>
      <c r="AQ33" s="9" t="n">
        <v>3444.17348680908</v>
      </c>
      <c r="AR33" s="9" t="n">
        <v>2909.90981841887</v>
      </c>
      <c r="AS33" s="9" t="n">
        <v>2443.2510313312</v>
      </c>
      <c r="AT33" s="9" t="n">
        <v>4225.24589748542</v>
      </c>
      <c r="AU33" s="9" t="n">
        <v>4453.49798445056</v>
      </c>
      <c r="AV33" s="3"/>
      <c r="AW33" s="3"/>
      <c r="AX33" s="3" t="n">
        <v>2022</v>
      </c>
      <c r="AY33" s="6" t="n">
        <v>34051.3684255397</v>
      </c>
      <c r="AZ33" s="6" t="n">
        <v>23272.7157761432</v>
      </c>
      <c r="BA33" s="9" t="n">
        <v>25707.7416073597</v>
      </c>
      <c r="BB33" s="9" t="n">
        <v>17998.2725763206</v>
      </c>
      <c r="BC33" s="9" t="n">
        <v>15206.362363859</v>
      </c>
      <c r="BD33" s="9" t="n">
        <v>12767.7360628591</v>
      </c>
      <c r="BE33" s="9" t="n">
        <v>22079.9351879857</v>
      </c>
      <c r="BF33" s="9" t="n">
        <v>0.573499861359547</v>
      </c>
      <c r="BG33" s="9" t="n">
        <v>20788.3733552176</v>
      </c>
      <c r="BH33" s="9" t="n">
        <v>17046.4661512784</v>
      </c>
      <c r="BI33" s="6" t="n">
        <v>15629.6847230001</v>
      </c>
    </row>
    <row r="34" customFormat="false" ht="15" hidden="false" customHeight="false" outlineLevel="0" collapsed="false">
      <c r="A34" s="0" t="n">
        <v>2022</v>
      </c>
      <c r="B34" s="11" t="n">
        <v>5494.37556691702</v>
      </c>
      <c r="C34" s="9" t="n">
        <v>4554.65488563807</v>
      </c>
      <c r="D34" s="9" t="n">
        <v>3246.94611636475</v>
      </c>
      <c r="E34" s="9" t="n">
        <v>2732.76747426403</v>
      </c>
      <c r="F34" s="9" t="n">
        <v>2290.59744462525</v>
      </c>
      <c r="G34" s="9" t="n">
        <v>3922.09801523308</v>
      </c>
      <c r="H34" s="9" t="n">
        <v>4162.65523767871</v>
      </c>
      <c r="I34" s="3" t="n">
        <v>2022</v>
      </c>
      <c r="J34" s="11" t="n">
        <v>28712.0464369136</v>
      </c>
      <c r="K34" s="9" t="n">
        <v>21752.854174138</v>
      </c>
      <c r="L34" s="9" t="n">
        <v>23801.3330155249</v>
      </c>
      <c r="M34" s="9" t="n">
        <v>16967.6183463978</v>
      </c>
      <c r="N34" s="9" t="n">
        <v>14280.6667776413</v>
      </c>
      <c r="O34" s="9" t="n">
        <v>11970.0117688276</v>
      </c>
      <c r="P34" s="9" t="n">
        <v>20495.7704423338</v>
      </c>
      <c r="Q34" s="9" t="n">
        <v>0.642965429953755</v>
      </c>
      <c r="R34" s="14" t="n">
        <v>6046.34740356739</v>
      </c>
      <c r="S34" s="13" t="n">
        <v>4748.46849862903</v>
      </c>
      <c r="T34" s="13" t="n">
        <v>3387.17994774422</v>
      </c>
      <c r="U34" s="13" t="n">
        <v>2867.69527848857</v>
      </c>
      <c r="V34" s="13" t="n">
        <v>2380.59417114175</v>
      </c>
      <c r="W34" s="13" t="n">
        <v>4093.20419933246</v>
      </c>
      <c r="X34" s="13" t="n">
        <v>4343.29651053611</v>
      </c>
      <c r="Y34" s="10" t="n">
        <v>4007.63939919454</v>
      </c>
      <c r="Z34" s="10" t="n">
        <v>3015.5242001642</v>
      </c>
      <c r="AA34" s="7"/>
      <c r="AB34" s="7" t="n">
        <v>2022</v>
      </c>
      <c r="AC34" s="8" t="n">
        <v>31596.4945079919</v>
      </c>
      <c r="AD34" s="8" t="n">
        <v>22696.8341681403</v>
      </c>
      <c r="AE34" s="13" t="n">
        <v>24814.1479184248</v>
      </c>
      <c r="AF34" s="13" t="n">
        <v>17700.4405260168</v>
      </c>
      <c r="AG34" s="13" t="n">
        <v>14985.7611661378</v>
      </c>
      <c r="AH34" s="13" t="n">
        <v>12440.3091046106</v>
      </c>
      <c r="AI34" s="13" t="n">
        <v>21389.9227702317</v>
      </c>
      <c r="AJ34" s="13" t="n">
        <v>20942.7854231385</v>
      </c>
      <c r="AK34" s="13" t="n">
        <v>17173.0840469736</v>
      </c>
      <c r="AL34" s="8" t="n">
        <v>15758.2731308143</v>
      </c>
      <c r="AM34" s="13" t="n">
        <v>0.606923216140317</v>
      </c>
      <c r="AN34" s="3" t="n">
        <v>2022</v>
      </c>
      <c r="AO34" s="11" t="n">
        <v>6636.34716668956</v>
      </c>
      <c r="AP34" s="9" t="n">
        <v>5011.36861112606</v>
      </c>
      <c r="AQ34" s="9" t="n">
        <v>3485.41156341227</v>
      </c>
      <c r="AR34" s="9" t="n">
        <v>2961.1112223981</v>
      </c>
      <c r="AS34" s="9" t="n">
        <v>2479.32938635859</v>
      </c>
      <c r="AT34" s="9" t="n">
        <v>4298.89240543673</v>
      </c>
      <c r="AU34" s="9" t="n">
        <v>4535.05803870257</v>
      </c>
      <c r="AV34" s="3"/>
      <c r="AW34" s="3"/>
      <c r="AX34" s="3" t="n">
        <v>2022</v>
      </c>
      <c r="AY34" s="6" t="n">
        <v>34679.6657237589</v>
      </c>
      <c r="AZ34" s="6" t="n">
        <v>23698.925458492</v>
      </c>
      <c r="BA34" s="9" t="n">
        <v>26187.9892487727</v>
      </c>
      <c r="BB34" s="9" t="n">
        <v>18213.7710539874</v>
      </c>
      <c r="BC34" s="9" t="n">
        <v>15473.926361038</v>
      </c>
      <c r="BD34" s="9" t="n">
        <v>12956.2713008125</v>
      </c>
      <c r="BE34" s="9" t="n">
        <v>22464.7909246315</v>
      </c>
      <c r="BF34" s="9" t="n">
        <v>0.570183516891306</v>
      </c>
      <c r="BG34" s="9" t="n">
        <v>20942.7854231385</v>
      </c>
      <c r="BH34" s="9" t="n">
        <v>17173.0840469736</v>
      </c>
      <c r="BI34" s="6" t="n">
        <v>15758.2731308143</v>
      </c>
    </row>
    <row r="35" customFormat="false" ht="15" hidden="false" customHeight="false" outlineLevel="0" collapsed="false">
      <c r="A35" s="0" t="n">
        <v>2022</v>
      </c>
      <c r="B35" s="11" t="n">
        <v>5525.03235088068</v>
      </c>
      <c r="C35" s="9" t="n">
        <v>4565.42831539949</v>
      </c>
      <c r="D35" s="9" t="n">
        <v>3254.8169689466</v>
      </c>
      <c r="E35" s="9" t="n">
        <v>2748.73344269097</v>
      </c>
      <c r="F35" s="9" t="n">
        <v>2291.47209057449</v>
      </c>
      <c r="G35" s="9" t="n">
        <v>3930.09148867914</v>
      </c>
      <c r="H35" s="9" t="n">
        <v>4176.58188167518</v>
      </c>
      <c r="I35" s="3" t="n">
        <v>2022</v>
      </c>
      <c r="J35" s="11" t="n">
        <v>28872.2500840889</v>
      </c>
      <c r="K35" s="9" t="n">
        <v>21825.6308608182</v>
      </c>
      <c r="L35" s="9" t="n">
        <v>23857.6319000528</v>
      </c>
      <c r="M35" s="9" t="n">
        <v>17008.7491868501</v>
      </c>
      <c r="N35" s="9" t="n">
        <v>14364.1003946741</v>
      </c>
      <c r="O35" s="9" t="n">
        <v>11974.5824201791</v>
      </c>
      <c r="P35" s="9" t="n">
        <v>20537.542064601</v>
      </c>
      <c r="Q35" s="9" t="n">
        <v>0.642718430110391</v>
      </c>
      <c r="R35" s="14" t="n">
        <v>6074.02499771067</v>
      </c>
      <c r="S35" s="13" t="n">
        <v>4784.97566212202</v>
      </c>
      <c r="T35" s="13" t="n">
        <v>3414.73731147727</v>
      </c>
      <c r="U35" s="13" t="n">
        <v>2898.10627390804</v>
      </c>
      <c r="V35" s="13" t="n">
        <v>2392.82139502755</v>
      </c>
      <c r="W35" s="13" t="n">
        <v>4120.32857739788</v>
      </c>
      <c r="X35" s="13" t="n">
        <v>4380.48646045399</v>
      </c>
      <c r="Y35" s="10" t="n">
        <v>4037.18789881424</v>
      </c>
      <c r="Z35" s="10" t="n">
        <v>3051.24900374766</v>
      </c>
      <c r="AA35" s="7"/>
      <c r="AB35" s="7" t="n">
        <v>2022</v>
      </c>
      <c r="AC35" s="8" t="n">
        <v>31741.129755187</v>
      </c>
      <c r="AD35" s="8" t="n">
        <v>22891.1782853241</v>
      </c>
      <c r="AE35" s="13" t="n">
        <v>25004.9239876477</v>
      </c>
      <c r="AF35" s="13" t="n">
        <v>17844.4474832307</v>
      </c>
      <c r="AG35" s="13" t="n">
        <v>15144.6803921795</v>
      </c>
      <c r="AH35" s="13" t="n">
        <v>12504.2051043885</v>
      </c>
      <c r="AI35" s="13" t="n">
        <v>21531.6670673045</v>
      </c>
      <c r="AJ35" s="13" t="n">
        <v>21097.1974910594</v>
      </c>
      <c r="AK35" s="13" t="n">
        <v>17299.7019426687</v>
      </c>
      <c r="AL35" s="8" t="n">
        <v>15944.9608093221</v>
      </c>
      <c r="AM35" s="13" t="n">
        <v>0.606440284473474</v>
      </c>
      <c r="AN35" s="3" t="n">
        <v>2022</v>
      </c>
      <c r="AO35" s="11" t="n">
        <v>6709.26417125372</v>
      </c>
      <c r="AP35" s="9" t="n">
        <v>5076.43681959835</v>
      </c>
      <c r="AQ35" s="9" t="n">
        <v>3530.95705265659</v>
      </c>
      <c r="AR35" s="9" t="n">
        <v>3007.52871772617</v>
      </c>
      <c r="AS35" s="9" t="n">
        <v>2504.73205173115</v>
      </c>
      <c r="AT35" s="9" t="n">
        <v>4351.52451764666</v>
      </c>
      <c r="AU35" s="9" t="n">
        <v>4596.72382593961</v>
      </c>
      <c r="AV35" s="3"/>
      <c r="AW35" s="3"/>
      <c r="AX35" s="3" t="n">
        <v>2022</v>
      </c>
      <c r="AY35" s="6" t="n">
        <v>35060.7092828655</v>
      </c>
      <c r="AZ35" s="6" t="n">
        <v>24021.1733509331</v>
      </c>
      <c r="BA35" s="9" t="n">
        <v>26528.0172283801</v>
      </c>
      <c r="BB35" s="9" t="n">
        <v>18451.7788469109</v>
      </c>
      <c r="BC35" s="9" t="n">
        <v>15716.4910101256</v>
      </c>
      <c r="BD35" s="9" t="n">
        <v>13089.0184162791</v>
      </c>
      <c r="BE35" s="9" t="n">
        <v>22739.831396736</v>
      </c>
      <c r="BF35" s="9" t="n">
        <v>0.571596867450452</v>
      </c>
      <c r="BG35" s="9" t="n">
        <v>21097.1974910594</v>
      </c>
      <c r="BH35" s="9" t="n">
        <v>17299.7019426687</v>
      </c>
      <c r="BI35" s="6" t="n">
        <v>15944.9608093221</v>
      </c>
    </row>
    <row r="36" customFormat="false" ht="15" hidden="false" customHeight="false" outlineLevel="0" collapsed="false">
      <c r="A36" s="0" t="n">
        <v>2022</v>
      </c>
      <c r="B36" s="11" t="n">
        <v>5525.38455998843</v>
      </c>
      <c r="C36" s="9" t="n">
        <v>4620.57278777179</v>
      </c>
      <c r="D36" s="9" t="n">
        <v>3291.14449331302</v>
      </c>
      <c r="E36" s="9" t="n">
        <v>2782.86275259243</v>
      </c>
      <c r="F36" s="9" t="n">
        <v>2308.50479896589</v>
      </c>
      <c r="G36" s="9" t="n">
        <v>3974.95515654109</v>
      </c>
      <c r="H36" s="9" t="n">
        <v>4230.93445537832</v>
      </c>
      <c r="I36" s="3" t="n">
        <v>2022</v>
      </c>
      <c r="J36" s="11" t="n">
        <v>28874.0906288667</v>
      </c>
      <c r="K36" s="9" t="n">
        <v>22109.6619761149</v>
      </c>
      <c r="L36" s="9" t="n">
        <v>24145.8012529136</v>
      </c>
      <c r="M36" s="9" t="n">
        <v>17198.5865130109</v>
      </c>
      <c r="N36" s="9" t="n">
        <v>14542.4504762832</v>
      </c>
      <c r="O36" s="9" t="n">
        <v>12063.5905173367</v>
      </c>
      <c r="P36" s="9" t="n">
        <v>20771.9868526018</v>
      </c>
      <c r="Q36" s="9" t="n">
        <v>0.652997707754926</v>
      </c>
      <c r="R36" s="14" t="n">
        <v>6118.42308515289</v>
      </c>
      <c r="S36" s="13" t="n">
        <v>4833.6887078335</v>
      </c>
      <c r="T36" s="13" t="n">
        <v>3440.69533929834</v>
      </c>
      <c r="U36" s="13" t="n">
        <v>2932.58253932669</v>
      </c>
      <c r="V36" s="13" t="n">
        <v>2410.88554505756</v>
      </c>
      <c r="W36" s="13" t="n">
        <v>4160.73400060353</v>
      </c>
      <c r="X36" s="13" t="n">
        <v>4431.24516606397</v>
      </c>
      <c r="Y36" s="10" t="n">
        <v>4066.73639843393</v>
      </c>
      <c r="Z36" s="10" t="n">
        <v>3085.58075331567</v>
      </c>
      <c r="AA36" s="7"/>
      <c r="AB36" s="7" t="n">
        <v>2022</v>
      </c>
      <c r="AC36" s="8" t="n">
        <v>31973.1415521284</v>
      </c>
      <c r="AD36" s="8" t="n">
        <v>23156.4288665415</v>
      </c>
      <c r="AE36" s="13" t="n">
        <v>25259.4845311557</v>
      </c>
      <c r="AF36" s="13" t="n">
        <v>17980.0967651431</v>
      </c>
      <c r="AG36" s="13" t="n">
        <v>15324.843564794</v>
      </c>
      <c r="AH36" s="13" t="n">
        <v>12598.6032226438</v>
      </c>
      <c r="AI36" s="13" t="n">
        <v>21742.81433477</v>
      </c>
      <c r="AJ36" s="13" t="n">
        <v>21251.6095589803</v>
      </c>
      <c r="AK36" s="13" t="n">
        <v>17426.3198383639</v>
      </c>
      <c r="AL36" s="8" t="n">
        <v>16124.3687831404</v>
      </c>
      <c r="AM36" s="13" t="n">
        <v>0.606208053690342</v>
      </c>
      <c r="AN36" s="3" t="n">
        <v>2022</v>
      </c>
      <c r="AO36" s="11" t="n">
        <v>6747.60440231109</v>
      </c>
      <c r="AP36" s="9" t="n">
        <v>5131.62038130117</v>
      </c>
      <c r="AQ36" s="9" t="n">
        <v>3568.99721371702</v>
      </c>
      <c r="AR36" s="9" t="n">
        <v>3044.18045651893</v>
      </c>
      <c r="AS36" s="9" t="n">
        <v>2523.84951774798</v>
      </c>
      <c r="AT36" s="9" t="n">
        <v>4392.89780753073</v>
      </c>
      <c r="AU36" s="9" t="n">
        <v>4650.58846611303</v>
      </c>
      <c r="AV36" s="3"/>
      <c r="AW36" s="3"/>
      <c r="AX36" s="3" t="n">
        <v>2022</v>
      </c>
      <c r="AY36" s="6" t="n">
        <v>35261.064442631</v>
      </c>
      <c r="AZ36" s="6" t="n">
        <v>24302.6546641653</v>
      </c>
      <c r="BA36" s="9" t="n">
        <v>26816.3908509817</v>
      </c>
      <c r="BB36" s="9" t="n">
        <v>18650.5659260853</v>
      </c>
      <c r="BC36" s="9" t="n">
        <v>15908.022588809</v>
      </c>
      <c r="BD36" s="9" t="n">
        <v>13188.9208647641</v>
      </c>
      <c r="BE36" s="9" t="n">
        <v>22956.0364606111</v>
      </c>
      <c r="BF36" s="9" t="n">
        <v>0.571596997271789</v>
      </c>
      <c r="BG36" s="9" t="n">
        <v>21251.6095589803</v>
      </c>
      <c r="BH36" s="9" t="n">
        <v>17426.3198383639</v>
      </c>
      <c r="BI36" s="6" t="n">
        <v>16124.3687831404</v>
      </c>
    </row>
    <row r="37" customFormat="false" ht="15" hidden="false" customHeight="false" outlineLevel="0" collapsed="false">
      <c r="A37" s="0" t="n">
        <v>2023</v>
      </c>
      <c r="B37" s="11" t="n">
        <v>5567.56969934123</v>
      </c>
      <c r="C37" s="9" t="n">
        <v>4667.04287972017</v>
      </c>
      <c r="D37" s="9" t="n">
        <v>3330.70886499031</v>
      </c>
      <c r="E37" s="9" t="n">
        <v>2814.81400622638</v>
      </c>
      <c r="F37" s="9" t="n">
        <v>2321.51611328534</v>
      </c>
      <c r="G37" s="9" t="n">
        <v>4013.92145501409</v>
      </c>
      <c r="H37" s="9" t="n">
        <v>4278.6886166895</v>
      </c>
      <c r="I37" s="3" t="n">
        <v>2023</v>
      </c>
      <c r="J37" s="11" t="n">
        <v>29094.5381875189</v>
      </c>
      <c r="K37" s="9" t="n">
        <v>22359.2116620479</v>
      </c>
      <c r="L37" s="9" t="n">
        <v>24388.6407570027</v>
      </c>
      <c r="M37" s="9" t="n">
        <v>17405.3386840284</v>
      </c>
      <c r="N37" s="9" t="n">
        <v>14709.4186543559</v>
      </c>
      <c r="O37" s="9" t="n">
        <v>12131.5839510573</v>
      </c>
      <c r="P37" s="9" t="n">
        <v>20975.6136628926</v>
      </c>
      <c r="Q37" s="9" t="n">
        <v>0.644107943488372</v>
      </c>
      <c r="R37" s="12" t="n">
        <v>6150.65695407745</v>
      </c>
      <c r="S37" s="13" t="n">
        <v>4871.89056383934</v>
      </c>
      <c r="T37" s="13" t="n">
        <v>3475.80356789279</v>
      </c>
      <c r="U37" s="13" t="n">
        <v>2965.28586243054</v>
      </c>
      <c r="V37" s="13" t="n">
        <v>2425.66108878796</v>
      </c>
      <c r="W37" s="13" t="n">
        <v>4193.6472861631</v>
      </c>
      <c r="X37" s="13" t="n">
        <v>4475.29545275563</v>
      </c>
      <c r="Y37" s="10" t="n">
        <v>4096.28489805363</v>
      </c>
      <c r="Z37" s="10" t="n">
        <v>3109.05364044335</v>
      </c>
      <c r="AA37" s="7"/>
      <c r="AB37" s="7" t="n">
        <v>2023</v>
      </c>
      <c r="AC37" s="8" t="n">
        <v>32141.5865974537</v>
      </c>
      <c r="AD37" s="8" t="n">
        <v>23386.6231555278</v>
      </c>
      <c r="AE37" s="13" t="n">
        <v>25459.1165821972</v>
      </c>
      <c r="AF37" s="13" t="n">
        <v>18163.5623978514</v>
      </c>
      <c r="AG37" s="13" t="n">
        <v>15495.7418443461</v>
      </c>
      <c r="AH37" s="13" t="n">
        <v>12675.8160182657</v>
      </c>
      <c r="AI37" s="13" t="n">
        <v>21914.8098184912</v>
      </c>
      <c r="AJ37" s="13" t="n">
        <v>21406.0216269012</v>
      </c>
      <c r="AK37" s="13" t="n">
        <v>17552.937734059</v>
      </c>
      <c r="AL37" s="8" t="n">
        <v>16247.0314255117</v>
      </c>
      <c r="AM37" s="13" t="n">
        <v>0.607826788508533</v>
      </c>
      <c r="AN37" s="3" t="n">
        <v>2023</v>
      </c>
      <c r="AO37" s="11" t="n">
        <v>6809.90160884451</v>
      </c>
      <c r="AP37" s="9" t="n">
        <v>5156.35055537317</v>
      </c>
      <c r="AQ37" s="9" t="n">
        <v>3593.9437755207</v>
      </c>
      <c r="AR37" s="9" t="n">
        <v>3074.55599237529</v>
      </c>
      <c r="AS37" s="9" t="n">
        <v>2537.40063140418</v>
      </c>
      <c r="AT37" s="9" t="n">
        <v>4417.19418980686</v>
      </c>
      <c r="AU37" s="9" t="n">
        <v>4684.39227540606</v>
      </c>
      <c r="AV37" s="3"/>
      <c r="AW37" s="3"/>
      <c r="AX37" s="3" t="n">
        <v>2023</v>
      </c>
      <c r="AY37" s="6" t="n">
        <v>35586.6119530065</v>
      </c>
      <c r="AZ37" s="6" t="n">
        <v>24479.3037720294</v>
      </c>
      <c r="BA37" s="9" t="n">
        <v>26945.6237178836</v>
      </c>
      <c r="BB37" s="9" t="n">
        <v>18780.9295738238</v>
      </c>
      <c r="BC37" s="9" t="n">
        <v>16066.7565132435</v>
      </c>
      <c r="BD37" s="9" t="n">
        <v>13259.735136528</v>
      </c>
      <c r="BE37" s="9" t="n">
        <v>23083.0024547746</v>
      </c>
      <c r="BF37" s="9" t="n">
        <v>0.568880974578332</v>
      </c>
      <c r="BG37" s="9" t="n">
        <v>21406.0216269012</v>
      </c>
      <c r="BH37" s="9" t="n">
        <v>17552.937734059</v>
      </c>
      <c r="BI37" s="6" t="n">
        <v>16247.0314255117</v>
      </c>
    </row>
    <row r="38" customFormat="false" ht="15" hidden="false" customHeight="false" outlineLevel="0" collapsed="false">
      <c r="A38" s="0" t="n">
        <v>2023</v>
      </c>
      <c r="B38" s="11" t="n">
        <v>5624.34890998357</v>
      </c>
      <c r="C38" s="9" t="n">
        <v>4707.6882744049</v>
      </c>
      <c r="D38" s="9" t="n">
        <v>3406.28757915353</v>
      </c>
      <c r="E38" s="9" t="n">
        <v>2843.76603483435</v>
      </c>
      <c r="F38" s="9" t="n">
        <v>2337.53608279373</v>
      </c>
      <c r="G38" s="9" t="n">
        <v>4047.61732121623</v>
      </c>
      <c r="H38" s="9" t="n">
        <v>4330.18218879837</v>
      </c>
      <c r="I38" s="3" t="n">
        <v>2023</v>
      </c>
      <c r="J38" s="11" t="n">
        <v>29391.250218351</v>
      </c>
      <c r="K38" s="9" t="n">
        <v>22628.3024469034</v>
      </c>
      <c r="L38" s="9" t="n">
        <v>24601.0420472715</v>
      </c>
      <c r="M38" s="9" t="n">
        <v>17800.2915816357</v>
      </c>
      <c r="N38" s="9" t="n">
        <v>14860.7137341535</v>
      </c>
      <c r="O38" s="9" t="n">
        <v>12215.2997624067</v>
      </c>
      <c r="P38" s="9" t="n">
        <v>21151.6986908171</v>
      </c>
      <c r="Q38" s="9" t="n">
        <v>0.642575746806126</v>
      </c>
      <c r="R38" s="14" t="n">
        <v>6193.86534000137</v>
      </c>
      <c r="S38" s="13" t="n">
        <v>4911.08536714615</v>
      </c>
      <c r="T38" s="13" t="n">
        <v>3510.1613974961</v>
      </c>
      <c r="U38" s="13" t="n">
        <v>2996.54876735653</v>
      </c>
      <c r="V38" s="13" t="n">
        <v>2440.79684466873</v>
      </c>
      <c r="W38" s="13" t="n">
        <v>4228.24665647921</v>
      </c>
      <c r="X38" s="13" t="n">
        <v>4521.10068045088</v>
      </c>
      <c r="Y38" s="10" t="n">
        <v>4125.83339767332</v>
      </c>
      <c r="Z38" s="10" t="n">
        <v>3127.02192183512</v>
      </c>
      <c r="AA38" s="7"/>
      <c r="AB38" s="7" t="n">
        <v>2023</v>
      </c>
      <c r="AC38" s="8" t="n">
        <v>32367.3813521082</v>
      </c>
      <c r="AD38" s="8" t="n">
        <v>23625.9882678361</v>
      </c>
      <c r="AE38" s="13" t="n">
        <v>25663.9374938594</v>
      </c>
      <c r="AF38" s="13" t="n">
        <v>18343.106658528</v>
      </c>
      <c r="AG38" s="13" t="n">
        <v>15659.1129075462</v>
      </c>
      <c r="AH38" s="13" t="n">
        <v>12754.9111802934</v>
      </c>
      <c r="AI38" s="13" t="n">
        <v>22095.616302341</v>
      </c>
      <c r="AJ38" s="13" t="n">
        <v>21560.4336948221</v>
      </c>
      <c r="AK38" s="13" t="n">
        <v>17679.5556297542</v>
      </c>
      <c r="AL38" s="8" t="n">
        <v>16340.9285614881</v>
      </c>
      <c r="AM38" s="13" t="n">
        <v>0.6061892558709</v>
      </c>
      <c r="AN38" s="3" t="n">
        <v>2023</v>
      </c>
      <c r="AO38" s="11" t="n">
        <v>6818.61398891895</v>
      </c>
      <c r="AP38" s="9" t="n">
        <v>5184.12829562871</v>
      </c>
      <c r="AQ38" s="9" t="n">
        <v>3611.69343775299</v>
      </c>
      <c r="AR38" s="9" t="n">
        <v>3099.19547041422</v>
      </c>
      <c r="AS38" s="9" t="n">
        <v>2546.77455529026</v>
      </c>
      <c r="AT38" s="9" t="n">
        <v>4444.82293149396</v>
      </c>
      <c r="AU38" s="9" t="n">
        <v>4721.37634038598</v>
      </c>
      <c r="AV38" s="3"/>
      <c r="AW38" s="3"/>
      <c r="AX38" s="3" t="n">
        <v>2023</v>
      </c>
      <c r="AY38" s="6" t="n">
        <v>35632.1403771607</v>
      </c>
      <c r="AZ38" s="6" t="n">
        <v>24672.571992994</v>
      </c>
      <c r="BA38" s="9" t="n">
        <v>27090.7823002222</v>
      </c>
      <c r="BB38" s="9" t="n">
        <v>18873.6842681555</v>
      </c>
      <c r="BC38" s="9" t="n">
        <v>16195.5154284321</v>
      </c>
      <c r="BD38" s="9" t="n">
        <v>13308.7206007787</v>
      </c>
      <c r="BE38" s="9" t="n">
        <v>23227.3824129067</v>
      </c>
      <c r="BF38" s="9" t="n">
        <v>0.570871892049334</v>
      </c>
      <c r="BG38" s="9" t="n">
        <v>21560.4336948221</v>
      </c>
      <c r="BH38" s="9" t="n">
        <v>17679.5556297542</v>
      </c>
      <c r="BI38" s="6" t="n">
        <v>16340.9285614881</v>
      </c>
    </row>
    <row r="39" customFormat="false" ht="15" hidden="false" customHeight="false" outlineLevel="0" collapsed="false">
      <c r="A39" s="0" t="n">
        <v>2023</v>
      </c>
      <c r="B39" s="11" t="n">
        <v>5640.2400458913</v>
      </c>
      <c r="C39" s="9" t="n">
        <v>4746.57680539972</v>
      </c>
      <c r="D39" s="9" t="n">
        <v>3397.87297674853</v>
      </c>
      <c r="E39" s="9" t="n">
        <v>2875.66093469227</v>
      </c>
      <c r="F39" s="9" t="n">
        <v>2352.13231319801</v>
      </c>
      <c r="G39" s="9" t="n">
        <v>4080.20688187765</v>
      </c>
      <c r="H39" s="9" t="n">
        <v>4364.39058473456</v>
      </c>
      <c r="I39" s="3" t="n">
        <v>2023</v>
      </c>
      <c r="J39" s="11" t="n">
        <v>29474.2927818892</v>
      </c>
      <c r="K39" s="9" t="n">
        <v>22807.0658096714</v>
      </c>
      <c r="L39" s="9" t="n">
        <v>24804.2624668056</v>
      </c>
      <c r="M39" s="9" t="n">
        <v>17756.31925902</v>
      </c>
      <c r="N39" s="9" t="n">
        <v>15027.3874233959</v>
      </c>
      <c r="O39" s="9" t="n">
        <v>12291.575517507</v>
      </c>
      <c r="P39" s="9" t="n">
        <v>21322.0024801509</v>
      </c>
      <c r="Q39" s="9" t="n">
        <v>0.646994386068456</v>
      </c>
      <c r="R39" s="14" t="n">
        <v>6219.47198334682</v>
      </c>
      <c r="S39" s="13" t="n">
        <v>4955.12435506189</v>
      </c>
      <c r="T39" s="13" t="n">
        <v>3528.18735927934</v>
      </c>
      <c r="U39" s="13" t="n">
        <v>3028.32978877712</v>
      </c>
      <c r="V39" s="13" t="n">
        <v>2455.08550636866</v>
      </c>
      <c r="W39" s="13" t="n">
        <v>4265.17399645419</v>
      </c>
      <c r="X39" s="13" t="n">
        <v>4564.26619604779</v>
      </c>
      <c r="Y39" s="10" t="n">
        <v>4155.38189729301</v>
      </c>
      <c r="Z39" s="10" t="n">
        <v>3150.62644118665</v>
      </c>
      <c r="AA39" s="7"/>
      <c r="AB39" s="7" t="n">
        <v>2023</v>
      </c>
      <c r="AC39" s="8" t="n">
        <v>32501.194398536</v>
      </c>
      <c r="AD39" s="8" t="n">
        <v>23851.5589943359</v>
      </c>
      <c r="AE39" s="13" t="n">
        <v>25894.0727386514</v>
      </c>
      <c r="AF39" s="13" t="n">
        <v>18437.3052158503</v>
      </c>
      <c r="AG39" s="13" t="n">
        <v>15825.191500414</v>
      </c>
      <c r="AH39" s="13" t="n">
        <v>12829.5796686872</v>
      </c>
      <c r="AI39" s="13" t="n">
        <v>22288.5880945383</v>
      </c>
      <c r="AJ39" s="13" t="n">
        <v>21714.845762743</v>
      </c>
      <c r="AK39" s="13" t="n">
        <v>17806.1735254493</v>
      </c>
      <c r="AL39" s="8" t="n">
        <v>16464.2790764807</v>
      </c>
      <c r="AM39" s="13" t="n">
        <v>0.605283093404344</v>
      </c>
      <c r="AN39" s="3" t="n">
        <v>2023</v>
      </c>
      <c r="AO39" s="11" t="n">
        <v>6852.96938356179</v>
      </c>
      <c r="AP39" s="9" t="n">
        <v>5207.46970936131</v>
      </c>
      <c r="AQ39" s="9" t="n">
        <v>3629.96532644521</v>
      </c>
      <c r="AR39" s="9" t="n">
        <v>3121.01967686008</v>
      </c>
      <c r="AS39" s="9" t="n">
        <v>2552.94017346266</v>
      </c>
      <c r="AT39" s="9" t="n">
        <v>4461.19094157078</v>
      </c>
      <c r="AU39" s="9" t="n">
        <v>4752.54765867786</v>
      </c>
      <c r="AV39" s="3"/>
      <c r="AW39" s="3"/>
      <c r="AX39" s="3" t="n">
        <v>2023</v>
      </c>
      <c r="AY39" s="6" t="n">
        <v>35811.6719134254</v>
      </c>
      <c r="AZ39" s="6" t="n">
        <v>24835.4644504527</v>
      </c>
      <c r="BA39" s="9" t="n">
        <v>27212.7578999662</v>
      </c>
      <c r="BB39" s="9" t="n">
        <v>18969.1679696666</v>
      </c>
      <c r="BC39" s="9" t="n">
        <v>16309.5625337475</v>
      </c>
      <c r="BD39" s="9" t="n">
        <v>13340.9403704545</v>
      </c>
      <c r="BE39" s="9" t="n">
        <v>23312.9169854313</v>
      </c>
      <c r="BF39" s="9" t="n">
        <v>0.566478133043585</v>
      </c>
      <c r="BG39" s="9" t="n">
        <v>21714.845762743</v>
      </c>
      <c r="BH39" s="9" t="n">
        <v>17806.1735254493</v>
      </c>
      <c r="BI39" s="6" t="n">
        <v>16464.2790764807</v>
      </c>
    </row>
    <row r="40" customFormat="false" ht="15" hidden="false" customHeight="false" outlineLevel="0" collapsed="false">
      <c r="A40" s="0" t="n">
        <v>2023</v>
      </c>
      <c r="B40" s="11" t="n">
        <v>5674.52140824468</v>
      </c>
      <c r="C40" s="9" t="n">
        <v>4793.84291306383</v>
      </c>
      <c r="D40" s="9" t="n">
        <v>3432.13243287566</v>
      </c>
      <c r="E40" s="9" t="n">
        <v>2908.59889007864</v>
      </c>
      <c r="F40" s="9" t="n">
        <v>2366.05419233453</v>
      </c>
      <c r="G40" s="9" t="n">
        <v>4112.81783491764</v>
      </c>
      <c r="H40" s="9" t="n">
        <v>4416.79179348706</v>
      </c>
      <c r="I40" s="3" t="n">
        <v>2023</v>
      </c>
      <c r="J40" s="11" t="n">
        <v>29653.4374464326</v>
      </c>
      <c r="K40" s="9" t="n">
        <v>23080.8996458786</v>
      </c>
      <c r="L40" s="9" t="n">
        <v>25051.261722975</v>
      </c>
      <c r="M40" s="9" t="n">
        <v>17935.3494478459</v>
      </c>
      <c r="N40" s="9" t="n">
        <v>15199.5118246263</v>
      </c>
      <c r="O40" s="9" t="n">
        <v>12364.3273043823</v>
      </c>
      <c r="P40" s="9" t="n">
        <v>21492.4180599802</v>
      </c>
      <c r="Q40" s="9" t="n">
        <v>0.652076559762884</v>
      </c>
      <c r="R40" s="14" t="n">
        <v>6264.57329403818</v>
      </c>
      <c r="S40" s="13" t="n">
        <v>4993.92107226432</v>
      </c>
      <c r="T40" s="13" t="n">
        <v>3551.42725901016</v>
      </c>
      <c r="U40" s="13" t="n">
        <v>3058.79942023598</v>
      </c>
      <c r="V40" s="13" t="n">
        <v>2466.33128192257</v>
      </c>
      <c r="W40" s="13" t="n">
        <v>4296.43616924775</v>
      </c>
      <c r="X40" s="13" t="n">
        <v>4609.31007448159</v>
      </c>
      <c r="Y40" s="10" t="n">
        <v>4184.93039691271</v>
      </c>
      <c r="Z40" s="10" t="n">
        <v>3168.6794597389</v>
      </c>
      <c r="AA40" s="7"/>
      <c r="AB40" s="7" t="n">
        <v>2023</v>
      </c>
      <c r="AC40" s="8" t="n">
        <v>32736.8810404783</v>
      </c>
      <c r="AD40" s="8" t="n">
        <v>24086.9455116095</v>
      </c>
      <c r="AE40" s="13" t="n">
        <v>26096.8133653794</v>
      </c>
      <c r="AF40" s="13" t="n">
        <v>18558.7503322487</v>
      </c>
      <c r="AG40" s="13" t="n">
        <v>15984.4171417462</v>
      </c>
      <c r="AH40" s="13" t="n">
        <v>12888.3468981914</v>
      </c>
      <c r="AI40" s="13" t="n">
        <v>22451.9553318222</v>
      </c>
      <c r="AJ40" s="13" t="n">
        <v>21869.257830664</v>
      </c>
      <c r="AK40" s="13" t="n">
        <v>17932.7914211445</v>
      </c>
      <c r="AL40" s="8" t="n">
        <v>16558.6190247944</v>
      </c>
      <c r="AM40" s="13" t="n">
        <v>0.605017129997575</v>
      </c>
      <c r="AN40" s="3" t="n">
        <v>2023</v>
      </c>
      <c r="AO40" s="11" t="n">
        <v>6884.57098585129</v>
      </c>
      <c r="AP40" s="9" t="n">
        <v>5242.51642228443</v>
      </c>
      <c r="AQ40" s="9" t="n">
        <v>3654.9009742888</v>
      </c>
      <c r="AR40" s="9" t="n">
        <v>3145.90591875695</v>
      </c>
      <c r="AS40" s="9" t="n">
        <v>2560.62338604826</v>
      </c>
      <c r="AT40" s="9" t="n">
        <v>4487.05868721254</v>
      </c>
      <c r="AU40" s="9" t="n">
        <v>4797.72754287547</v>
      </c>
      <c r="AV40" s="3"/>
      <c r="AW40" s="3"/>
      <c r="AX40" s="3" t="n">
        <v>2023</v>
      </c>
      <c r="AY40" s="6" t="n">
        <v>35976.812912865</v>
      </c>
      <c r="AZ40" s="6" t="n">
        <v>25071.5616952255</v>
      </c>
      <c r="BA40" s="9" t="n">
        <v>27395.9020692452</v>
      </c>
      <c r="BB40" s="9" t="n">
        <v>19099.474584149</v>
      </c>
      <c r="BC40" s="9" t="n">
        <v>16439.6109667825</v>
      </c>
      <c r="BD40" s="9" t="n">
        <v>13381.0906575719</v>
      </c>
      <c r="BE40" s="9" t="n">
        <v>23448.0944783126</v>
      </c>
      <c r="BF40" s="9" t="n">
        <v>0.57294372465776</v>
      </c>
      <c r="BG40" s="9" t="n">
        <v>21869.257830664</v>
      </c>
      <c r="BH40" s="9" t="n">
        <v>17932.7914211445</v>
      </c>
      <c r="BI40" s="6" t="n">
        <v>16558.6190247944</v>
      </c>
    </row>
    <row r="41" customFormat="false" ht="15" hidden="false" customHeight="false" outlineLevel="0" collapsed="false">
      <c r="A41" s="0" t="n">
        <v>2024</v>
      </c>
      <c r="B41" s="11" t="n">
        <v>5677.30983807495</v>
      </c>
      <c r="C41" s="9" t="n">
        <v>4831.43651380304</v>
      </c>
      <c r="D41" s="9" t="n">
        <v>3469.49049996978</v>
      </c>
      <c r="E41" s="9" t="n">
        <v>2943.74944968841</v>
      </c>
      <c r="F41" s="9" t="n">
        <v>2378.98754463591</v>
      </c>
      <c r="G41" s="9" t="n">
        <v>4151.47884950378</v>
      </c>
      <c r="H41" s="9" t="n">
        <v>4466.48026745379</v>
      </c>
      <c r="I41" s="3" t="n">
        <v>2024</v>
      </c>
      <c r="J41" s="11" t="n">
        <v>29668.0089888759</v>
      </c>
      <c r="K41" s="9" t="n">
        <v>23340.5575004495</v>
      </c>
      <c r="L41" s="9" t="n">
        <v>25247.7152047236</v>
      </c>
      <c r="M41" s="9" t="n">
        <v>18130.5720976513</v>
      </c>
      <c r="N41" s="9" t="n">
        <v>15383.1986671997</v>
      </c>
      <c r="O41" s="9" t="n">
        <v>12431.9133307359</v>
      </c>
      <c r="P41" s="9" t="n">
        <v>21694.449543372</v>
      </c>
      <c r="Q41" s="9" t="n">
        <v>0.653658922501662</v>
      </c>
      <c r="R41" s="12" t="n">
        <v>6326.27636409552</v>
      </c>
      <c r="S41" s="13" t="n">
        <v>5044.97321042553</v>
      </c>
      <c r="T41" s="13" t="n">
        <v>3567.69194753444</v>
      </c>
      <c r="U41" s="13" t="n">
        <v>3092.52429056534</v>
      </c>
      <c r="V41" s="13" t="n">
        <v>2469.51074340281</v>
      </c>
      <c r="W41" s="13" t="n">
        <v>4336.65253396867</v>
      </c>
      <c r="X41" s="13" t="n">
        <v>4653.57918588422</v>
      </c>
      <c r="Y41" s="10" t="n">
        <v>4214.4788965324</v>
      </c>
      <c r="Z41" s="10" t="n">
        <v>3192.4154906402</v>
      </c>
      <c r="AA41" s="7"/>
      <c r="AB41" s="7" t="n">
        <v>2024</v>
      </c>
      <c r="AC41" s="8" t="n">
        <v>33059.3237623507</v>
      </c>
      <c r="AD41" s="8" t="n">
        <v>24318.2833163942</v>
      </c>
      <c r="AE41" s="13" t="n">
        <v>26363.5973417815</v>
      </c>
      <c r="AF41" s="13" t="n">
        <v>18643.7449756806</v>
      </c>
      <c r="AG41" s="13" t="n">
        <v>16160.6537370029</v>
      </c>
      <c r="AH41" s="13" t="n">
        <v>12904.9618609934</v>
      </c>
      <c r="AI41" s="13" t="n">
        <v>22662.1146333348</v>
      </c>
      <c r="AJ41" s="13" t="n">
        <v>22023.6698985849</v>
      </c>
      <c r="AK41" s="13" t="n">
        <v>18059.4093168396</v>
      </c>
      <c r="AL41" s="8" t="n">
        <v>16682.6567817998</v>
      </c>
      <c r="AM41" s="13" t="n">
        <v>0.601989703216014</v>
      </c>
      <c r="AN41" s="3" t="n">
        <v>2024</v>
      </c>
      <c r="AO41" s="11" t="n">
        <v>6953.99529582236</v>
      </c>
      <c r="AP41" s="9" t="n">
        <v>5278.1222404677</v>
      </c>
      <c r="AQ41" s="9" t="n">
        <v>3681.06019160176</v>
      </c>
      <c r="AR41" s="9" t="n">
        <v>3175.16116493775</v>
      </c>
      <c r="AS41" s="9" t="n">
        <v>2560.55896218063</v>
      </c>
      <c r="AT41" s="9" t="n">
        <v>4515.40380456079</v>
      </c>
      <c r="AU41" s="9" t="n">
        <v>4839.44843187794</v>
      </c>
      <c r="AV41" s="3"/>
      <c r="AW41" s="3"/>
      <c r="AX41" s="3" t="n">
        <v>2024</v>
      </c>
      <c r="AY41" s="6" t="n">
        <v>36339.6046418728</v>
      </c>
      <c r="AZ41" s="6" t="n">
        <v>25289.5832133833</v>
      </c>
      <c r="BA41" s="9" t="n">
        <v>27581.9679638408</v>
      </c>
      <c r="BB41" s="9" t="n">
        <v>19236.1752252128</v>
      </c>
      <c r="BC41" s="9" t="n">
        <v>16592.4905755089</v>
      </c>
      <c r="BD41" s="9" t="n">
        <v>13380.7539967345</v>
      </c>
      <c r="BE41" s="9" t="n">
        <v>23596.2180122158</v>
      </c>
      <c r="BF41" s="9" t="n">
        <v>0.561366184335969</v>
      </c>
      <c r="BG41" s="9" t="n">
        <v>22023.6698985849</v>
      </c>
      <c r="BH41" s="9" t="n">
        <v>18059.4093168396</v>
      </c>
      <c r="BI41" s="6" t="n">
        <v>16682.6567817998</v>
      </c>
    </row>
    <row r="42" customFormat="false" ht="15" hidden="false" customHeight="false" outlineLevel="0" collapsed="false">
      <c r="A42" s="0" t="n">
        <v>2024</v>
      </c>
      <c r="B42" s="11" t="n">
        <v>5688.99941984947</v>
      </c>
      <c r="C42" s="9" t="n">
        <v>4891.54294131231</v>
      </c>
      <c r="D42" s="9" t="n">
        <v>3493.13584046987</v>
      </c>
      <c r="E42" s="9" t="n">
        <v>2976.83887798697</v>
      </c>
      <c r="F42" s="9" t="n">
        <v>2395.03807129638</v>
      </c>
      <c r="G42" s="9" t="n">
        <v>4194.91576178874</v>
      </c>
      <c r="H42" s="9" t="n">
        <v>4516.57373799112</v>
      </c>
      <c r="I42" s="3" t="n">
        <v>2024</v>
      </c>
      <c r="J42" s="11" t="n">
        <v>29729.0954236582</v>
      </c>
      <c r="K42" s="9" t="n">
        <v>23602.3317520886</v>
      </c>
      <c r="L42" s="9" t="n">
        <v>25561.8143260495</v>
      </c>
      <c r="M42" s="9" t="n">
        <v>18254.135932374</v>
      </c>
      <c r="N42" s="9" t="n">
        <v>15556.1146228544</v>
      </c>
      <c r="O42" s="9" t="n">
        <v>12515.7888250845</v>
      </c>
      <c r="P42" s="9" t="n">
        <v>21921.438511893</v>
      </c>
      <c r="Q42" s="9" t="n">
        <v>0.661750554803691</v>
      </c>
      <c r="R42" s="14" t="n">
        <v>6395.17786893838</v>
      </c>
      <c r="S42" s="13" t="n">
        <v>5108.95438257513</v>
      </c>
      <c r="T42" s="13" t="n">
        <v>3593.96548469931</v>
      </c>
      <c r="U42" s="13" t="n">
        <v>3124.71822879582</v>
      </c>
      <c r="V42" s="13" t="n">
        <v>2492.03700327063</v>
      </c>
      <c r="W42" s="13" t="n">
        <v>4387.69293125148</v>
      </c>
      <c r="X42" s="13" t="n">
        <v>4713.06675341794</v>
      </c>
      <c r="Y42" s="10" t="n">
        <v>4244.02739615209</v>
      </c>
      <c r="Z42" s="10" t="n">
        <v>3210.55338653151</v>
      </c>
      <c r="AA42" s="7"/>
      <c r="AB42" s="7" t="n">
        <v>2024</v>
      </c>
      <c r="AC42" s="8" t="n">
        <v>33419.3834602231</v>
      </c>
      <c r="AD42" s="8" t="n">
        <v>24629.1484512298</v>
      </c>
      <c r="AE42" s="13" t="n">
        <v>26697.9447782597</v>
      </c>
      <c r="AF42" s="13" t="n">
        <v>18781.0430198263</v>
      </c>
      <c r="AG42" s="13" t="n">
        <v>16328.8901158603</v>
      </c>
      <c r="AH42" s="13" t="n">
        <v>13022.677698125</v>
      </c>
      <c r="AI42" s="13" t="n">
        <v>22928.8372552405</v>
      </c>
      <c r="AJ42" s="13" t="n">
        <v>22178.0819665057</v>
      </c>
      <c r="AK42" s="13" t="n">
        <v>18186.0272125347</v>
      </c>
      <c r="AL42" s="8" t="n">
        <v>16777.4402749842</v>
      </c>
      <c r="AM42" s="13" t="n">
        <v>0.600502221508375</v>
      </c>
      <c r="AN42" s="3" t="n">
        <v>2024</v>
      </c>
      <c r="AO42" s="11" t="n">
        <v>7003.12251580633</v>
      </c>
      <c r="AP42" s="9" t="n">
        <v>5341.92516565424</v>
      </c>
      <c r="AQ42" s="9" t="n">
        <v>3710.66393421066</v>
      </c>
      <c r="AR42" s="9" t="n">
        <v>3207.37152740922</v>
      </c>
      <c r="AS42" s="9" t="n">
        <v>2575.30426272807</v>
      </c>
      <c r="AT42" s="9" t="n">
        <v>4565.34516711778</v>
      </c>
      <c r="AU42" s="9" t="n">
        <v>4901.54274195905</v>
      </c>
      <c r="AV42" s="3"/>
      <c r="AW42" s="3"/>
      <c r="AX42" s="3" t="n">
        <v>2024</v>
      </c>
      <c r="AY42" s="6" t="n">
        <v>36596.3295425129</v>
      </c>
      <c r="AZ42" s="6" t="n">
        <v>25614.0704445169</v>
      </c>
      <c r="BA42" s="9" t="n">
        <v>27915.3839323081</v>
      </c>
      <c r="BB42" s="9" t="n">
        <v>19390.8759773076</v>
      </c>
      <c r="BC42" s="9" t="n">
        <v>16760.8127827856</v>
      </c>
      <c r="BD42" s="9" t="n">
        <v>13457.8087500706</v>
      </c>
      <c r="BE42" s="9" t="n">
        <v>23857.1973907448</v>
      </c>
      <c r="BF42" s="9" t="n">
        <v>0.557666780059881</v>
      </c>
      <c r="BG42" s="9" t="n">
        <v>22178.0819665057</v>
      </c>
      <c r="BH42" s="9" t="n">
        <v>18186.0272125347</v>
      </c>
      <c r="BI42" s="6" t="n">
        <v>16777.4402749842</v>
      </c>
    </row>
    <row r="43" customFormat="false" ht="15" hidden="false" customHeight="false" outlineLevel="0" collapsed="false">
      <c r="A43" s="0" t="n">
        <v>2024</v>
      </c>
      <c r="B43" s="11" t="n">
        <v>5727.81552635651</v>
      </c>
      <c r="C43" s="9" t="n">
        <v>4949.21946048191</v>
      </c>
      <c r="D43" s="9" t="n">
        <v>3505.04557172331</v>
      </c>
      <c r="E43" s="9" t="n">
        <v>3014.31121533996</v>
      </c>
      <c r="F43" s="9" t="n">
        <v>2403.37201307502</v>
      </c>
      <c r="G43" s="9" t="n">
        <v>4240.54081700637</v>
      </c>
      <c r="H43" s="9" t="n">
        <v>4560.88968816288</v>
      </c>
      <c r="I43" s="3" t="n">
        <v>2024</v>
      </c>
      <c r="J43" s="11" t="n">
        <v>29931.937373386</v>
      </c>
      <c r="K43" s="9" t="n">
        <v>23833.9143229796</v>
      </c>
      <c r="L43" s="9" t="n">
        <v>25863.2154364301</v>
      </c>
      <c r="M43" s="9" t="n">
        <v>18316.3728058158</v>
      </c>
      <c r="N43" s="9" t="n">
        <v>15751.9344165825</v>
      </c>
      <c r="O43" s="9" t="n">
        <v>12559.3396381727</v>
      </c>
      <c r="P43" s="9" t="n">
        <v>22159.8620939982</v>
      </c>
      <c r="Q43" s="9" t="n">
        <v>0.659378179813203</v>
      </c>
      <c r="R43" s="14" t="n">
        <v>6424.85381458221</v>
      </c>
      <c r="S43" s="13" t="n">
        <v>5170.60674322215</v>
      </c>
      <c r="T43" s="13" t="n">
        <v>3616.20543507569</v>
      </c>
      <c r="U43" s="13" t="n">
        <v>3164.03342222365</v>
      </c>
      <c r="V43" s="13" t="n">
        <v>2508.67018720014</v>
      </c>
      <c r="W43" s="13" t="n">
        <v>4436.25549090502</v>
      </c>
      <c r="X43" s="13" t="n">
        <v>4767.25304362892</v>
      </c>
      <c r="Y43" s="10" t="n">
        <v>4273.57589577179</v>
      </c>
      <c r="Z43" s="10" t="n">
        <v>3234.42076901323</v>
      </c>
      <c r="AA43" s="7"/>
      <c r="AB43" s="7" t="n">
        <v>2024</v>
      </c>
      <c r="AC43" s="8" t="n">
        <v>33574.4615248744</v>
      </c>
      <c r="AD43" s="8" t="n">
        <v>24912.3106162172</v>
      </c>
      <c r="AE43" s="13" t="n">
        <v>27020.1225071542</v>
      </c>
      <c r="AF43" s="13" t="n">
        <v>18897.2626848609</v>
      </c>
      <c r="AG43" s="13" t="n">
        <v>16534.340152107</v>
      </c>
      <c r="AH43" s="13" t="n">
        <v>13109.5979939005</v>
      </c>
      <c r="AI43" s="13" t="n">
        <v>23182.6114013442</v>
      </c>
      <c r="AJ43" s="13" t="n">
        <v>22332.4940344267</v>
      </c>
      <c r="AK43" s="13" t="n">
        <v>18312.6451082299</v>
      </c>
      <c r="AL43" s="8" t="n">
        <v>16902.1644380482</v>
      </c>
      <c r="AM43" s="13" t="n">
        <v>0.600731370756723</v>
      </c>
      <c r="AN43" s="3" t="n">
        <v>2024</v>
      </c>
      <c r="AO43" s="11" t="n">
        <v>7028.2237225364</v>
      </c>
      <c r="AP43" s="9" t="n">
        <v>5412.94240544211</v>
      </c>
      <c r="AQ43" s="9" t="n">
        <v>3750.25592031424</v>
      </c>
      <c r="AR43" s="9" t="n">
        <v>3247.74546622533</v>
      </c>
      <c r="AS43" s="9" t="n">
        <v>2600.20942347831</v>
      </c>
      <c r="AT43" s="9" t="n">
        <v>4619.51685159465</v>
      </c>
      <c r="AU43" s="9" t="n">
        <v>4967.04236598094</v>
      </c>
      <c r="AV43" s="3"/>
      <c r="AW43" s="3"/>
      <c r="AX43" s="3" t="n">
        <v>2024</v>
      </c>
      <c r="AY43" s="6" t="n">
        <v>36727.5013207211</v>
      </c>
      <c r="AZ43" s="6" t="n">
        <v>25956.3528792744</v>
      </c>
      <c r="BA43" s="9" t="n">
        <v>28286.4998601832</v>
      </c>
      <c r="BB43" s="9" t="n">
        <v>19597.772453475</v>
      </c>
      <c r="BC43" s="9" t="n">
        <v>16971.7955217722</v>
      </c>
      <c r="BD43" s="9" t="n">
        <v>13587.9560476607</v>
      </c>
      <c r="BE43" s="9" t="n">
        <v>24140.2832303133</v>
      </c>
      <c r="BF43" s="9" t="n">
        <v>0.56545724495068</v>
      </c>
      <c r="BG43" s="9" t="n">
        <v>22332.4940344267</v>
      </c>
      <c r="BH43" s="9" t="n">
        <v>18312.6451082299</v>
      </c>
      <c r="BI43" s="6" t="n">
        <v>16902.1644380482</v>
      </c>
    </row>
    <row r="44" customFormat="false" ht="15" hidden="false" customHeight="false" outlineLevel="0" collapsed="false">
      <c r="A44" s="0" t="n">
        <v>2024</v>
      </c>
      <c r="B44" s="11" t="n">
        <v>5775.37829500618</v>
      </c>
      <c r="C44" s="9" t="n">
        <v>4986.97063755559</v>
      </c>
      <c r="D44" s="9" t="n">
        <v>3522.98916784732</v>
      </c>
      <c r="E44" s="9" t="n">
        <v>3026.99190640528</v>
      </c>
      <c r="F44" s="9" t="n">
        <v>2409.58769765344</v>
      </c>
      <c r="G44" s="9" t="n">
        <v>4258.38464994269</v>
      </c>
      <c r="H44" s="9" t="n">
        <v>4589.8622594999</v>
      </c>
      <c r="I44" s="3" t="n">
        <v>2024</v>
      </c>
      <c r="J44" s="11" t="n">
        <v>30180.4868956211</v>
      </c>
      <c r="K44" s="9" t="n">
        <v>23985.3167532456</v>
      </c>
      <c r="L44" s="9" t="n">
        <v>26060.4923673546</v>
      </c>
      <c r="M44" s="9" t="n">
        <v>18410.1409435929</v>
      </c>
      <c r="N44" s="9" t="n">
        <v>15818.2001070664</v>
      </c>
      <c r="O44" s="9" t="n">
        <v>12591.8210406686</v>
      </c>
      <c r="P44" s="9" t="n">
        <v>22253.1088976869</v>
      </c>
      <c r="Q44" s="9" t="n">
        <v>0.657596266982818</v>
      </c>
      <c r="R44" s="14" t="n">
        <v>6469.38868614341</v>
      </c>
      <c r="S44" s="13" t="n">
        <v>5213.05370498101</v>
      </c>
      <c r="T44" s="13" t="n">
        <v>3626.0994556591</v>
      </c>
      <c r="U44" s="13" t="n">
        <v>3176.19351139362</v>
      </c>
      <c r="V44" s="13" t="n">
        <v>2510.68926695174</v>
      </c>
      <c r="W44" s="13" t="n">
        <v>4453.72651629515</v>
      </c>
      <c r="X44" s="13" t="n">
        <v>4791.80472407526</v>
      </c>
      <c r="Y44" s="10" t="n">
        <v>4301.81969694291</v>
      </c>
      <c r="Z44" s="10" t="n">
        <v>3252.64364674692</v>
      </c>
      <c r="AA44" s="7"/>
      <c r="AB44" s="7" t="n">
        <v>2024</v>
      </c>
      <c r="AC44" s="8" t="n">
        <v>33807.1881167781</v>
      </c>
      <c r="AD44" s="8" t="n">
        <v>25040.6107261194</v>
      </c>
      <c r="AE44" s="13" t="n">
        <v>27241.938275349</v>
      </c>
      <c r="AF44" s="13" t="n">
        <v>18948.9660267564</v>
      </c>
      <c r="AG44" s="13" t="n">
        <v>16597.8853249248</v>
      </c>
      <c r="AH44" s="13" t="n">
        <v>13120.1491313103</v>
      </c>
      <c r="AI44" s="13" t="n">
        <v>23273.9100186652</v>
      </c>
      <c r="AJ44" s="13" t="n">
        <v>22480.0881187596</v>
      </c>
      <c r="AK44" s="13" t="n">
        <v>18433.6722573829</v>
      </c>
      <c r="AL44" s="8" t="n">
        <v>16997.3920222079</v>
      </c>
      <c r="AM44" s="13" t="n">
        <v>0.598687382527556</v>
      </c>
      <c r="AN44" s="3" t="n">
        <v>2024</v>
      </c>
      <c r="AO44" s="11" t="n">
        <v>7049.12040418796</v>
      </c>
      <c r="AP44" s="9" t="n">
        <v>5438.60168775554</v>
      </c>
      <c r="AQ44" s="9" t="n">
        <v>3775.34804415416</v>
      </c>
      <c r="AR44" s="9" t="n">
        <v>3254.3199295926</v>
      </c>
      <c r="AS44" s="9" t="n">
        <v>2605.48105311554</v>
      </c>
      <c r="AT44" s="9" t="n">
        <v>4623.58840439796</v>
      </c>
      <c r="AU44" s="9" t="n">
        <v>4987.15524501395</v>
      </c>
      <c r="AV44" s="3"/>
      <c r="AW44" s="3"/>
      <c r="AX44" s="3" t="n">
        <v>2024</v>
      </c>
      <c r="AY44" s="6" t="n">
        <v>36836.7014448571</v>
      </c>
      <c r="AZ44" s="6" t="n">
        <v>26061.4570735077</v>
      </c>
      <c r="BA44" s="9" t="n">
        <v>28420.5879829095</v>
      </c>
      <c r="BB44" s="9" t="n">
        <v>19728.8967670786</v>
      </c>
      <c r="BC44" s="9" t="n">
        <v>17006.1518003338</v>
      </c>
      <c r="BD44" s="9" t="n">
        <v>13615.5040871238</v>
      </c>
      <c r="BE44" s="9" t="n">
        <v>24161.5600090365</v>
      </c>
      <c r="BF44" s="9" t="n">
        <v>0.56467808127973</v>
      </c>
      <c r="BG44" s="9" t="n">
        <v>22480.0881187596</v>
      </c>
      <c r="BH44" s="9" t="n">
        <v>18433.6722573829</v>
      </c>
      <c r="BI44" s="6" t="n">
        <v>16997.3920222079</v>
      </c>
    </row>
    <row r="45" customFormat="false" ht="15" hidden="false" customHeight="false" outlineLevel="0" collapsed="false">
      <c r="A45" s="0" t="n">
        <v>2025</v>
      </c>
      <c r="B45" s="11" t="n">
        <v>5829.38714085459</v>
      </c>
      <c r="C45" s="9" t="n">
        <v>5017.68543257824</v>
      </c>
      <c r="D45" s="9" t="n">
        <v>3505.91078475919</v>
      </c>
      <c r="E45" s="9" t="n">
        <v>3039.14287556711</v>
      </c>
      <c r="F45" s="9" t="n">
        <v>2420.25544517171</v>
      </c>
      <c r="G45" s="9" t="n">
        <v>4270.90522472664</v>
      </c>
      <c r="H45" s="9" t="n">
        <v>4607.7017880136</v>
      </c>
      <c r="I45" s="3" t="n">
        <v>2025</v>
      </c>
      <c r="J45" s="11" t="n">
        <v>30462.7217867598</v>
      </c>
      <c r="K45" s="9" t="n">
        <v>24078.541063244</v>
      </c>
      <c r="L45" s="9" t="n">
        <v>26220.9991638504</v>
      </c>
      <c r="M45" s="9" t="n">
        <v>18320.8941634408</v>
      </c>
      <c r="N45" s="9" t="n">
        <v>15881.6976213115</v>
      </c>
      <c r="O45" s="9" t="n">
        <v>12647.5676598051</v>
      </c>
      <c r="P45" s="9" t="n">
        <v>22318.5378659536</v>
      </c>
      <c r="Q45" s="9" t="n">
        <v>0.653007155477287</v>
      </c>
      <c r="R45" s="12" t="n">
        <v>6517.21295539009</v>
      </c>
      <c r="S45" s="13" t="n">
        <v>5227.69036844962</v>
      </c>
      <c r="T45" s="13" t="n">
        <v>3643.72181457974</v>
      </c>
      <c r="U45" s="13" t="n">
        <v>3188.56998840895</v>
      </c>
      <c r="V45" s="13" t="n">
        <v>2519.52958582175</v>
      </c>
      <c r="W45" s="13" t="n">
        <v>4452.55054632342</v>
      </c>
      <c r="X45" s="13" t="n">
        <v>4816.61221676428</v>
      </c>
      <c r="Y45" s="10" t="n">
        <v>4320.93060897401</v>
      </c>
      <c r="Z45" s="10" t="n">
        <v>3276.6421827671</v>
      </c>
      <c r="AA45" s="7"/>
      <c r="AB45" s="7" t="n">
        <v>2025</v>
      </c>
      <c r="AC45" s="8" t="n">
        <v>34057.104166873</v>
      </c>
      <c r="AD45" s="8" t="n">
        <v>25170.2476381571</v>
      </c>
      <c r="AE45" s="13" t="n">
        <v>27318.4253221615</v>
      </c>
      <c r="AF45" s="13" t="n">
        <v>19041.0554701326</v>
      </c>
      <c r="AG45" s="13" t="n">
        <v>16662.5612791732</v>
      </c>
      <c r="AH45" s="13" t="n">
        <v>13166.3461272785</v>
      </c>
      <c r="AI45" s="13" t="n">
        <v>23267.7647335413</v>
      </c>
      <c r="AJ45" s="13" t="n">
        <v>22579.9563179764</v>
      </c>
      <c r="AK45" s="13" t="n">
        <v>18515.5641807406</v>
      </c>
      <c r="AL45" s="8" t="n">
        <v>17122.8015564193</v>
      </c>
      <c r="AM45" s="13" t="n">
        <v>0.597128255398495</v>
      </c>
      <c r="AN45" s="3" t="n">
        <v>2025</v>
      </c>
      <c r="AO45" s="11" t="n">
        <v>7108.57552582361</v>
      </c>
      <c r="AP45" s="9" t="n">
        <v>5477.17295252303</v>
      </c>
      <c r="AQ45" s="9" t="n">
        <v>3791.19119326278</v>
      </c>
      <c r="AR45" s="9" t="n">
        <v>3260.05075065888</v>
      </c>
      <c r="AS45" s="9" t="n">
        <v>2610.60808024191</v>
      </c>
      <c r="AT45" s="9" t="n">
        <v>4636.03845356098</v>
      </c>
      <c r="AU45" s="9" t="n">
        <v>5014.45472414361</v>
      </c>
      <c r="AV45" s="3"/>
      <c r="AW45" s="3"/>
      <c r="AX45" s="3" t="n">
        <v>2025</v>
      </c>
      <c r="AY45" s="6" t="n">
        <v>37147.3970266433</v>
      </c>
      <c r="AZ45" s="6" t="n">
        <v>26204.1163990176</v>
      </c>
      <c r="BA45" s="9" t="n">
        <v>28622.1504592358</v>
      </c>
      <c r="BB45" s="9" t="n">
        <v>19811.6885652318</v>
      </c>
      <c r="BC45" s="9" t="n">
        <v>17036.0994438053</v>
      </c>
      <c r="BD45" s="9" t="n">
        <v>13642.2964749289</v>
      </c>
      <c r="BE45" s="9" t="n">
        <v>24226.6204304359</v>
      </c>
      <c r="BF45" s="9" t="n">
        <v>0.561575924113099</v>
      </c>
      <c r="BG45" s="9" t="n">
        <v>22579.9563179764</v>
      </c>
      <c r="BH45" s="9" t="n">
        <v>18515.5641807406</v>
      </c>
      <c r="BI45" s="6" t="n">
        <v>17122.8015564193</v>
      </c>
    </row>
    <row r="46" customFormat="false" ht="15" hidden="false" customHeight="false" outlineLevel="0" collapsed="false">
      <c r="A46" s="0" t="n">
        <v>2025</v>
      </c>
      <c r="B46" s="11" t="n">
        <v>5867.12289643513</v>
      </c>
      <c r="C46" s="9" t="n">
        <v>5054.97113069001</v>
      </c>
      <c r="D46" s="9" t="n">
        <v>3539.52476235066</v>
      </c>
      <c r="E46" s="9" t="n">
        <v>3055.32492649346</v>
      </c>
      <c r="F46" s="9" t="n">
        <v>2437.4130154011</v>
      </c>
      <c r="G46" s="9" t="n">
        <v>4285.53967943607</v>
      </c>
      <c r="H46" s="9" t="n">
        <v>4642.85949067097</v>
      </c>
      <c r="I46" s="3" t="n">
        <v>2025</v>
      </c>
      <c r="J46" s="11" t="n">
        <v>30659.9181293404</v>
      </c>
      <c r="K46" s="9" t="n">
        <v>24262.2652333557</v>
      </c>
      <c r="L46" s="9" t="n">
        <v>26415.8436339052</v>
      </c>
      <c r="M46" s="9" t="n">
        <v>18496.5512647404</v>
      </c>
      <c r="N46" s="9" t="n">
        <v>15966.2604241238</v>
      </c>
      <c r="O46" s="9" t="n">
        <v>12737.2282494701</v>
      </c>
      <c r="P46" s="9" t="n">
        <v>22395.0133704179</v>
      </c>
      <c r="Q46" s="9" t="n">
        <v>0.652871301065305</v>
      </c>
      <c r="R46" s="14" t="n">
        <v>6566.88223436841</v>
      </c>
      <c r="S46" s="13" t="n">
        <v>5272.09022998903</v>
      </c>
      <c r="T46" s="13" t="n">
        <v>3671.90593257378</v>
      </c>
      <c r="U46" s="13" t="n">
        <v>3210.268208066</v>
      </c>
      <c r="V46" s="13" t="n">
        <v>2537.27054281277</v>
      </c>
      <c r="W46" s="13" t="n">
        <v>4469.1025055847</v>
      </c>
      <c r="X46" s="13" t="n">
        <v>4851.83879726132</v>
      </c>
      <c r="Y46" s="10" t="n">
        <v>4338.73682255653</v>
      </c>
      <c r="Z46" s="10" t="n">
        <v>3294.65001038265</v>
      </c>
      <c r="AA46" s="7"/>
      <c r="AB46" s="7" t="n">
        <v>2025</v>
      </c>
      <c r="AC46" s="8" t="n">
        <v>34316.6617138854</v>
      </c>
      <c r="AD46" s="8" t="n">
        <v>25354.3317442991</v>
      </c>
      <c r="AE46" s="13" t="n">
        <v>27550.446390031</v>
      </c>
      <c r="AF46" s="13" t="n">
        <v>19188.3376671308</v>
      </c>
      <c r="AG46" s="13" t="n">
        <v>16775.9500133076</v>
      </c>
      <c r="AH46" s="13" t="n">
        <v>13259.0553304915</v>
      </c>
      <c r="AI46" s="13" t="n">
        <v>23354.2605722665</v>
      </c>
      <c r="AJ46" s="13" t="n">
        <v>22673.0065336051</v>
      </c>
      <c r="AK46" s="13" t="n">
        <v>18591.8653575562</v>
      </c>
      <c r="AL46" s="8" t="n">
        <v>17216.9053497309</v>
      </c>
      <c r="AM46" s="13" t="n">
        <v>0.599981519334893</v>
      </c>
      <c r="AN46" s="3" t="n">
        <v>2025</v>
      </c>
      <c r="AO46" s="11" t="n">
        <v>7157.14776018672</v>
      </c>
      <c r="AP46" s="9" t="n">
        <v>5514.04943372518</v>
      </c>
      <c r="AQ46" s="9" t="n">
        <v>3800.57853315276</v>
      </c>
      <c r="AR46" s="9" t="n">
        <v>3272.83363286721</v>
      </c>
      <c r="AS46" s="9" t="n">
        <v>2618.56722345217</v>
      </c>
      <c r="AT46" s="9" t="n">
        <v>4644.15216845689</v>
      </c>
      <c r="AU46" s="9" t="n">
        <v>5032.08975543702</v>
      </c>
      <c r="AV46" s="3"/>
      <c r="AW46" s="3"/>
      <c r="AX46" s="3" t="n">
        <v>2025</v>
      </c>
      <c r="AY46" s="6" t="n">
        <v>37401.2217300319</v>
      </c>
      <c r="AZ46" s="6" t="n">
        <v>26296.2720646153</v>
      </c>
      <c r="BA46" s="9" t="n">
        <v>28814.8564779291</v>
      </c>
      <c r="BB46" s="9" t="n">
        <v>19860.744137709</v>
      </c>
      <c r="BC46" s="9" t="n">
        <v>17102.8991561827</v>
      </c>
      <c r="BD46" s="9" t="n">
        <v>13683.8886971328</v>
      </c>
      <c r="BE46" s="9" t="n">
        <v>24269.0204003743</v>
      </c>
      <c r="BF46" s="9" t="n">
        <v>0.562459236340232</v>
      </c>
      <c r="BG46" s="9" t="n">
        <v>22673.0065336051</v>
      </c>
      <c r="BH46" s="9" t="n">
        <v>18591.8653575562</v>
      </c>
      <c r="BI46" s="6" t="n">
        <v>17216.9053497309</v>
      </c>
    </row>
    <row r="47" customFormat="false" ht="15" hidden="false" customHeight="false" outlineLevel="0" collapsed="false">
      <c r="A47" s="0" t="n">
        <v>2025</v>
      </c>
      <c r="B47" s="11" t="n">
        <v>5900.74907684992</v>
      </c>
      <c r="C47" s="9" t="n">
        <v>5095.21408337594</v>
      </c>
      <c r="D47" s="9" t="n">
        <v>3571.74068828771</v>
      </c>
      <c r="E47" s="9" t="n">
        <v>3072.99839787572</v>
      </c>
      <c r="F47" s="9" t="n">
        <v>2441.57112274715</v>
      </c>
      <c r="G47" s="9" t="n">
        <v>4302.88771358725</v>
      </c>
      <c r="H47" s="9" t="n">
        <v>4678.92688567574</v>
      </c>
      <c r="I47" s="3" t="n">
        <v>2025</v>
      </c>
      <c r="J47" s="11" t="n">
        <v>30835.6389991293</v>
      </c>
      <c r="K47" s="9" t="n">
        <v>24450.7431973432</v>
      </c>
      <c r="L47" s="9" t="n">
        <v>26626.1418765725</v>
      </c>
      <c r="M47" s="9" t="n">
        <v>18664.9025451083</v>
      </c>
      <c r="N47" s="9" t="n">
        <v>16058.6169667097</v>
      </c>
      <c r="O47" s="9" t="n">
        <v>12758.9573376541</v>
      </c>
      <c r="P47" s="9" t="n">
        <v>22485.6692704508</v>
      </c>
      <c r="Q47" s="9" t="n">
        <v>0.65432076392599</v>
      </c>
      <c r="R47" s="14" t="n">
        <v>6589.01110079349</v>
      </c>
      <c r="S47" s="13" t="n">
        <v>5331.32310033033</v>
      </c>
      <c r="T47" s="13" t="n">
        <v>3707.53240916291</v>
      </c>
      <c r="U47" s="13" t="n">
        <v>3235.80460964108</v>
      </c>
      <c r="V47" s="13" t="n">
        <v>2545.38235911707</v>
      </c>
      <c r="W47" s="13" t="n">
        <v>4504.70062578664</v>
      </c>
      <c r="X47" s="13" t="n">
        <v>4908.66752808183</v>
      </c>
      <c r="Y47" s="10" t="n">
        <v>4356.54303613905</v>
      </c>
      <c r="Z47" s="10" t="n">
        <v>3316.38116398286</v>
      </c>
      <c r="AA47" s="7"/>
      <c r="AB47" s="7" t="n">
        <v>2025</v>
      </c>
      <c r="AC47" s="8" t="n">
        <v>34432.3008857357</v>
      </c>
      <c r="AD47" s="8" t="n">
        <v>25651.3025535198</v>
      </c>
      <c r="AE47" s="13" t="n">
        <v>27859.9805496671</v>
      </c>
      <c r="AF47" s="13" t="n">
        <v>19374.5115166888</v>
      </c>
      <c r="AG47" s="13" t="n">
        <v>16909.3959961905</v>
      </c>
      <c r="AH47" s="13" t="n">
        <v>13301.4453789292</v>
      </c>
      <c r="AI47" s="13" t="n">
        <v>23540.2862393977</v>
      </c>
      <c r="AJ47" s="13" t="n">
        <v>22766.0567492338</v>
      </c>
      <c r="AK47" s="13" t="n">
        <v>18668.1665343718</v>
      </c>
      <c r="AL47" s="8" t="n">
        <v>17330.4661872998</v>
      </c>
      <c r="AM47" s="13" t="n">
        <v>0.594260061463493</v>
      </c>
      <c r="AN47" s="3" t="n">
        <v>2025</v>
      </c>
      <c r="AO47" s="11" t="n">
        <v>7168.53766252379</v>
      </c>
      <c r="AP47" s="9" t="n">
        <v>5544.60717834444</v>
      </c>
      <c r="AQ47" s="9" t="n">
        <v>3838.11148398329</v>
      </c>
      <c r="AR47" s="9" t="n">
        <v>3288.21505810343</v>
      </c>
      <c r="AS47" s="9" t="n">
        <v>2618.25471016779</v>
      </c>
      <c r="AT47" s="9" t="n">
        <v>4662.2281561229</v>
      </c>
      <c r="AU47" s="9" t="n">
        <v>5076.16341752502</v>
      </c>
      <c r="AV47" s="3"/>
      <c r="AW47" s="3"/>
      <c r="AX47" s="3" t="n">
        <v>2025</v>
      </c>
      <c r="AY47" s="6" t="n">
        <v>37460.7421251761</v>
      </c>
      <c r="AZ47" s="6" t="n">
        <v>26526.5885067848</v>
      </c>
      <c r="BA47" s="9" t="n">
        <v>28974.5425736155</v>
      </c>
      <c r="BB47" s="9" t="n">
        <v>20056.880680258</v>
      </c>
      <c r="BC47" s="9" t="n">
        <v>17183.2781164976</v>
      </c>
      <c r="BD47" s="9" t="n">
        <v>13682.2555914552</v>
      </c>
      <c r="BE47" s="9" t="n">
        <v>24363.4803787537</v>
      </c>
      <c r="BF47" s="9" t="n">
        <v>0.564079011203837</v>
      </c>
      <c r="BG47" s="9" t="n">
        <v>22766.0567492338</v>
      </c>
      <c r="BH47" s="9" t="n">
        <v>18668.1665343718</v>
      </c>
      <c r="BI47" s="6" t="n">
        <v>17330.4661872998</v>
      </c>
    </row>
    <row r="48" customFormat="false" ht="15" hidden="false" customHeight="false" outlineLevel="0" collapsed="false">
      <c r="A48" s="0" t="n">
        <v>2025</v>
      </c>
      <c r="B48" s="11" t="n">
        <v>5942.85489378775</v>
      </c>
      <c r="C48" s="9" t="n">
        <v>5125.9715437085</v>
      </c>
      <c r="D48" s="9" t="n">
        <v>3604.77469703368</v>
      </c>
      <c r="E48" s="9" t="n">
        <v>3083.1651185589</v>
      </c>
      <c r="F48" s="9" t="n">
        <v>2456.04848414415</v>
      </c>
      <c r="G48" s="9" t="n">
        <v>4308.207440268</v>
      </c>
      <c r="H48" s="9" t="n">
        <v>4703.8940994667</v>
      </c>
      <c r="I48" s="3" t="n">
        <v>2025</v>
      </c>
      <c r="J48" s="11" t="n">
        <v>31055.6720413666</v>
      </c>
      <c r="K48" s="9" t="n">
        <v>24581.2147665026</v>
      </c>
      <c r="L48" s="9" t="n">
        <v>26786.8716298619</v>
      </c>
      <c r="M48" s="9" t="n">
        <v>18837.528893919</v>
      </c>
      <c r="N48" s="9" t="n">
        <v>16111.745361886</v>
      </c>
      <c r="O48" s="9" t="n">
        <v>12834.6119170785</v>
      </c>
      <c r="P48" s="9" t="n">
        <v>22513.4686514049</v>
      </c>
      <c r="Q48" s="9" t="n">
        <v>0.649981228227909</v>
      </c>
      <c r="R48" s="14" t="n">
        <v>6634.41834981478</v>
      </c>
      <c r="S48" s="13" t="n">
        <v>5360.70138525571</v>
      </c>
      <c r="T48" s="13" t="n">
        <v>3743.52290679699</v>
      </c>
      <c r="U48" s="13" t="n">
        <v>3246.37169789288</v>
      </c>
      <c r="V48" s="13" t="n">
        <v>2550.36507601577</v>
      </c>
      <c r="W48" s="13" t="n">
        <v>4512.41105547112</v>
      </c>
      <c r="X48" s="13" t="n">
        <v>4941.5097148052</v>
      </c>
      <c r="Y48" s="10" t="n">
        <v>4374.34924972157</v>
      </c>
      <c r="Z48" s="10" t="n">
        <v>3320.48112739382</v>
      </c>
      <c r="AA48" s="7"/>
      <c r="AB48" s="7" t="n">
        <v>2025</v>
      </c>
      <c r="AC48" s="8" t="n">
        <v>34669.5862745107</v>
      </c>
      <c r="AD48" s="8" t="n">
        <v>25822.9264949134</v>
      </c>
      <c r="AE48" s="13" t="n">
        <v>28013.5031239326</v>
      </c>
      <c r="AF48" s="13" t="n">
        <v>19562.5876368542</v>
      </c>
      <c r="AG48" s="13" t="n">
        <v>16964.6165985854</v>
      </c>
      <c r="AH48" s="13" t="n">
        <v>13327.4836424653</v>
      </c>
      <c r="AI48" s="13" t="n">
        <v>23580.5787553448</v>
      </c>
      <c r="AJ48" s="13" t="n">
        <v>22859.1069648626</v>
      </c>
      <c r="AK48" s="13" t="n">
        <v>18744.4677111873</v>
      </c>
      <c r="AL48" s="8" t="n">
        <v>17351.8914317905</v>
      </c>
      <c r="AM48" s="13" t="n">
        <v>0.592852518621827</v>
      </c>
      <c r="AN48" s="3" t="n">
        <v>2025</v>
      </c>
      <c r="AO48" s="11" t="n">
        <v>7167.86233194293</v>
      </c>
      <c r="AP48" s="9" t="n">
        <v>5562.5888625933</v>
      </c>
      <c r="AQ48" s="9" t="n">
        <v>3869.0383953917</v>
      </c>
      <c r="AR48" s="9" t="n">
        <v>3293.40569743282</v>
      </c>
      <c r="AS48" s="9" t="n">
        <v>2623.52035774279</v>
      </c>
      <c r="AT48" s="9" t="n">
        <v>4658.45419176839</v>
      </c>
      <c r="AU48" s="9" t="n">
        <v>5094.73427814282</v>
      </c>
      <c r="AV48" s="3"/>
      <c r="AW48" s="3"/>
      <c r="AX48" s="3" t="n">
        <v>2025</v>
      </c>
      <c r="AY48" s="6" t="n">
        <v>37457.2130393388</v>
      </c>
      <c r="AZ48" s="6" t="n">
        <v>26623.6345506778</v>
      </c>
      <c r="BA48" s="9" t="n">
        <v>29068.5097491169</v>
      </c>
      <c r="BB48" s="9" t="n">
        <v>20218.4959367496</v>
      </c>
      <c r="BC48" s="9" t="n">
        <v>17210.4029236112</v>
      </c>
      <c r="BD48" s="9" t="n">
        <v>13709.7723703598</v>
      </c>
      <c r="BE48" s="9" t="n">
        <v>24343.7587127558</v>
      </c>
      <c r="BF48" s="9" t="n">
        <v>0.561060323067995</v>
      </c>
      <c r="BG48" s="9" t="n">
        <v>22859.1069648626</v>
      </c>
      <c r="BH48" s="9" t="n">
        <v>18744.4677111873</v>
      </c>
      <c r="BI48" s="6" t="n">
        <v>17351.8914317905</v>
      </c>
    </row>
    <row r="49" customFormat="false" ht="15" hidden="false" customHeight="false" outlineLevel="0" collapsed="false">
      <c r="A49" s="0" t="n">
        <v>2026</v>
      </c>
      <c r="B49" s="11" t="n">
        <v>5998.64579294728</v>
      </c>
      <c r="C49" s="9" t="n">
        <v>5157.42806692026</v>
      </c>
      <c r="D49" s="9" t="n">
        <v>3615.3696596142</v>
      </c>
      <c r="E49" s="9" t="n">
        <v>3093.05452837521</v>
      </c>
      <c r="F49" s="9" t="n">
        <v>2465.01129351203</v>
      </c>
      <c r="G49" s="9" t="n">
        <v>4314.01072173709</v>
      </c>
      <c r="H49" s="9" t="n">
        <v>4718.94843975215</v>
      </c>
      <c r="I49" s="3" t="n">
        <v>2026</v>
      </c>
      <c r="J49" s="11" t="n">
        <v>31347.2194370472</v>
      </c>
      <c r="K49" s="9" t="n">
        <v>24659.8844737493</v>
      </c>
      <c r="L49" s="9" t="n">
        <v>26951.2544872403</v>
      </c>
      <c r="M49" s="9" t="n">
        <v>18892.8951596401</v>
      </c>
      <c r="N49" s="9" t="n">
        <v>16163.424609222</v>
      </c>
      <c r="O49" s="9" t="n">
        <v>12881.4490136041</v>
      </c>
      <c r="P49" s="9" t="n">
        <v>22543.7949523644</v>
      </c>
      <c r="Q49" s="9" t="n">
        <v>0.645278714320752</v>
      </c>
      <c r="R49" s="12" t="n">
        <v>6675.90013910516</v>
      </c>
      <c r="S49" s="13" t="n">
        <v>5397.55175737186</v>
      </c>
      <c r="T49" s="13" t="n">
        <v>3751.58526116806</v>
      </c>
      <c r="U49" s="13" t="n">
        <v>3255.25395442852</v>
      </c>
      <c r="V49" s="13" t="n">
        <v>2559.43000264229</v>
      </c>
      <c r="W49" s="13" t="n">
        <v>4520.20388241919</v>
      </c>
      <c r="X49" s="13" t="n">
        <v>4948.79666487313</v>
      </c>
      <c r="Y49" s="10" t="n">
        <v>4392.15546330409</v>
      </c>
      <c r="Z49" s="10" t="n">
        <v>3324.56931240498</v>
      </c>
      <c r="AA49" s="7"/>
      <c r="AB49" s="7" t="n">
        <v>2026</v>
      </c>
      <c r="AC49" s="8" t="n">
        <v>34886.3583254719</v>
      </c>
      <c r="AD49" s="8" t="n">
        <v>25861.0060266428</v>
      </c>
      <c r="AE49" s="13" t="n">
        <v>28206.0727039568</v>
      </c>
      <c r="AF49" s="13" t="n">
        <v>19604.719211275</v>
      </c>
      <c r="AG49" s="13" t="n">
        <v>17011.0327488848</v>
      </c>
      <c r="AH49" s="13" t="n">
        <v>13374.8543747856</v>
      </c>
      <c r="AI49" s="13" t="n">
        <v>23621.3018559925</v>
      </c>
      <c r="AJ49" s="13" t="n">
        <v>22952.1571804913</v>
      </c>
      <c r="AK49" s="13" t="n">
        <v>18820.7688880029</v>
      </c>
      <c r="AL49" s="8" t="n">
        <v>17373.2551257087</v>
      </c>
      <c r="AM49" s="13" t="n">
        <v>0.595020802948167</v>
      </c>
      <c r="AN49" s="3" t="n">
        <v>2026</v>
      </c>
      <c r="AO49" s="11" t="n">
        <v>7223.7222206989</v>
      </c>
      <c r="AP49" s="9" t="n">
        <v>5580.1158727418</v>
      </c>
      <c r="AQ49" s="9" t="n">
        <v>3879.9161495513</v>
      </c>
      <c r="AR49" s="9" t="n">
        <v>3298.49914007838</v>
      </c>
      <c r="AS49" s="9" t="n">
        <v>2628.97639148565</v>
      </c>
      <c r="AT49" s="9" t="n">
        <v>4651.18800243444</v>
      </c>
      <c r="AU49" s="9" t="n">
        <v>5100.71960773055</v>
      </c>
      <c r="AV49" s="3"/>
      <c r="AW49" s="3"/>
      <c r="AX49" s="3" t="n">
        <v>2026</v>
      </c>
      <c r="AY49" s="6" t="n">
        <v>37749.1209550589</v>
      </c>
      <c r="AZ49" s="6" t="n">
        <v>26654.9121834079</v>
      </c>
      <c r="BA49" s="9" t="n">
        <v>29160.1009268868</v>
      </c>
      <c r="BB49" s="9" t="n">
        <v>20275.3399909566</v>
      </c>
      <c r="BC49" s="9" t="n">
        <v>17237.0198084568</v>
      </c>
      <c r="BD49" s="9" t="n">
        <v>13738.2840533124</v>
      </c>
      <c r="BE49" s="9" t="n">
        <v>24305.7876707265</v>
      </c>
      <c r="BF49" s="9" t="n">
        <v>0.554166214262982</v>
      </c>
      <c r="BG49" s="9" t="n">
        <v>22952.1571804913</v>
      </c>
      <c r="BH49" s="9" t="n">
        <v>18820.7688880029</v>
      </c>
      <c r="BI49" s="6" t="n">
        <v>17373.2551257087</v>
      </c>
    </row>
    <row r="50" customFormat="false" ht="15" hidden="false" customHeight="false" outlineLevel="0" collapsed="false">
      <c r="A50" s="0" t="n">
        <v>2026</v>
      </c>
      <c r="B50" s="11" t="n">
        <v>6045.1621213671</v>
      </c>
      <c r="C50" s="9" t="n">
        <v>5211.17961475384</v>
      </c>
      <c r="D50" s="9" t="n">
        <v>3647.15385540987</v>
      </c>
      <c r="E50" s="9" t="n">
        <v>3110.656671037</v>
      </c>
      <c r="F50" s="9" t="n">
        <v>2480.24253092238</v>
      </c>
      <c r="G50" s="9" t="n">
        <v>4336.37535444643</v>
      </c>
      <c r="H50" s="9" t="n">
        <v>4760.40423875281</v>
      </c>
      <c r="I50" s="3" t="n">
        <v>2026</v>
      </c>
      <c r="J50" s="11" t="n">
        <v>31590.300559806</v>
      </c>
      <c r="K50" s="9" t="n">
        <v>24876.520706837</v>
      </c>
      <c r="L50" s="9" t="n">
        <v>27232.1448120201</v>
      </c>
      <c r="M50" s="9" t="n">
        <v>19058.9903408905</v>
      </c>
      <c r="N50" s="9" t="n">
        <v>16255.4084081705</v>
      </c>
      <c r="O50" s="9" t="n">
        <v>12961.0431349909</v>
      </c>
      <c r="P50" s="9" t="n">
        <v>22660.6661718641</v>
      </c>
      <c r="Q50" s="9" t="n">
        <v>0.649147382952501</v>
      </c>
      <c r="R50" s="14" t="n">
        <v>6714.03965740269</v>
      </c>
      <c r="S50" s="13" t="n">
        <v>5446.12365757879</v>
      </c>
      <c r="T50" s="13" t="n">
        <v>3802.57788771214</v>
      </c>
      <c r="U50" s="13" t="n">
        <v>3276.88885018141</v>
      </c>
      <c r="V50" s="13" t="n">
        <v>2576.63765285136</v>
      </c>
      <c r="W50" s="13" t="n">
        <v>4540.94398047735</v>
      </c>
      <c r="X50" s="13" t="n">
        <v>4994.09079055434</v>
      </c>
      <c r="Y50" s="10" t="n">
        <v>4409.96167688662</v>
      </c>
      <c r="Z50" s="10" t="n">
        <v>3328.64580085618</v>
      </c>
      <c r="AA50" s="7"/>
      <c r="AB50" s="7" t="n">
        <v>2026</v>
      </c>
      <c r="AC50" s="8" t="n">
        <v>35085.6646173523</v>
      </c>
      <c r="AD50" s="8" t="n">
        <v>26097.700264967</v>
      </c>
      <c r="AE50" s="13" t="n">
        <v>28459.8956611401</v>
      </c>
      <c r="AF50" s="13" t="n">
        <v>19871.1921968658</v>
      </c>
      <c r="AG50" s="13" t="n">
        <v>17124.0905702786</v>
      </c>
      <c r="AH50" s="13" t="n">
        <v>13464.7766682029</v>
      </c>
      <c r="AI50" s="13" t="n">
        <v>23729.6837187355</v>
      </c>
      <c r="AJ50" s="13" t="n">
        <v>23045.2073961201</v>
      </c>
      <c r="AK50" s="13" t="n">
        <v>18897.0700648185</v>
      </c>
      <c r="AL50" s="8" t="n">
        <v>17394.557696726</v>
      </c>
      <c r="AM50" s="13" t="n">
        <v>0.591890256288648</v>
      </c>
      <c r="AN50" s="3" t="n">
        <v>2026</v>
      </c>
      <c r="AO50" s="11" t="n">
        <v>7299.2781105148</v>
      </c>
      <c r="AP50" s="9" t="n">
        <v>5639.13457565406</v>
      </c>
      <c r="AQ50" s="9" t="n">
        <v>3945.8734053017</v>
      </c>
      <c r="AR50" s="9" t="n">
        <v>3323.88630782745</v>
      </c>
      <c r="AS50" s="9" t="n">
        <v>2649.8865670417</v>
      </c>
      <c r="AT50" s="9" t="n">
        <v>4686.84299360436</v>
      </c>
      <c r="AU50" s="9" t="n">
        <v>5165.65228781253</v>
      </c>
      <c r="AV50" s="3"/>
      <c r="AW50" s="3"/>
      <c r="AX50" s="3" t="n">
        <v>2026</v>
      </c>
      <c r="AY50" s="6" t="n">
        <v>38143.9545791087</v>
      </c>
      <c r="AZ50" s="6" t="n">
        <v>26994.2319301345</v>
      </c>
      <c r="BA50" s="9" t="n">
        <v>29468.5159083574</v>
      </c>
      <c r="BB50" s="9" t="n">
        <v>20620.0138791706</v>
      </c>
      <c r="BC50" s="9" t="n">
        <v>17369.685937744</v>
      </c>
      <c r="BD50" s="9" t="n">
        <v>13847.5546927613</v>
      </c>
      <c r="BE50" s="9" t="n">
        <v>24492.1105293863</v>
      </c>
      <c r="BF50" s="9" t="n">
        <v>0.551781145903914</v>
      </c>
      <c r="BG50" s="9" t="n">
        <v>23045.2073961201</v>
      </c>
      <c r="BH50" s="9" t="n">
        <v>18897.0700648185</v>
      </c>
      <c r="BI50" s="6" t="n">
        <v>17394.557696726</v>
      </c>
    </row>
    <row r="51" customFormat="false" ht="15" hidden="false" customHeight="false" outlineLevel="0" collapsed="false">
      <c r="A51" s="0" t="n">
        <v>2026</v>
      </c>
      <c r="B51" s="11" t="n">
        <v>6093.00298506986</v>
      </c>
      <c r="C51" s="9" t="n">
        <v>5249.29923876481</v>
      </c>
      <c r="D51" s="9" t="n">
        <v>3684.12358149542</v>
      </c>
      <c r="E51" s="9" t="n">
        <v>3132.05086723086</v>
      </c>
      <c r="F51" s="9" t="n">
        <v>2497.79737753249</v>
      </c>
      <c r="G51" s="9" t="n">
        <v>4354.77923275787</v>
      </c>
      <c r="H51" s="9" t="n">
        <v>4795.39297074487</v>
      </c>
      <c r="I51" s="3" t="n">
        <v>2026</v>
      </c>
      <c r="J51" s="11" t="n">
        <v>31840.303327816</v>
      </c>
      <c r="K51" s="9" t="n">
        <v>25059.3618842356</v>
      </c>
      <c r="L51" s="9" t="n">
        <v>27431.3471420084</v>
      </c>
      <c r="M51" s="9" t="n">
        <v>19252.1836308651</v>
      </c>
      <c r="N51" s="9" t="n">
        <v>16367.2084020219</v>
      </c>
      <c r="O51" s="9" t="n">
        <v>13052.7797782042</v>
      </c>
      <c r="P51" s="9" t="n">
        <v>22756.8396136432</v>
      </c>
      <c r="Q51" s="9" t="n">
        <v>0.644307886720049</v>
      </c>
      <c r="R51" s="14" t="n">
        <v>6717.87825389238</v>
      </c>
      <c r="S51" s="13" t="n">
        <v>5507.69206824238</v>
      </c>
      <c r="T51" s="13" t="n">
        <v>3844.5464628919</v>
      </c>
      <c r="U51" s="13" t="n">
        <v>3298.14155050803</v>
      </c>
      <c r="V51" s="13" t="n">
        <v>2600.02924010687</v>
      </c>
      <c r="W51" s="13" t="n">
        <v>4571.29878413096</v>
      </c>
      <c r="X51" s="13" t="n">
        <v>5048.5275180588</v>
      </c>
      <c r="Y51" s="10" t="n">
        <v>4427.76789046914</v>
      </c>
      <c r="Z51" s="10" t="n">
        <v>3332.71067368779</v>
      </c>
      <c r="AA51" s="7"/>
      <c r="AB51" s="7" t="n">
        <v>2026</v>
      </c>
      <c r="AC51" s="8" t="n">
        <v>35105.7240325346</v>
      </c>
      <c r="AD51" s="8" t="n">
        <v>26382.1711441317</v>
      </c>
      <c r="AE51" s="13" t="n">
        <v>28781.634691261</v>
      </c>
      <c r="AF51" s="13" t="n">
        <v>20090.5080526489</v>
      </c>
      <c r="AG51" s="13" t="n">
        <v>17235.1511469094</v>
      </c>
      <c r="AH51" s="13" t="n">
        <v>13587.0144605295</v>
      </c>
      <c r="AI51" s="13" t="n">
        <v>23888.3093025659</v>
      </c>
      <c r="AJ51" s="13" t="n">
        <v>23138.2576117489</v>
      </c>
      <c r="AK51" s="13" t="n">
        <v>18973.3712416341</v>
      </c>
      <c r="AL51" s="8" t="n">
        <v>17415.799567814</v>
      </c>
      <c r="AM51" s="13" t="n">
        <v>0.598909929824762</v>
      </c>
      <c r="AN51" s="3" t="n">
        <v>2026</v>
      </c>
      <c r="AO51" s="11" t="n">
        <v>7324.16783032642</v>
      </c>
      <c r="AP51" s="9" t="n">
        <v>5707.4702223979</v>
      </c>
      <c r="AQ51" s="9" t="n">
        <v>3997.77110618508</v>
      </c>
      <c r="AR51" s="9" t="n">
        <v>3358.87803354944</v>
      </c>
      <c r="AS51" s="9" t="n">
        <v>2678.28863847028</v>
      </c>
      <c r="AT51" s="9" t="n">
        <v>4730.09110402763</v>
      </c>
      <c r="AU51" s="9" t="n">
        <v>5227.05033153243</v>
      </c>
      <c r="AV51" s="3"/>
      <c r="AW51" s="3"/>
      <c r="AX51" s="3" t="n">
        <v>2026</v>
      </c>
      <c r="AY51" s="6" t="n">
        <v>38274.0211867385</v>
      </c>
      <c r="AZ51" s="6" t="n">
        <v>27315.0806709879</v>
      </c>
      <c r="BA51" s="9" t="n">
        <v>29825.6185924949</v>
      </c>
      <c r="BB51" s="9" t="n">
        <v>20891.2165262384</v>
      </c>
      <c r="BC51" s="9" t="n">
        <v>17552.542759525</v>
      </c>
      <c r="BD51" s="9" t="n">
        <v>13995.9758525146</v>
      </c>
      <c r="BE51" s="9" t="n">
        <v>24718.1128729936</v>
      </c>
      <c r="BF51" s="9" t="n">
        <v>0.557003039816946</v>
      </c>
      <c r="BG51" s="9" t="n">
        <v>23138.2576117489</v>
      </c>
      <c r="BH51" s="9" t="n">
        <v>18973.3712416341</v>
      </c>
      <c r="BI51" s="6" t="n">
        <v>17415.799567814</v>
      </c>
    </row>
    <row r="52" customFormat="false" ht="15" hidden="false" customHeight="false" outlineLevel="0" collapsed="false">
      <c r="A52" s="0" t="n">
        <v>2026</v>
      </c>
      <c r="B52" s="11" t="n">
        <v>6172.12388056228</v>
      </c>
      <c r="C52" s="9" t="n">
        <v>5279.97678003284</v>
      </c>
      <c r="D52" s="9" t="n">
        <v>3682.8738416778</v>
      </c>
      <c r="E52" s="9" t="n">
        <v>3140.20659871708</v>
      </c>
      <c r="F52" s="9" t="n">
        <v>2504.5392582696</v>
      </c>
      <c r="G52" s="9" t="n">
        <v>4373.61048304409</v>
      </c>
      <c r="H52" s="9" t="n">
        <v>4816.7525567958</v>
      </c>
      <c r="I52" s="3" t="n">
        <v>2026</v>
      </c>
      <c r="J52" s="11" t="n">
        <v>32253.7666591519</v>
      </c>
      <c r="K52" s="9" t="n">
        <v>25170.9810153085</v>
      </c>
      <c r="L52" s="9" t="n">
        <v>27591.6592609618</v>
      </c>
      <c r="M52" s="9" t="n">
        <v>19245.6528454754</v>
      </c>
      <c r="N52" s="9" t="n">
        <v>16409.8279387294</v>
      </c>
      <c r="O52" s="9" t="n">
        <v>13088.0109323979</v>
      </c>
      <c r="P52" s="9" t="n">
        <v>22855.2463799988</v>
      </c>
      <c r="Q52" s="9" t="n">
        <v>0.634325420821996</v>
      </c>
      <c r="R52" s="14" t="n">
        <v>6737.11771452782</v>
      </c>
      <c r="S52" s="13" t="n">
        <v>5544.09832262883</v>
      </c>
      <c r="T52" s="13" t="n">
        <v>3853.37361769345</v>
      </c>
      <c r="U52" s="13" t="n">
        <v>3302.20853032963</v>
      </c>
      <c r="V52" s="13" t="n">
        <v>2603.55524293637</v>
      </c>
      <c r="W52" s="13" t="n">
        <v>4582.92674592764</v>
      </c>
      <c r="X52" s="13" t="n">
        <v>5073.45792452266</v>
      </c>
      <c r="Y52" s="10" t="n">
        <v>4445.57410405166</v>
      </c>
      <c r="Z52" s="10" t="n">
        <v>3336.76401095421</v>
      </c>
      <c r="AA52" s="7"/>
      <c r="AB52" s="7" t="n">
        <v>2026</v>
      </c>
      <c r="AC52" s="8" t="n">
        <v>35206.2639902528</v>
      </c>
      <c r="AD52" s="8" t="n">
        <v>26512.450368652</v>
      </c>
      <c r="AE52" s="13" t="n">
        <v>28971.883438149</v>
      </c>
      <c r="AF52" s="13" t="n">
        <v>20136.6362569337</v>
      </c>
      <c r="AG52" s="13" t="n">
        <v>17256.4040285287</v>
      </c>
      <c r="AH52" s="13" t="n">
        <v>13605.4403500131</v>
      </c>
      <c r="AI52" s="13" t="n">
        <v>23949.0737288427</v>
      </c>
      <c r="AJ52" s="13" t="n">
        <v>23231.3078273776</v>
      </c>
      <c r="AK52" s="13" t="n">
        <v>19049.6724184496</v>
      </c>
      <c r="AL52" s="8" t="n">
        <v>17436.9811573141</v>
      </c>
      <c r="AM52" s="13" t="n">
        <v>0.600428383787268</v>
      </c>
      <c r="AN52" s="3" t="n">
        <v>2026</v>
      </c>
      <c r="AO52" s="11" t="n">
        <v>7330.07720734927</v>
      </c>
      <c r="AP52" s="9" t="n">
        <v>5724.38460452398</v>
      </c>
      <c r="AQ52" s="9" t="n">
        <v>4005.54160264628</v>
      </c>
      <c r="AR52" s="9" t="n">
        <v>3362.42752508929</v>
      </c>
      <c r="AS52" s="9" t="n">
        <v>2681.757528547</v>
      </c>
      <c r="AT52" s="9" t="n">
        <v>4729.31231175278</v>
      </c>
      <c r="AU52" s="9" t="n">
        <v>5238.54321616307</v>
      </c>
      <c r="AV52" s="3"/>
      <c r="AW52" s="3"/>
      <c r="AX52" s="3" t="n">
        <v>2026</v>
      </c>
      <c r="AY52" s="6" t="n">
        <v>38304.9019129333</v>
      </c>
      <c r="AZ52" s="6" t="n">
        <v>27375.1392223538</v>
      </c>
      <c r="BA52" s="9" t="n">
        <v>29914.0083501918</v>
      </c>
      <c r="BB52" s="9" t="n">
        <v>20931.822934103</v>
      </c>
      <c r="BC52" s="9" t="n">
        <v>17571.0913943386</v>
      </c>
      <c r="BD52" s="9" t="n">
        <v>14014.1032869708</v>
      </c>
      <c r="BE52" s="9" t="n">
        <v>24714.0431257242</v>
      </c>
      <c r="BF52" s="9" t="n">
        <v>0.561058911169118</v>
      </c>
      <c r="BG52" s="9" t="n">
        <v>23231.3078273776</v>
      </c>
      <c r="BH52" s="9" t="n">
        <v>19049.6724184496</v>
      </c>
      <c r="BI52" s="6" t="n">
        <v>17436.9811573141</v>
      </c>
    </row>
    <row r="53" customFormat="false" ht="15" hidden="false" customHeight="false" outlineLevel="0" collapsed="false">
      <c r="A53" s="0" t="n">
        <v>2027</v>
      </c>
      <c r="B53" s="11" t="n">
        <v>6217.00871168883</v>
      </c>
      <c r="C53" s="9" t="n">
        <v>5308.4070868876</v>
      </c>
      <c r="D53" s="9" t="n">
        <v>3692.67466325333</v>
      </c>
      <c r="E53" s="9" t="n">
        <v>3148.22384390475</v>
      </c>
      <c r="F53" s="9" t="n">
        <v>2509.94648225781</v>
      </c>
      <c r="G53" s="9" t="n">
        <v>4385.27545272788</v>
      </c>
      <c r="H53" s="9" t="n">
        <v>4835.48034560119</v>
      </c>
      <c r="I53" s="3" t="n">
        <v>2027</v>
      </c>
      <c r="J53" s="11" t="n">
        <v>32488.3220403637</v>
      </c>
      <c r="K53" s="9" t="n">
        <v>25268.8471213459</v>
      </c>
      <c r="L53" s="9" t="n">
        <v>27740.2279710341</v>
      </c>
      <c r="M53" s="9" t="n">
        <v>19296.8691558221</v>
      </c>
      <c r="N53" s="9" t="n">
        <v>16451.7237853677</v>
      </c>
      <c r="O53" s="9" t="n">
        <v>13116.2675494335</v>
      </c>
      <c r="P53" s="9" t="n">
        <v>22916.2041989842</v>
      </c>
      <c r="Q53" s="9" t="n">
        <v>0.636616243044432</v>
      </c>
      <c r="R53" s="12" t="n">
        <v>6736.86388600753</v>
      </c>
      <c r="S53" s="13" t="n">
        <v>5542.80086328329</v>
      </c>
      <c r="T53" s="13" t="n">
        <v>3878.18192646055</v>
      </c>
      <c r="U53" s="13" t="n">
        <v>3305.95175088448</v>
      </c>
      <c r="V53" s="13" t="n">
        <v>2604.84145984434</v>
      </c>
      <c r="W53" s="13" t="n">
        <v>4581.14544048349</v>
      </c>
      <c r="X53" s="13" t="n">
        <v>5094.32424208528</v>
      </c>
      <c r="Y53" s="10" t="n">
        <v>4463.38031763418</v>
      </c>
      <c r="Z53" s="10" t="n">
        <v>3340.8058918371</v>
      </c>
      <c r="AA53" s="7"/>
      <c r="AB53" s="7" t="n">
        <v>2027</v>
      </c>
      <c r="AC53" s="8" t="n">
        <v>35204.9375544872</v>
      </c>
      <c r="AD53" s="8" t="n">
        <v>26621.4918186819</v>
      </c>
      <c r="AE53" s="13" t="n">
        <v>28965.1032840577</v>
      </c>
      <c r="AF53" s="13" t="n">
        <v>20266.2774335637</v>
      </c>
      <c r="AG53" s="13" t="n">
        <v>17275.9650361601</v>
      </c>
      <c r="AH53" s="13" t="n">
        <v>13612.1617543182</v>
      </c>
      <c r="AI53" s="13" t="n">
        <v>23939.7651324412</v>
      </c>
      <c r="AJ53" s="13" t="n">
        <v>23324.3580430063</v>
      </c>
      <c r="AK53" s="13" t="n">
        <v>19125.9735952652</v>
      </c>
      <c r="AL53" s="8" t="n">
        <v>17458.1028790073</v>
      </c>
      <c r="AM53" s="13" t="n">
        <v>0.599560350350932</v>
      </c>
      <c r="AN53" s="3" t="n">
        <v>2027</v>
      </c>
      <c r="AO53" s="11" t="n">
        <v>7371.87516856975</v>
      </c>
      <c r="AP53" s="9" t="n">
        <v>5726.91100804216</v>
      </c>
      <c r="AQ53" s="9" t="n">
        <v>4000.0791937763</v>
      </c>
      <c r="AR53" s="9" t="n">
        <v>3365.9805295591</v>
      </c>
      <c r="AS53" s="9" t="n">
        <v>2684.89977927781</v>
      </c>
      <c r="AT53" s="9" t="n">
        <v>4726.33005556417</v>
      </c>
      <c r="AU53" s="9" t="n">
        <v>5248.04481837043</v>
      </c>
      <c r="AV53" s="3"/>
      <c r="AW53" s="3"/>
      <c r="AX53" s="3" t="n">
        <v>2027</v>
      </c>
      <c r="AY53" s="6" t="n">
        <v>38523.3261886157</v>
      </c>
      <c r="AZ53" s="6" t="n">
        <v>27424.7918972538</v>
      </c>
      <c r="BA53" s="9" t="n">
        <v>29927.2106175375</v>
      </c>
      <c r="BB53" s="9" t="n">
        <v>20903.2779365465</v>
      </c>
      <c r="BC53" s="9" t="n">
        <v>17589.6583867266</v>
      </c>
      <c r="BD53" s="9" t="n">
        <v>14030.5237969634</v>
      </c>
      <c r="BE53" s="9" t="n">
        <v>24698.4587017745</v>
      </c>
      <c r="BF53" s="9" t="n">
        <v>0.554884502344075</v>
      </c>
      <c r="BG53" s="9" t="n">
        <v>23324.3580430063</v>
      </c>
      <c r="BH53" s="9" t="n">
        <v>19125.9735952652</v>
      </c>
      <c r="BI53" s="6" t="n">
        <v>17458.1028790073</v>
      </c>
    </row>
    <row r="54" customFormat="false" ht="15" hidden="false" customHeight="false" outlineLevel="0" collapsed="false">
      <c r="A54" s="0" t="n">
        <v>2027</v>
      </c>
      <c r="B54" s="11" t="n">
        <v>6244.011434446</v>
      </c>
      <c r="C54" s="9" t="n">
        <v>5336.52333231427</v>
      </c>
      <c r="D54" s="9" t="n">
        <v>3689.98827468905</v>
      </c>
      <c r="E54" s="9" t="n">
        <v>3163.89594313173</v>
      </c>
      <c r="F54" s="9" t="n">
        <v>2522.6530991056</v>
      </c>
      <c r="G54" s="9" t="n">
        <v>4404.9892922236</v>
      </c>
      <c r="H54" s="9" t="n">
        <v>4863.69303143857</v>
      </c>
      <c r="I54" s="3" t="n">
        <v>2027</v>
      </c>
      <c r="J54" s="11" t="n">
        <v>32629.4306013429</v>
      </c>
      <c r="K54" s="9" t="n">
        <v>25416.2786057807</v>
      </c>
      <c r="L54" s="9" t="n">
        <v>27887.1554852694</v>
      </c>
      <c r="M54" s="9" t="n">
        <v>19282.8308520575</v>
      </c>
      <c r="N54" s="9" t="n">
        <v>16533.6217254135</v>
      </c>
      <c r="O54" s="9" t="n">
        <v>13182.6687206943</v>
      </c>
      <c r="P54" s="9" t="n">
        <v>23019.2231259136</v>
      </c>
      <c r="Q54" s="9" t="n">
        <v>0.63705686599026</v>
      </c>
      <c r="R54" s="14" t="n">
        <v>6775.19408022456</v>
      </c>
      <c r="S54" s="13" t="n">
        <v>5545.64092683279</v>
      </c>
      <c r="T54" s="13" t="n">
        <v>3875.04552176845</v>
      </c>
      <c r="U54" s="13" t="n">
        <v>3309.75580692316</v>
      </c>
      <c r="V54" s="13" t="n">
        <v>2607.23518212248</v>
      </c>
      <c r="W54" s="13" t="n">
        <v>4577.13399203007</v>
      </c>
      <c r="X54" s="13" t="n">
        <v>5097.67244247196</v>
      </c>
      <c r="Y54" s="10" t="n">
        <v>4481.1865312167</v>
      </c>
      <c r="Z54" s="10" t="n">
        <v>3344.83639465834</v>
      </c>
      <c r="AA54" s="7"/>
      <c r="AB54" s="7" t="n">
        <v>2027</v>
      </c>
      <c r="AC54" s="8" t="n">
        <v>35405.2402645753</v>
      </c>
      <c r="AD54" s="8" t="n">
        <v>26638.9885630911</v>
      </c>
      <c r="AE54" s="13" t="n">
        <v>28979.9446496549</v>
      </c>
      <c r="AF54" s="13" t="n">
        <v>20249.8874733093</v>
      </c>
      <c r="AG54" s="13" t="n">
        <v>17295.8439527542</v>
      </c>
      <c r="AH54" s="13" t="n">
        <v>13624.6706671819</v>
      </c>
      <c r="AI54" s="13" t="n">
        <v>23918.8024419823</v>
      </c>
      <c r="AJ54" s="13" t="n">
        <v>23417.4082586351</v>
      </c>
      <c r="AK54" s="13" t="n">
        <v>19202.2747720808</v>
      </c>
      <c r="AL54" s="8" t="n">
        <v>17479.1651421813</v>
      </c>
      <c r="AM54" s="13" t="n">
        <v>0.599226254236621</v>
      </c>
      <c r="AN54" s="3" t="n">
        <v>2027</v>
      </c>
      <c r="AO54" s="11" t="n">
        <v>7416.35873587758</v>
      </c>
      <c r="AP54" s="9" t="n">
        <v>5739.40386959903</v>
      </c>
      <c r="AQ54" s="9" t="n">
        <v>4011.97381317383</v>
      </c>
      <c r="AR54" s="9" t="n">
        <v>3369.79153567444</v>
      </c>
      <c r="AS54" s="9" t="n">
        <v>2696.78495751553</v>
      </c>
      <c r="AT54" s="9" t="n">
        <v>4724.42965925157</v>
      </c>
      <c r="AU54" s="9" t="n">
        <v>5255.42716339486</v>
      </c>
      <c r="AV54" s="3"/>
      <c r="AW54" s="3"/>
      <c r="AX54" s="3" t="n">
        <v>2027</v>
      </c>
      <c r="AY54" s="6" t="n">
        <v>38755.7846790604</v>
      </c>
      <c r="AZ54" s="6" t="n">
        <v>27463.369935936</v>
      </c>
      <c r="BA54" s="9" t="n">
        <v>29992.4947643495</v>
      </c>
      <c r="BB54" s="9" t="n">
        <v>20965.4358397208</v>
      </c>
      <c r="BC54" s="9" t="n">
        <v>17609.5736224476</v>
      </c>
      <c r="BD54" s="9" t="n">
        <v>14092.6323633175</v>
      </c>
      <c r="BE54" s="9" t="n">
        <v>24688.5277703135</v>
      </c>
      <c r="BF54" s="9" t="n">
        <v>0.553808938529628</v>
      </c>
      <c r="BG54" s="9" t="n">
        <v>23417.4082586351</v>
      </c>
      <c r="BH54" s="9" t="n">
        <v>19202.2747720808</v>
      </c>
      <c r="BI54" s="6" t="n">
        <v>17479.1651421813</v>
      </c>
    </row>
    <row r="55" customFormat="false" ht="15" hidden="false" customHeight="false" outlineLevel="0" collapsed="false">
      <c r="A55" s="0" t="n">
        <v>2027</v>
      </c>
      <c r="B55" s="11" t="n">
        <v>6272.84627365221</v>
      </c>
      <c r="C55" s="9" t="n">
        <v>5372.53975356274</v>
      </c>
      <c r="D55" s="9" t="n">
        <v>3728.01256639085</v>
      </c>
      <c r="E55" s="9" t="n">
        <v>3183.00651319342</v>
      </c>
      <c r="F55" s="9" t="n">
        <v>2538.54656536216</v>
      </c>
      <c r="G55" s="9" t="n">
        <v>4419.58044194186</v>
      </c>
      <c r="H55" s="9" t="n">
        <v>4892.45274103505</v>
      </c>
      <c r="I55" s="3" t="n">
        <v>2027</v>
      </c>
      <c r="J55" s="11" t="n">
        <v>32780.113282606</v>
      </c>
      <c r="K55" s="9" t="n">
        <v>25566.5686810384</v>
      </c>
      <c r="L55" s="9" t="n">
        <v>28075.3670748819</v>
      </c>
      <c r="M55" s="9" t="n">
        <v>19481.5350024703</v>
      </c>
      <c r="N55" s="9" t="n">
        <v>16633.4881375953</v>
      </c>
      <c r="O55" s="9" t="n">
        <v>13265.7234619736</v>
      </c>
      <c r="P55" s="9" t="n">
        <v>23095.4723307916</v>
      </c>
      <c r="Q55" s="9" t="n">
        <v>0.633957377514264</v>
      </c>
      <c r="R55" s="14" t="n">
        <v>6846.94738548626</v>
      </c>
      <c r="S55" s="13" t="n">
        <v>5549.55469650488</v>
      </c>
      <c r="T55" s="13" t="n">
        <v>3897.2802140663</v>
      </c>
      <c r="U55" s="13" t="n">
        <v>3313.97551012558</v>
      </c>
      <c r="V55" s="13" t="n">
        <v>2603.73024371473</v>
      </c>
      <c r="W55" s="13" t="n">
        <v>4562.26938522846</v>
      </c>
      <c r="X55" s="13" t="n">
        <v>5100.10098053219</v>
      </c>
      <c r="Y55" s="10" t="n">
        <v>4498.99274479922</v>
      </c>
      <c r="Z55" s="10" t="n">
        <v>3348.85559689282</v>
      </c>
      <c r="AA55" s="7"/>
      <c r="AB55" s="7" t="n">
        <v>2027</v>
      </c>
      <c r="AC55" s="8" t="n">
        <v>35780.2026615911</v>
      </c>
      <c r="AD55" s="8" t="n">
        <v>26651.6794133451</v>
      </c>
      <c r="AE55" s="13" t="n">
        <v>29000.396898541</v>
      </c>
      <c r="AF55" s="13" t="n">
        <v>20366.0796611187</v>
      </c>
      <c r="AG55" s="13" t="n">
        <v>17317.8949233918</v>
      </c>
      <c r="AH55" s="13" t="n">
        <v>13606.3548543846</v>
      </c>
      <c r="AI55" s="13" t="n">
        <v>23841.1242280422</v>
      </c>
      <c r="AJ55" s="13" t="n">
        <v>23510.4584742638</v>
      </c>
      <c r="AK55" s="13" t="n">
        <v>19278.5759488963</v>
      </c>
      <c r="AL55" s="8" t="n">
        <v>17500.1683516981</v>
      </c>
      <c r="AM55" s="13" t="n">
        <v>0.589838873754782</v>
      </c>
      <c r="AN55" s="3" t="n">
        <v>2027</v>
      </c>
      <c r="AO55" s="11" t="n">
        <v>7475.09862644684</v>
      </c>
      <c r="AP55" s="9" t="n">
        <v>5766.15468533901</v>
      </c>
      <c r="AQ55" s="9" t="n">
        <v>4023.93308779869</v>
      </c>
      <c r="AR55" s="9" t="n">
        <v>3372.81604963192</v>
      </c>
      <c r="AS55" s="9" t="n">
        <v>2699.28626886659</v>
      </c>
      <c r="AT55" s="9" t="n">
        <v>4727.98112107127</v>
      </c>
      <c r="AU55" s="9" t="n">
        <v>5275.2504144045</v>
      </c>
      <c r="AV55" s="3"/>
      <c r="AW55" s="3"/>
      <c r="AX55" s="3" t="n">
        <v>2027</v>
      </c>
      <c r="AY55" s="6" t="n">
        <v>39062.7426664028</v>
      </c>
      <c r="AZ55" s="6" t="n">
        <v>27566.9606163668</v>
      </c>
      <c r="BA55" s="9" t="n">
        <v>30132.2869307927</v>
      </c>
      <c r="BB55" s="9" t="n">
        <v>21027.9316127524</v>
      </c>
      <c r="BC55" s="9" t="n">
        <v>17625.3788734973</v>
      </c>
      <c r="BD55" s="9" t="n">
        <v>14105.7035061235</v>
      </c>
      <c r="BE55" s="9" t="n">
        <v>24707.0867012501</v>
      </c>
      <c r="BF55" s="9" t="n">
        <v>0.549380009431242</v>
      </c>
      <c r="BG55" s="9" t="n">
        <v>23510.4584742638</v>
      </c>
      <c r="BH55" s="9" t="n">
        <v>19278.5759488963</v>
      </c>
      <c r="BI55" s="6" t="n">
        <v>17500.1683516981</v>
      </c>
    </row>
    <row r="56" customFormat="false" ht="15" hidden="false" customHeight="false" outlineLevel="0" collapsed="false">
      <c r="A56" s="0" t="n">
        <v>2027</v>
      </c>
      <c r="B56" s="11" t="n">
        <v>6327.65058797464</v>
      </c>
      <c r="C56" s="9" t="n">
        <v>5378.98806064395</v>
      </c>
      <c r="D56" s="9" t="n">
        <v>3747.93891894383</v>
      </c>
      <c r="E56" s="9" t="n">
        <v>3190.02508646358</v>
      </c>
      <c r="F56" s="9" t="n">
        <v>2544.53590810493</v>
      </c>
      <c r="G56" s="9" t="n">
        <v>4417.84844826341</v>
      </c>
      <c r="H56" s="9" t="n">
        <v>4908.91414700999</v>
      </c>
      <c r="I56" s="3" t="n">
        <v>2027</v>
      </c>
      <c r="J56" s="11" t="n">
        <v>33066.5050660952</v>
      </c>
      <c r="K56" s="9" t="n">
        <v>25652.5913140042</v>
      </c>
      <c r="L56" s="9" t="n">
        <v>28109.064096518</v>
      </c>
      <c r="M56" s="9" t="n">
        <v>19585.6644622881</v>
      </c>
      <c r="N56" s="9" t="n">
        <v>16670.1652083924</v>
      </c>
      <c r="O56" s="9" t="n">
        <v>13297.0220663123</v>
      </c>
      <c r="P56" s="9" t="n">
        <v>23086.4214236743</v>
      </c>
      <c r="Q56" s="9" t="n">
        <v>0.63465313642631</v>
      </c>
      <c r="R56" s="14" t="n">
        <v>6847.45305358333</v>
      </c>
      <c r="S56" s="13" t="n">
        <v>5561.05103977999</v>
      </c>
      <c r="T56" s="13" t="n">
        <v>3903.41045813744</v>
      </c>
      <c r="U56" s="13" t="n">
        <v>3313.30470156931</v>
      </c>
      <c r="V56" s="13" t="n">
        <v>2607.16312867957</v>
      </c>
      <c r="W56" s="13" t="n">
        <v>4561.2049746849</v>
      </c>
      <c r="X56" s="13" t="n">
        <v>5113.83167246509</v>
      </c>
      <c r="Y56" s="10" t="n">
        <v>4516.79895838174</v>
      </c>
      <c r="Z56" s="10" t="n">
        <v>3352.86357518091</v>
      </c>
      <c r="AA56" s="7"/>
      <c r="AB56" s="7" t="n">
        <v>2027</v>
      </c>
      <c r="AC56" s="8" t="n">
        <v>35782.8451394683</v>
      </c>
      <c r="AD56" s="8" t="n">
        <v>26723.432110187</v>
      </c>
      <c r="AE56" s="13" t="n">
        <v>29060.4735238007</v>
      </c>
      <c r="AF56" s="13" t="n">
        <v>20398.1145757867</v>
      </c>
      <c r="AG56" s="13" t="n">
        <v>17314.3894683708</v>
      </c>
      <c r="AH56" s="13" t="n">
        <v>13624.2941363508</v>
      </c>
      <c r="AI56" s="13" t="n">
        <v>23835.5619208096</v>
      </c>
      <c r="AJ56" s="13" t="n">
        <v>23603.5086898926</v>
      </c>
      <c r="AK56" s="13" t="n">
        <v>19354.8771257119</v>
      </c>
      <c r="AL56" s="8" t="n">
        <v>17521.1129080584</v>
      </c>
      <c r="AM56" s="13" t="n">
        <v>0.599122869748839</v>
      </c>
      <c r="AN56" s="3" t="n">
        <v>2027</v>
      </c>
      <c r="AO56" s="11" t="n">
        <v>7508.43359810487</v>
      </c>
      <c r="AP56" s="9" t="n">
        <v>5790.02908132334</v>
      </c>
      <c r="AQ56" s="9" t="n">
        <v>4050.27650858691</v>
      </c>
      <c r="AR56" s="9" t="n">
        <v>3376.34777315771</v>
      </c>
      <c r="AS56" s="9" t="n">
        <v>2702.22971537444</v>
      </c>
      <c r="AT56" s="9" t="n">
        <v>4718.99316181908</v>
      </c>
      <c r="AU56" s="9" t="n">
        <v>5291.61151309954</v>
      </c>
      <c r="AV56" s="3"/>
      <c r="AW56" s="3"/>
      <c r="AX56" s="3" t="n">
        <v>2027</v>
      </c>
      <c r="AY56" s="6" t="n">
        <v>39236.9417619254</v>
      </c>
      <c r="AZ56" s="6" t="n">
        <v>27652.4590719728</v>
      </c>
      <c r="BA56" s="9" t="n">
        <v>30257.0477444296</v>
      </c>
      <c r="BB56" s="9" t="n">
        <v>21165.5948488684</v>
      </c>
      <c r="BC56" s="9" t="n">
        <v>17643.8346577152</v>
      </c>
      <c r="BD56" s="9" t="n">
        <v>14121.0851217027</v>
      </c>
      <c r="BE56" s="9" t="n">
        <v>24660.118178571</v>
      </c>
      <c r="BF56" s="9" t="n">
        <v>0.546419487980476</v>
      </c>
      <c r="BG56" s="9" t="n">
        <v>23603.5086898926</v>
      </c>
      <c r="BH56" s="9" t="n">
        <v>19354.8771257119</v>
      </c>
      <c r="BI56" s="6" t="n">
        <v>17521.1129080584</v>
      </c>
    </row>
    <row r="57" customFormat="false" ht="15" hidden="false" customHeight="false" outlineLevel="0" collapsed="false">
      <c r="A57" s="0" t="n">
        <v>2028</v>
      </c>
      <c r="B57" s="11" t="n">
        <v>6353.49826717779</v>
      </c>
      <c r="C57" s="9" t="n">
        <v>5403.76848948421</v>
      </c>
      <c r="D57" s="9" t="n">
        <v>3746.91204167716</v>
      </c>
      <c r="E57" s="9" t="n">
        <v>3196.98381587074</v>
      </c>
      <c r="F57" s="9" t="n">
        <v>2550.96817869778</v>
      </c>
      <c r="G57" s="9" t="n">
        <v>4426.50261395283</v>
      </c>
      <c r="H57" s="9" t="n">
        <v>4922.88337738383</v>
      </c>
      <c r="I57" s="3" t="n">
        <v>2028</v>
      </c>
      <c r="J57" s="11" t="n">
        <v>33201.5776974668</v>
      </c>
      <c r="K57" s="9" t="n">
        <v>25725.5905449991</v>
      </c>
      <c r="L57" s="9" t="n">
        <v>28238.5595805675</v>
      </c>
      <c r="M57" s="9" t="n">
        <v>19580.2982933019</v>
      </c>
      <c r="N57" s="9" t="n">
        <v>16706.5295521558</v>
      </c>
      <c r="O57" s="9" t="n">
        <v>13330.6352858142</v>
      </c>
      <c r="P57" s="9" t="n">
        <v>23131.6456359839</v>
      </c>
      <c r="Q57" s="9" t="n">
        <v>0.629093395071727</v>
      </c>
      <c r="R57" s="12" t="n">
        <v>6893.83725346049</v>
      </c>
      <c r="S57" s="13" t="n">
        <v>5586.94342908542</v>
      </c>
      <c r="T57" s="13" t="n">
        <v>3924.88033706772</v>
      </c>
      <c r="U57" s="13" t="n">
        <v>3318.66482991931</v>
      </c>
      <c r="V57" s="13" t="n">
        <v>2609.54736393352</v>
      </c>
      <c r="W57" s="13" t="n">
        <v>4570.32270208777</v>
      </c>
      <c r="X57" s="13" t="n">
        <v>5128.81892136906</v>
      </c>
      <c r="Y57" s="10" t="n">
        <v>4534.60517196426</v>
      </c>
      <c r="Z57" s="10" t="n">
        <v>3356.86040534075</v>
      </c>
      <c r="AA57" s="7"/>
      <c r="AB57" s="7" t="n">
        <v>2028</v>
      </c>
      <c r="AC57" s="8" t="n">
        <v>36025.2357959846</v>
      </c>
      <c r="AD57" s="8" t="n">
        <v>26801.7512169265</v>
      </c>
      <c r="AE57" s="13" t="n">
        <v>29195.7797974702</v>
      </c>
      <c r="AF57" s="13" t="n">
        <v>20510.3100661264</v>
      </c>
      <c r="AG57" s="13" t="n">
        <v>17342.3999769752</v>
      </c>
      <c r="AH57" s="13" t="n">
        <v>13636.7534727202</v>
      </c>
      <c r="AI57" s="13" t="n">
        <v>23883.2085749929</v>
      </c>
      <c r="AJ57" s="13" t="n">
        <v>23696.5589055213</v>
      </c>
      <c r="AK57" s="13" t="n">
        <v>19431.1783025275</v>
      </c>
      <c r="AL57" s="8" t="n">
        <v>17541.9992074662</v>
      </c>
      <c r="AM57" s="13" t="n">
        <v>0.589822449147862</v>
      </c>
      <c r="AN57" s="3" t="n">
        <v>2028</v>
      </c>
      <c r="AO57" s="11" t="n">
        <v>7516.35081900477</v>
      </c>
      <c r="AP57" s="9" t="n">
        <v>5814.7294714095</v>
      </c>
      <c r="AQ57" s="9" t="n">
        <v>4067.74187446012</v>
      </c>
      <c r="AR57" s="9" t="n">
        <v>3381.31466902619</v>
      </c>
      <c r="AS57" s="9" t="n">
        <v>2705.12903400862</v>
      </c>
      <c r="AT57" s="9" t="n">
        <v>4722.63776187824</v>
      </c>
      <c r="AU57" s="9" t="n">
        <v>5308.97729570723</v>
      </c>
      <c r="AV57" s="3"/>
      <c r="AW57" s="3"/>
      <c r="AX57" s="3" t="n">
        <v>2028</v>
      </c>
      <c r="AY57" s="6" t="n">
        <v>39278.3149100404</v>
      </c>
      <c r="AZ57" s="6" t="n">
        <v>27743.2077203993</v>
      </c>
      <c r="BA57" s="9" t="n">
        <v>30386.1249686794</v>
      </c>
      <c r="BB57" s="9" t="n">
        <v>21256.8638911612</v>
      </c>
      <c r="BC57" s="9" t="n">
        <v>17669.7902450401</v>
      </c>
      <c r="BD57" s="9" t="n">
        <v>14136.2361375454</v>
      </c>
      <c r="BE57" s="9" t="n">
        <v>24679.1638234979</v>
      </c>
      <c r="BF57" s="9" t="n">
        <v>0.543813828720964</v>
      </c>
      <c r="BG57" s="9" t="n">
        <v>23696.5589055213</v>
      </c>
      <c r="BH57" s="9" t="n">
        <v>19431.1783025275</v>
      </c>
      <c r="BI57" s="6" t="n">
        <v>17541.9992074662</v>
      </c>
    </row>
    <row r="58" customFormat="false" ht="15" hidden="false" customHeight="false" outlineLevel="0" collapsed="false">
      <c r="A58" s="0" t="n">
        <v>2028</v>
      </c>
      <c r="B58" s="11" t="n">
        <v>6325.38933162428</v>
      </c>
      <c r="C58" s="9" t="n">
        <v>5431.51843602045</v>
      </c>
      <c r="D58" s="9" t="n">
        <v>3759.11294954692</v>
      </c>
      <c r="E58" s="9" t="n">
        <v>3201.22623954477</v>
      </c>
      <c r="F58" s="9" t="n">
        <v>2549.5635833808</v>
      </c>
      <c r="G58" s="9" t="n">
        <v>4432.10926457021</v>
      </c>
      <c r="H58" s="9" t="n">
        <v>4947.92809153624</v>
      </c>
      <c r="I58" s="3" t="n">
        <v>2028</v>
      </c>
      <c r="J58" s="11" t="n">
        <v>33054.6883825528</v>
      </c>
      <c r="K58" s="9" t="n">
        <v>25856.467109039</v>
      </c>
      <c r="L58" s="9" t="n">
        <v>28383.5729208219</v>
      </c>
      <c r="M58" s="9" t="n">
        <v>19644.0567730532</v>
      </c>
      <c r="N58" s="9" t="n">
        <v>16728.6992535259</v>
      </c>
      <c r="O58" s="9" t="n">
        <v>13323.2952695603</v>
      </c>
      <c r="P58" s="9" t="n">
        <v>23160.9443999511</v>
      </c>
      <c r="Q58" s="9" t="n">
        <v>0.639690877181634</v>
      </c>
      <c r="R58" s="14" t="n">
        <v>6876.50379761463</v>
      </c>
      <c r="S58" s="13" t="n">
        <v>5609.84563470765</v>
      </c>
      <c r="T58" s="13" t="n">
        <v>3924.20135362863</v>
      </c>
      <c r="U58" s="13" t="n">
        <v>3322.66723081826</v>
      </c>
      <c r="V58" s="13" t="n">
        <v>2613.33565059769</v>
      </c>
      <c r="W58" s="13" t="n">
        <v>4574.89049437819</v>
      </c>
      <c r="X58" s="13" t="n">
        <v>5144.32165392194</v>
      </c>
      <c r="Y58" s="10" t="n">
        <v>4552.41138554678</v>
      </c>
      <c r="Z58" s="10" t="n">
        <v>3360.84616238025</v>
      </c>
      <c r="AA58" s="7"/>
      <c r="AB58" s="7" t="n">
        <v>2028</v>
      </c>
      <c r="AC58" s="8" t="n">
        <v>35934.6560780354</v>
      </c>
      <c r="AD58" s="8" t="n">
        <v>26882.7640948297</v>
      </c>
      <c r="AE58" s="13" t="n">
        <v>29315.4602203544</v>
      </c>
      <c r="AF58" s="13" t="n">
        <v>20506.7618914894</v>
      </c>
      <c r="AG58" s="13" t="n">
        <v>17363.3153874837</v>
      </c>
      <c r="AH58" s="13" t="n">
        <v>13656.5499830412</v>
      </c>
      <c r="AI58" s="13" t="n">
        <v>23907.0785603551</v>
      </c>
      <c r="AJ58" s="13" t="n">
        <v>23789.6091211501</v>
      </c>
      <c r="AK58" s="13" t="n">
        <v>19507.479479343</v>
      </c>
      <c r="AL58" s="8" t="n">
        <v>17562.8276418917</v>
      </c>
      <c r="AM58" s="13" t="n">
        <v>0.593524022222039</v>
      </c>
      <c r="AN58" s="3" t="n">
        <v>2028</v>
      </c>
      <c r="AO58" s="11" t="n">
        <v>7520.39305783082</v>
      </c>
      <c r="AP58" s="9" t="n">
        <v>5812.37324988438</v>
      </c>
      <c r="AQ58" s="9" t="n">
        <v>4088.44091506907</v>
      </c>
      <c r="AR58" s="9" t="n">
        <v>3383.93016985794</v>
      </c>
      <c r="AS58" s="9" t="n">
        <v>2707.70179633513</v>
      </c>
      <c r="AT58" s="9" t="n">
        <v>4721.06336599389</v>
      </c>
      <c r="AU58" s="9" t="n">
        <v>5330.67695485241</v>
      </c>
      <c r="AV58" s="3"/>
      <c r="AW58" s="3"/>
      <c r="AX58" s="3" t="n">
        <v>2028</v>
      </c>
      <c r="AY58" s="6" t="n">
        <v>39299.4385022428</v>
      </c>
      <c r="AZ58" s="6" t="n">
        <v>27856.6039768899</v>
      </c>
      <c r="BA58" s="9" t="n">
        <v>30373.8120241016</v>
      </c>
      <c r="BB58" s="9" t="n">
        <v>21365.031199334</v>
      </c>
      <c r="BC58" s="9" t="n">
        <v>17683.458109645</v>
      </c>
      <c r="BD58" s="9" t="n">
        <v>14149.6806628586</v>
      </c>
      <c r="BE58" s="9" t="n">
        <v>24670.9364776984</v>
      </c>
      <c r="BF58" s="9" t="n">
        <v>0.541199961019108</v>
      </c>
      <c r="BG58" s="9" t="n">
        <v>23789.6091211501</v>
      </c>
      <c r="BH58" s="9" t="n">
        <v>19507.479479343</v>
      </c>
      <c r="BI58" s="6" t="n">
        <v>17562.8276418917</v>
      </c>
    </row>
    <row r="59" customFormat="false" ht="15" hidden="false" customHeight="false" outlineLevel="0" collapsed="false">
      <c r="A59" s="0" t="n">
        <v>2028</v>
      </c>
      <c r="B59" s="11" t="n">
        <v>6353.91038788381</v>
      </c>
      <c r="C59" s="9" t="n">
        <v>5443.66930685277</v>
      </c>
      <c r="D59" s="9" t="n">
        <v>3765.60297390895</v>
      </c>
      <c r="E59" s="9" t="n">
        <v>3202.47461130393</v>
      </c>
      <c r="F59" s="9" t="n">
        <v>2552.27109210909</v>
      </c>
      <c r="G59" s="9" t="n">
        <v>4430.07267220872</v>
      </c>
      <c r="H59" s="9" t="n">
        <v>4955.46556883263</v>
      </c>
      <c r="I59" s="3" t="n">
        <v>2028</v>
      </c>
      <c r="J59" s="11" t="n">
        <v>33203.7313232437</v>
      </c>
      <c r="K59" s="9" t="n">
        <v>25895.8558249205</v>
      </c>
      <c r="L59" s="9" t="n">
        <v>28447.0699212248</v>
      </c>
      <c r="M59" s="9" t="n">
        <v>19677.9717973521</v>
      </c>
      <c r="N59" s="9" t="n">
        <v>16735.2228898305</v>
      </c>
      <c r="O59" s="9" t="n">
        <v>13337.4439413044</v>
      </c>
      <c r="P59" s="9" t="n">
        <v>23150.3017466151</v>
      </c>
      <c r="Q59" s="9" t="n">
        <v>0.634964729281241</v>
      </c>
      <c r="R59" s="14" t="n">
        <v>6911.65185236938</v>
      </c>
      <c r="S59" s="13" t="n">
        <v>5634.00514058134</v>
      </c>
      <c r="T59" s="13" t="n">
        <v>3934.75550015792</v>
      </c>
      <c r="U59" s="13" t="n">
        <v>3325.74065793612</v>
      </c>
      <c r="V59" s="13" t="n">
        <v>2617.92659787191</v>
      </c>
      <c r="W59" s="13" t="n">
        <v>4589.30088178239</v>
      </c>
      <c r="X59" s="13" t="n">
        <v>5172.31705996079</v>
      </c>
      <c r="Y59" s="10" t="n">
        <v>4570.2175991293</v>
      </c>
      <c r="Z59" s="10" t="n">
        <v>3364.82092050897</v>
      </c>
      <c r="AA59" s="7"/>
      <c r="AB59" s="7" t="n">
        <v>2028</v>
      </c>
      <c r="AC59" s="8" t="n">
        <v>36118.3298309477</v>
      </c>
      <c r="AD59" s="8" t="n">
        <v>27029.0601367399</v>
      </c>
      <c r="AE59" s="13" t="n">
        <v>29441.7109373084</v>
      </c>
      <c r="AF59" s="13" t="n">
        <v>20561.9148641175</v>
      </c>
      <c r="AG59" s="13" t="n">
        <v>17379.3762448193</v>
      </c>
      <c r="AH59" s="13" t="n">
        <v>13680.5409697732</v>
      </c>
      <c r="AI59" s="13" t="n">
        <v>23982.3831527122</v>
      </c>
      <c r="AJ59" s="13" t="n">
        <v>23882.6593367788</v>
      </c>
      <c r="AK59" s="13" t="n">
        <v>19583.7806561586</v>
      </c>
      <c r="AL59" s="8" t="n">
        <v>17583.5985991328</v>
      </c>
      <c r="AM59" s="13" t="n">
        <v>0.588798553859802</v>
      </c>
      <c r="AN59" s="3" t="n">
        <v>2028</v>
      </c>
      <c r="AO59" s="11" t="n">
        <v>7560.85862262067</v>
      </c>
      <c r="AP59" s="9" t="n">
        <v>5811.20979920555</v>
      </c>
      <c r="AQ59" s="9" t="n">
        <v>4099.57083621035</v>
      </c>
      <c r="AR59" s="9" t="n">
        <v>3386.90942070339</v>
      </c>
      <c r="AS59" s="9" t="n">
        <v>2710.14308895748</v>
      </c>
      <c r="AT59" s="9" t="n">
        <v>4714.57818405215</v>
      </c>
      <c r="AU59" s="9" t="n">
        <v>5338.45492791788</v>
      </c>
      <c r="AV59" s="3"/>
      <c r="AW59" s="3"/>
      <c r="AX59" s="3" t="n">
        <v>2028</v>
      </c>
      <c r="AY59" s="6" t="n">
        <v>39510.9000525485</v>
      </c>
      <c r="AZ59" s="6" t="n">
        <v>27897.2494553653</v>
      </c>
      <c r="BA59" s="9" t="n">
        <v>30367.7321612472</v>
      </c>
      <c r="BB59" s="9" t="n">
        <v>21423.1930065777</v>
      </c>
      <c r="BC59" s="9" t="n">
        <v>17699.0268285248</v>
      </c>
      <c r="BD59" s="9" t="n">
        <v>14162.4381648323</v>
      </c>
      <c r="BE59" s="9" t="n">
        <v>24637.0467585128</v>
      </c>
      <c r="BF59" s="9" t="n">
        <v>0.538452207732122</v>
      </c>
      <c r="BG59" s="9" t="n">
        <v>23882.6593367788</v>
      </c>
      <c r="BH59" s="9" t="n">
        <v>19583.7806561586</v>
      </c>
      <c r="BI59" s="6" t="n">
        <v>17583.5985991328</v>
      </c>
    </row>
    <row r="60" customFormat="false" ht="15" hidden="false" customHeight="false" outlineLevel="0" collapsed="false">
      <c r="A60" s="0" t="n">
        <v>2028</v>
      </c>
      <c r="B60" s="11" t="n">
        <v>6337.1843927011</v>
      </c>
      <c r="C60" s="9" t="n">
        <v>5457.70344801242</v>
      </c>
      <c r="D60" s="9" t="n">
        <v>3764.33134980561</v>
      </c>
      <c r="E60" s="9" t="n">
        <v>3204.79566252683</v>
      </c>
      <c r="F60" s="9" t="n">
        <v>2554.69941262919</v>
      </c>
      <c r="G60" s="9" t="n">
        <v>4425.862030683</v>
      </c>
      <c r="H60" s="9" t="n">
        <v>4967.06666248521</v>
      </c>
      <c r="I60" s="3" t="n">
        <v>2028</v>
      </c>
      <c r="J60" s="11" t="n">
        <v>33116.3260222153</v>
      </c>
      <c r="K60" s="9" t="n">
        <v>25956.4798459061</v>
      </c>
      <c r="L60" s="9" t="n">
        <v>28520.4083575531</v>
      </c>
      <c r="M60" s="9" t="n">
        <v>19671.3266508999</v>
      </c>
      <c r="N60" s="9" t="n">
        <v>16747.3520443964</v>
      </c>
      <c r="O60" s="9" t="n">
        <v>13350.1336547555</v>
      </c>
      <c r="P60" s="9" t="n">
        <v>23128.2981297267</v>
      </c>
      <c r="Q60" s="9" t="n">
        <v>0.640990079929934</v>
      </c>
      <c r="R60" s="14" t="n">
        <v>6976.70555307276</v>
      </c>
      <c r="S60" s="13" t="n">
        <v>5649.18458021588</v>
      </c>
      <c r="T60" s="13" t="n">
        <v>3939.68851720522</v>
      </c>
      <c r="U60" s="13" t="n">
        <v>3330.71369028639</v>
      </c>
      <c r="V60" s="13" t="n">
        <v>2621.37571800948</v>
      </c>
      <c r="W60" s="13" t="n">
        <v>4579.59616958067</v>
      </c>
      <c r="X60" s="13" t="n">
        <v>5186.94622854599</v>
      </c>
      <c r="Y60" s="10" t="n">
        <v>4588.02381271182</v>
      </c>
      <c r="Z60" s="10" t="n">
        <v>3368.78475314966</v>
      </c>
      <c r="AA60" s="7"/>
      <c r="AB60" s="7" t="n">
        <v>2028</v>
      </c>
      <c r="AC60" s="8" t="n">
        <v>36458.2819970747</v>
      </c>
      <c r="AD60" s="8" t="n">
        <v>27105.50801742</v>
      </c>
      <c r="AE60" s="13" t="n">
        <v>29521.0343782282</v>
      </c>
      <c r="AF60" s="13" t="n">
        <v>20587.6934103438</v>
      </c>
      <c r="AG60" s="13" t="n">
        <v>17405.3638996555</v>
      </c>
      <c r="AH60" s="13" t="n">
        <v>13698.5650921417</v>
      </c>
      <c r="AI60" s="13" t="n">
        <v>23931.6690826602</v>
      </c>
      <c r="AJ60" s="13" t="n">
        <v>23975.7095524075</v>
      </c>
      <c r="AK60" s="13" t="n">
        <v>19660.0818329742</v>
      </c>
      <c r="AL60" s="8" t="n">
        <v>17604.3124628761</v>
      </c>
      <c r="AM60" s="13" t="n">
        <v>0.580665539184464</v>
      </c>
      <c r="AN60" s="3" t="n">
        <v>2028</v>
      </c>
      <c r="AO60" s="11" t="n">
        <v>7609.59676465969</v>
      </c>
      <c r="AP60" s="9" t="n">
        <v>5826.96347777214</v>
      </c>
      <c r="AQ60" s="9" t="n">
        <v>4115.67160167213</v>
      </c>
      <c r="AR60" s="9" t="n">
        <v>3390.408930047</v>
      </c>
      <c r="AS60" s="9" t="n">
        <v>2710.32300066201</v>
      </c>
      <c r="AT60" s="9" t="n">
        <v>4708.21453327675</v>
      </c>
      <c r="AU60" s="9" t="n">
        <v>5351.1552392323</v>
      </c>
      <c r="AV60" s="3"/>
      <c r="AW60" s="3"/>
      <c r="AX60" s="3" t="n">
        <v>2028</v>
      </c>
      <c r="AY60" s="6" t="n">
        <v>39765.5917423375</v>
      </c>
      <c r="AZ60" s="6" t="n">
        <v>27963.6176756993</v>
      </c>
      <c r="BA60" s="9" t="n">
        <v>30450.0564117553</v>
      </c>
      <c r="BB60" s="9" t="n">
        <v>21507.3310346353</v>
      </c>
      <c r="BC60" s="9" t="n">
        <v>17717.3142705747</v>
      </c>
      <c r="BD60" s="9" t="n">
        <v>14163.3783323094</v>
      </c>
      <c r="BE60" s="9" t="n">
        <v>24603.7921266904</v>
      </c>
      <c r="BF60" s="9" t="n">
        <v>0.536397108133814</v>
      </c>
      <c r="BG60" s="9" t="n">
        <v>23975.7095524075</v>
      </c>
      <c r="BH60" s="9" t="n">
        <v>19660.0818329742</v>
      </c>
      <c r="BI60" s="6" t="n">
        <v>17604.3124628761</v>
      </c>
    </row>
    <row r="61" customFormat="false" ht="15" hidden="false" customHeight="false" outlineLevel="0" collapsed="false">
      <c r="A61" s="0" t="n">
        <v>2029</v>
      </c>
      <c r="B61" s="11" t="n">
        <v>6366.24820289182</v>
      </c>
      <c r="C61" s="9" t="n">
        <v>5474.07877927919</v>
      </c>
      <c r="D61" s="9" t="n">
        <v>3775.68456685874</v>
      </c>
      <c r="E61" s="9" t="n">
        <v>3207.08909268494</v>
      </c>
      <c r="F61" s="9" t="n">
        <v>2557.00721069594</v>
      </c>
      <c r="G61" s="9" t="n">
        <v>4425.66533434256</v>
      </c>
      <c r="H61" s="9" t="n">
        <v>4976.98786195662</v>
      </c>
      <c r="I61" s="3" t="n">
        <v>2029</v>
      </c>
      <c r="J61" s="11" t="n">
        <v>33268.2052408209</v>
      </c>
      <c r="K61" s="9" t="n">
        <v>26008.3252169521</v>
      </c>
      <c r="L61" s="9" t="n">
        <v>28605.9811885373</v>
      </c>
      <c r="M61" s="9" t="n">
        <v>19730.6553391681</v>
      </c>
      <c r="N61" s="9" t="n">
        <v>16759.3368591215</v>
      </c>
      <c r="O61" s="9" t="n">
        <v>13362.1935520909</v>
      </c>
      <c r="P61" s="9" t="n">
        <v>23127.2702505087</v>
      </c>
      <c r="Q61" s="9" t="n">
        <v>0.640622409124136</v>
      </c>
      <c r="R61" s="12" t="n">
        <v>6976.30012556846</v>
      </c>
      <c r="S61" s="13" t="n">
        <v>5674.2052119676</v>
      </c>
      <c r="T61" s="13" t="n">
        <v>3954.57023709609</v>
      </c>
      <c r="U61" s="13" t="n">
        <v>3334.58189976035</v>
      </c>
      <c r="V61" s="13" t="n">
        <v>2624.74152877391</v>
      </c>
      <c r="W61" s="13" t="n">
        <v>4578.26999227061</v>
      </c>
      <c r="X61" s="13" t="n">
        <v>5195.22823231362</v>
      </c>
      <c r="Y61" s="10" t="n">
        <v>4605.83002629434</v>
      </c>
      <c r="Z61" s="10" t="n">
        <v>3372.73773294967</v>
      </c>
      <c r="AA61" s="7"/>
      <c r="AB61" s="7" t="n">
        <v>2029</v>
      </c>
      <c r="AC61" s="8" t="n">
        <v>36456.1633480693</v>
      </c>
      <c r="AD61" s="8" t="n">
        <v>27148.7874172118</v>
      </c>
      <c r="AE61" s="13" t="n">
        <v>29651.785094481</v>
      </c>
      <c r="AF61" s="13" t="n">
        <v>20665.4610524286</v>
      </c>
      <c r="AG61" s="13" t="n">
        <v>17425.5780638842</v>
      </c>
      <c r="AH61" s="13" t="n">
        <v>13716.1538633841</v>
      </c>
      <c r="AI61" s="13" t="n">
        <v>23924.7388566416</v>
      </c>
      <c r="AJ61" s="13" t="n">
        <v>24068.7597680363</v>
      </c>
      <c r="AK61" s="13" t="n">
        <v>19736.3830097897</v>
      </c>
      <c r="AL61" s="8" t="n">
        <v>17624.969612756</v>
      </c>
      <c r="AM61" s="13" t="n">
        <v>0.580961964896611</v>
      </c>
      <c r="AN61" s="3" t="n">
        <v>2029</v>
      </c>
      <c r="AO61" s="11" t="n">
        <v>7644.40554699685</v>
      </c>
      <c r="AP61" s="9" t="n">
        <v>5836.45226246996</v>
      </c>
      <c r="AQ61" s="9" t="n">
        <v>4126.51316263494</v>
      </c>
      <c r="AR61" s="9" t="n">
        <v>3393.90567557013</v>
      </c>
      <c r="AS61" s="9" t="n">
        <v>2715.53694169283</v>
      </c>
      <c r="AT61" s="9" t="n">
        <v>4706.30218475603</v>
      </c>
      <c r="AU61" s="9" t="n">
        <v>5357.44204330652</v>
      </c>
      <c r="AV61" s="3"/>
      <c r="AW61" s="3"/>
      <c r="AX61" s="3" t="n">
        <v>2029</v>
      </c>
      <c r="AY61" s="6" t="n">
        <v>39947.492553941</v>
      </c>
      <c r="AZ61" s="6" t="n">
        <v>27996.470728484</v>
      </c>
      <c r="BA61" s="9" t="n">
        <v>30499.6421059903</v>
      </c>
      <c r="BB61" s="9" t="n">
        <v>21563.985953474</v>
      </c>
      <c r="BC61" s="9" t="n">
        <v>17735.5872696836</v>
      </c>
      <c r="BD61" s="9" t="n">
        <v>14190.6249074976</v>
      </c>
      <c r="BE61" s="9" t="n">
        <v>24593.798736384</v>
      </c>
      <c r="BF61" s="9" t="n">
        <v>0.540934985843094</v>
      </c>
      <c r="BG61" s="9" t="n">
        <v>24068.7597680363</v>
      </c>
      <c r="BH61" s="9" t="n">
        <v>19736.3830097897</v>
      </c>
      <c r="BI61" s="6" t="n">
        <v>17624.969612756</v>
      </c>
    </row>
    <row r="62" customFormat="false" ht="15" hidden="false" customHeight="false" outlineLevel="0" collapsed="false">
      <c r="A62" s="0" t="n">
        <v>2029</v>
      </c>
      <c r="B62" s="11" t="n">
        <v>6360.9355015625</v>
      </c>
      <c r="C62" s="9" t="n">
        <v>5470.97572283729</v>
      </c>
      <c r="D62" s="9" t="n">
        <v>3791.66017516171</v>
      </c>
      <c r="E62" s="9" t="n">
        <v>3207.61490308605</v>
      </c>
      <c r="F62" s="9" t="n">
        <v>2557.16448258616</v>
      </c>
      <c r="G62" s="9" t="n">
        <v>4414.45093317266</v>
      </c>
      <c r="H62" s="9" t="n">
        <v>4982.58748894253</v>
      </c>
      <c r="I62" s="3" t="n">
        <v>2029</v>
      </c>
      <c r="J62" s="11" t="n">
        <v>33240.4425723584</v>
      </c>
      <c r="K62" s="9" t="n">
        <v>26037.5872774157</v>
      </c>
      <c r="L62" s="9" t="n">
        <v>28589.7654967683</v>
      </c>
      <c r="M62" s="9" t="n">
        <v>19814.1393314555</v>
      </c>
      <c r="N62" s="9" t="n">
        <v>16762.0845949597</v>
      </c>
      <c r="O62" s="9" t="n">
        <v>13363.0154103277</v>
      </c>
      <c r="P62" s="9" t="n">
        <v>23068.6669746258</v>
      </c>
      <c r="Q62" s="9" t="n">
        <v>0.636914024172545</v>
      </c>
      <c r="R62" s="14" t="n">
        <v>7020.53074473626</v>
      </c>
      <c r="S62" s="13" t="n">
        <v>5684.8329393502</v>
      </c>
      <c r="T62" s="13" t="n">
        <v>3958.61938712037</v>
      </c>
      <c r="U62" s="13" t="n">
        <v>3338.27492884964</v>
      </c>
      <c r="V62" s="13" t="n">
        <v>2628.73417756442</v>
      </c>
      <c r="W62" s="13" t="n">
        <v>4584.58763259317</v>
      </c>
      <c r="X62" s="13" t="n">
        <v>5204.00750281558</v>
      </c>
      <c r="Y62" s="10" t="n">
        <v>4623.63623987686</v>
      </c>
      <c r="Z62" s="10" t="n">
        <v>3376.67993179217</v>
      </c>
      <c r="AA62" s="7"/>
      <c r="AB62" s="7" t="n">
        <v>2029</v>
      </c>
      <c r="AC62" s="8" t="n">
        <v>36687.3000033656</v>
      </c>
      <c r="AD62" s="8" t="n">
        <v>27194.665391745</v>
      </c>
      <c r="AE62" s="13" t="n">
        <v>29707.3225797533</v>
      </c>
      <c r="AF62" s="13" t="n">
        <v>20686.6207605904</v>
      </c>
      <c r="AG62" s="13" t="n">
        <v>17444.8767851699</v>
      </c>
      <c r="AH62" s="13" t="n">
        <v>13737.0183121432</v>
      </c>
      <c r="AI62" s="13" t="n">
        <v>23957.7530509033</v>
      </c>
      <c r="AJ62" s="13" t="n">
        <v>24161.809983665</v>
      </c>
      <c r="AK62" s="13" t="n">
        <v>19812.6841866053</v>
      </c>
      <c r="AL62" s="8" t="n">
        <v>17645.5704244135</v>
      </c>
      <c r="AM62" s="13" t="n">
        <v>0.575456489844293</v>
      </c>
      <c r="AN62" s="3" t="n">
        <v>2029</v>
      </c>
      <c r="AO62" s="11" t="n">
        <v>7653.69653670277</v>
      </c>
      <c r="AP62" s="9" t="n">
        <v>5846.26094271205</v>
      </c>
      <c r="AQ62" s="9" t="n">
        <v>4129.19886502492</v>
      </c>
      <c r="AR62" s="9" t="n">
        <v>3397.55517745988</v>
      </c>
      <c r="AS62" s="9" t="n">
        <v>2715.47931085839</v>
      </c>
      <c r="AT62" s="9" t="n">
        <v>4702.88543114051</v>
      </c>
      <c r="AU62" s="9" t="n">
        <v>5358.77321965353</v>
      </c>
      <c r="AV62" s="3"/>
      <c r="AW62" s="3"/>
      <c r="AX62" s="3" t="n">
        <v>2029</v>
      </c>
      <c r="AY62" s="6" t="n">
        <v>39996.0446277176</v>
      </c>
      <c r="AZ62" s="6" t="n">
        <v>28003.4270780501</v>
      </c>
      <c r="BA62" s="9" t="n">
        <v>30550.8994834968</v>
      </c>
      <c r="BB62" s="9" t="n">
        <v>21578.0206714866</v>
      </c>
      <c r="BC62" s="9" t="n">
        <v>17754.6585301852</v>
      </c>
      <c r="BD62" s="9" t="n">
        <v>14190.3237451226</v>
      </c>
      <c r="BE62" s="9" t="n">
        <v>24575.9437522684</v>
      </c>
      <c r="BF62" s="9" t="n">
        <v>0.539433838377666</v>
      </c>
      <c r="BG62" s="9" t="n">
        <v>24161.809983665</v>
      </c>
      <c r="BH62" s="9" t="n">
        <v>19812.6841866053</v>
      </c>
      <c r="BI62" s="6" t="n">
        <v>17645.5704244135</v>
      </c>
    </row>
    <row r="63" customFormat="false" ht="15" hidden="false" customHeight="false" outlineLevel="0" collapsed="false">
      <c r="A63" s="0" t="n">
        <v>2029</v>
      </c>
      <c r="B63" s="11" t="n">
        <v>6407.37066473245</v>
      </c>
      <c r="C63" s="9" t="n">
        <v>5473.86160037638</v>
      </c>
      <c r="D63" s="9" t="n">
        <v>3798.895344693</v>
      </c>
      <c r="E63" s="9" t="n">
        <v>3207.31372259188</v>
      </c>
      <c r="F63" s="9" t="n">
        <v>2557.62185708958</v>
      </c>
      <c r="G63" s="9" t="n">
        <v>4411.27049626813</v>
      </c>
      <c r="H63" s="9" t="n">
        <v>4986.4951766615</v>
      </c>
      <c r="I63" s="3" t="n">
        <v>2029</v>
      </c>
      <c r="J63" s="11" t="n">
        <v>33483.0995485704</v>
      </c>
      <c r="K63" s="9" t="n">
        <v>26058.007743742</v>
      </c>
      <c r="L63" s="9" t="n">
        <v>28604.846273265</v>
      </c>
      <c r="M63" s="9" t="n">
        <v>19851.948272805</v>
      </c>
      <c r="N63" s="9" t="n">
        <v>16760.5107112255</v>
      </c>
      <c r="O63" s="9" t="n">
        <v>13365.4055195987</v>
      </c>
      <c r="P63" s="9" t="n">
        <v>23052.0469145334</v>
      </c>
      <c r="Q63" s="9" t="n">
        <v>0.624794857402452</v>
      </c>
      <c r="R63" s="14" t="n">
        <v>7011.29623284403</v>
      </c>
      <c r="S63" s="13" t="n">
        <v>5708.03570145755</v>
      </c>
      <c r="T63" s="13" t="n">
        <v>3972.01682055379</v>
      </c>
      <c r="U63" s="13" t="n">
        <v>3344.27177613449</v>
      </c>
      <c r="V63" s="13" t="n">
        <v>2630.28783162748</v>
      </c>
      <c r="W63" s="13" t="n">
        <v>4597.22506013704</v>
      </c>
      <c r="X63" s="13" t="n">
        <v>5214.97222531484</v>
      </c>
      <c r="Y63" s="10" t="n">
        <v>4641.44245345938</v>
      </c>
      <c r="Z63" s="10" t="n">
        <v>3380.61142080703</v>
      </c>
      <c r="AA63" s="7"/>
      <c r="AB63" s="7" t="n">
        <v>2029</v>
      </c>
      <c r="AC63" s="8" t="n">
        <v>36639.043066605</v>
      </c>
      <c r="AD63" s="8" t="n">
        <v>27251.9639177981</v>
      </c>
      <c r="AE63" s="13" t="n">
        <v>29828.5736254776</v>
      </c>
      <c r="AF63" s="13" t="n">
        <v>20756.6319431517</v>
      </c>
      <c r="AG63" s="13" t="n">
        <v>17476.2146061143</v>
      </c>
      <c r="AH63" s="13" t="n">
        <v>13745.1372670749</v>
      </c>
      <c r="AI63" s="13" t="n">
        <v>24023.7926585099</v>
      </c>
      <c r="AJ63" s="13" t="n">
        <v>24254.8601992938</v>
      </c>
      <c r="AK63" s="13" t="n">
        <v>19888.9853634209</v>
      </c>
      <c r="AL63" s="8" t="n">
        <v>17666.115269553</v>
      </c>
      <c r="AM63" s="13" t="n">
        <v>0.58170770721812</v>
      </c>
      <c r="AN63" s="3" t="n">
        <v>2029</v>
      </c>
      <c r="AO63" s="11" t="n">
        <v>7704.56475629191</v>
      </c>
      <c r="AP63" s="9" t="n">
        <v>5876.68121852486</v>
      </c>
      <c r="AQ63" s="9" t="n">
        <v>4132.1822935432</v>
      </c>
      <c r="AR63" s="9" t="n">
        <v>3402.19210449614</v>
      </c>
      <c r="AS63" s="9" t="n">
        <v>2720.50153167947</v>
      </c>
      <c r="AT63" s="9" t="n">
        <v>4718.7209156148</v>
      </c>
      <c r="AU63" s="9" t="n">
        <v>5372.0783654094</v>
      </c>
      <c r="AV63" s="3"/>
      <c r="AW63" s="3"/>
      <c r="AX63" s="3" t="n">
        <v>2029</v>
      </c>
      <c r="AY63" s="6" t="n">
        <v>40261.8674978907</v>
      </c>
      <c r="AZ63" s="6" t="n">
        <v>28072.9559914161</v>
      </c>
      <c r="BA63" s="9" t="n">
        <v>30709.8672062386</v>
      </c>
      <c r="BB63" s="9" t="n">
        <v>21593.6112216983</v>
      </c>
      <c r="BC63" s="9" t="n">
        <v>17778.8897940964</v>
      </c>
      <c r="BD63" s="9" t="n">
        <v>14216.5684449388</v>
      </c>
      <c r="BE63" s="9" t="n">
        <v>24658.6954972191</v>
      </c>
      <c r="BF63" s="9" t="n">
        <v>0.536357669993985</v>
      </c>
      <c r="BG63" s="9" t="n">
        <v>24254.8601992938</v>
      </c>
      <c r="BH63" s="9" t="n">
        <v>19888.9853634209</v>
      </c>
      <c r="BI63" s="6" t="n">
        <v>17666.115269553</v>
      </c>
    </row>
    <row r="64" customFormat="false" ht="15" hidden="false" customHeight="false" outlineLevel="0" collapsed="false">
      <c r="A64" s="0" t="n">
        <v>2029</v>
      </c>
      <c r="B64" s="11" t="n">
        <v>6411.54348472997</v>
      </c>
      <c r="C64" s="9" t="n">
        <v>5485.08866740992</v>
      </c>
      <c r="D64" s="9" t="n">
        <v>3797.98247003458</v>
      </c>
      <c r="E64" s="9" t="n">
        <v>3209.62891670353</v>
      </c>
      <c r="F64" s="9" t="n">
        <v>2564.69396358173</v>
      </c>
      <c r="G64" s="9" t="n">
        <v>4409.42921513803</v>
      </c>
      <c r="H64" s="9" t="n">
        <v>4988.73773080289</v>
      </c>
      <c r="I64" s="3" t="n">
        <v>2029</v>
      </c>
      <c r="J64" s="11" t="n">
        <v>33504.905520893</v>
      </c>
      <c r="K64" s="9" t="n">
        <v>26069.7266948513</v>
      </c>
      <c r="L64" s="9" t="n">
        <v>28663.5157373545</v>
      </c>
      <c r="M64" s="9" t="n">
        <v>19847.1778490754</v>
      </c>
      <c r="N64" s="9" t="n">
        <v>16772.6092581913</v>
      </c>
      <c r="O64" s="9" t="n">
        <v>13402.3623398118</v>
      </c>
      <c r="P64" s="9" t="n">
        <v>23042.4249022288</v>
      </c>
      <c r="Q64" s="9" t="n">
        <v>0.633589840216197</v>
      </c>
      <c r="R64" s="14" t="n">
        <v>7054.26160253829</v>
      </c>
      <c r="S64" s="13" t="n">
        <v>5709.05670867981</v>
      </c>
      <c r="T64" s="13" t="n">
        <v>3980.77374932373</v>
      </c>
      <c r="U64" s="13" t="n">
        <v>3349.83203235812</v>
      </c>
      <c r="V64" s="13" t="n">
        <v>2633.10326411076</v>
      </c>
      <c r="W64" s="13" t="n">
        <v>4592.55648028266</v>
      </c>
      <c r="X64" s="13" t="n">
        <v>5215.64958271631</v>
      </c>
      <c r="Y64" s="10" t="n">
        <v>4659.2486670419</v>
      </c>
      <c r="Z64" s="10" t="n">
        <v>3384.53227038168</v>
      </c>
      <c r="AA64" s="7"/>
      <c r="AB64" s="7" t="n">
        <v>2029</v>
      </c>
      <c r="AC64" s="8" t="n">
        <v>36863.5678874543</v>
      </c>
      <c r="AD64" s="8" t="n">
        <v>27255.5035952243</v>
      </c>
      <c r="AE64" s="13" t="n">
        <v>29833.9091192787</v>
      </c>
      <c r="AF64" s="13" t="n">
        <v>20802.3931661379</v>
      </c>
      <c r="AG64" s="13" t="n">
        <v>17505.2709261546</v>
      </c>
      <c r="AH64" s="13" t="n">
        <v>13759.8499177147</v>
      </c>
      <c r="AI64" s="13" t="n">
        <v>23999.3959859598</v>
      </c>
      <c r="AJ64" s="13" t="n">
        <v>24347.9104149225</v>
      </c>
      <c r="AK64" s="13" t="n">
        <v>19965.2865402365</v>
      </c>
      <c r="AL64" s="8" t="n">
        <v>17686.6045159994</v>
      </c>
      <c r="AM64" s="13" t="n">
        <v>0.580566704443923</v>
      </c>
      <c r="AN64" s="3" t="n">
        <v>2029</v>
      </c>
      <c r="AO64" s="11" t="n">
        <v>7729.86487547151</v>
      </c>
      <c r="AP64" s="9" t="n">
        <v>5885.3997106233</v>
      </c>
      <c r="AQ64" s="9" t="n">
        <v>4144.68948875618</v>
      </c>
      <c r="AR64" s="9" t="n">
        <v>3407.33343641979</v>
      </c>
      <c r="AS64" s="9" t="n">
        <v>2723.34135529133</v>
      </c>
      <c r="AT64" s="9" t="n">
        <v>4711.70559050201</v>
      </c>
      <c r="AU64" s="9" t="n">
        <v>5374.64551535222</v>
      </c>
      <c r="AV64" s="3"/>
      <c r="AW64" s="3"/>
      <c r="AX64" s="3" t="n">
        <v>2029</v>
      </c>
      <c r="AY64" s="6" t="n">
        <v>40394.0787360736</v>
      </c>
      <c r="AZ64" s="6" t="n">
        <v>28086.371188006</v>
      </c>
      <c r="BA64" s="9" t="n">
        <v>30755.4275700946</v>
      </c>
      <c r="BB64" s="9" t="n">
        <v>21658.9702721267</v>
      </c>
      <c r="BC64" s="9" t="n">
        <v>17805.7569347099</v>
      </c>
      <c r="BD64" s="9" t="n">
        <v>14231.4085566901</v>
      </c>
      <c r="BE64" s="9" t="n">
        <v>24622.03540037</v>
      </c>
      <c r="BF64" s="9" t="n">
        <v>0.533343122472088</v>
      </c>
      <c r="BG64" s="9" t="n">
        <v>24347.9104149225</v>
      </c>
      <c r="BH64" s="9" t="n">
        <v>19965.2865402365</v>
      </c>
      <c r="BI64" s="6" t="n">
        <v>17686.6045159994</v>
      </c>
    </row>
    <row r="65" customFormat="false" ht="15" hidden="false" customHeight="false" outlineLevel="0" collapsed="false">
      <c r="A65" s="0" t="n">
        <v>2030</v>
      </c>
      <c r="B65" s="11" t="n">
        <v>6462.09888586087</v>
      </c>
      <c r="C65" s="9" t="n">
        <v>5486.30952573539</v>
      </c>
      <c r="D65" s="9" t="n">
        <v>3807.71792271462</v>
      </c>
      <c r="E65" s="9" t="n">
        <v>3210.98750899183</v>
      </c>
      <c r="F65" s="9" t="n">
        <v>2566.28845204819</v>
      </c>
      <c r="G65" s="9" t="n">
        <v>4399.83639087931</v>
      </c>
      <c r="H65" s="9" t="n">
        <v>4988.90402948188</v>
      </c>
      <c r="I65" s="3" t="n">
        <v>2030</v>
      </c>
      <c r="J65" s="11" t="n">
        <v>33769.0936906365</v>
      </c>
      <c r="K65" s="9" t="n">
        <v>26070.5957245227</v>
      </c>
      <c r="L65" s="9" t="n">
        <v>28669.8955962678</v>
      </c>
      <c r="M65" s="9" t="n">
        <v>19898.0525601375</v>
      </c>
      <c r="N65" s="9" t="n">
        <v>16779.7088756811</v>
      </c>
      <c r="O65" s="9" t="n">
        <v>13410.6946837396</v>
      </c>
      <c r="P65" s="9" t="n">
        <v>22992.2955267934</v>
      </c>
      <c r="Q65" s="9" t="n">
        <v>0.627260423207724</v>
      </c>
      <c r="R65" s="12" t="n">
        <v>7090.25640166714</v>
      </c>
      <c r="S65" s="13" t="n">
        <v>5715.72915465402</v>
      </c>
      <c r="T65" s="13" t="n">
        <v>4001.45840962746</v>
      </c>
      <c r="U65" s="13" t="n">
        <v>3354.57004203414</v>
      </c>
      <c r="V65" s="13" t="n">
        <v>2636.01128372374</v>
      </c>
      <c r="W65" s="13" t="n">
        <v>4587.78808780942</v>
      </c>
      <c r="X65" s="13" t="n">
        <v>5231.37170183364</v>
      </c>
      <c r="Y65" s="10" t="n">
        <v>4677.05488062443</v>
      </c>
      <c r="Z65" s="10" t="n">
        <v>3388.44255017166</v>
      </c>
      <c r="AA65" s="7"/>
      <c r="AB65" s="7" t="n">
        <v>2030</v>
      </c>
      <c r="AC65" s="8" t="n">
        <v>37051.6664860098</v>
      </c>
      <c r="AD65" s="8" t="n">
        <v>27337.6629250127</v>
      </c>
      <c r="AE65" s="13" t="n">
        <v>29868.7774271193</v>
      </c>
      <c r="AF65" s="13" t="n">
        <v>20910.4853269192</v>
      </c>
      <c r="AG65" s="13" t="n">
        <v>17530.0304192362</v>
      </c>
      <c r="AH65" s="13" t="n">
        <v>13775.0464024017</v>
      </c>
      <c r="AI65" s="13" t="n">
        <v>23974.477721008</v>
      </c>
      <c r="AJ65" s="13" t="n">
        <v>24440.9606305513</v>
      </c>
      <c r="AK65" s="13" t="n">
        <v>20041.5877170521</v>
      </c>
      <c r="AL65" s="8" t="n">
        <v>17707.0385277527</v>
      </c>
      <c r="AM65" s="13" t="n">
        <v>0.576316209399066</v>
      </c>
      <c r="AN65" s="3" t="n">
        <v>2030</v>
      </c>
      <c r="AO65" s="11" t="n">
        <v>7803.22190775209</v>
      </c>
      <c r="AP65" s="9" t="n">
        <v>5892.70529030462</v>
      </c>
      <c r="AQ65" s="9" t="n">
        <v>4160.31255482004</v>
      </c>
      <c r="AR65" s="9" t="n">
        <v>3412.46033232966</v>
      </c>
      <c r="AS65" s="9" t="n">
        <v>2726.16465869191</v>
      </c>
      <c r="AT65" s="9" t="n">
        <v>4705.62808108997</v>
      </c>
      <c r="AU65" s="9" t="n">
        <v>5383.66177730379</v>
      </c>
      <c r="AV65" s="3"/>
      <c r="AW65" s="3"/>
      <c r="AX65" s="3" t="n">
        <v>2030</v>
      </c>
      <c r="AY65" s="6" t="n">
        <v>40777.4217550686</v>
      </c>
      <c r="AZ65" s="6" t="n">
        <v>28133.4876125547</v>
      </c>
      <c r="BA65" s="9" t="n">
        <v>30793.6044548932</v>
      </c>
      <c r="BB65" s="9" t="n">
        <v>21740.6119787864</v>
      </c>
      <c r="BC65" s="9" t="n">
        <v>17832.5486368148</v>
      </c>
      <c r="BD65" s="9" t="n">
        <v>14246.1623385085</v>
      </c>
      <c r="BE65" s="9" t="n">
        <v>24590.276062055</v>
      </c>
      <c r="BF65" s="9" t="n">
        <v>0.531579086319869</v>
      </c>
      <c r="BG65" s="9" t="n">
        <v>24440.9606305513</v>
      </c>
      <c r="BH65" s="9" t="n">
        <v>20041.5877170521</v>
      </c>
      <c r="BI65" s="6" t="n">
        <v>17707.0385277527</v>
      </c>
    </row>
    <row r="66" customFormat="false" ht="15" hidden="false" customHeight="false" outlineLevel="0" collapsed="false">
      <c r="A66" s="0" t="n">
        <v>2030</v>
      </c>
      <c r="B66" s="11" t="n">
        <v>6472.15775271798</v>
      </c>
      <c r="C66" s="9" t="n">
        <v>5518.0050544474</v>
      </c>
      <c r="D66" s="9" t="n">
        <v>3821.51134634733</v>
      </c>
      <c r="E66" s="9" t="n">
        <v>3211.12781231978</v>
      </c>
      <c r="F66" s="9" t="n">
        <v>2566.83615003391</v>
      </c>
      <c r="G66" s="9" t="n">
        <v>4414.69868606174</v>
      </c>
      <c r="H66" s="9" t="n">
        <v>5014.8803903392</v>
      </c>
      <c r="I66" s="3" t="n">
        <v>2030</v>
      </c>
      <c r="J66" s="11" t="n">
        <v>33821.6584723458</v>
      </c>
      <c r="K66" s="9" t="n">
        <v>26206.3408096764</v>
      </c>
      <c r="L66" s="9" t="n">
        <v>28835.5274285185</v>
      </c>
      <c r="M66" s="9" t="n">
        <v>19970.1330750282</v>
      </c>
      <c r="N66" s="9" t="n">
        <v>16780.44206103</v>
      </c>
      <c r="O66" s="9" t="n">
        <v>13413.5567978794</v>
      </c>
      <c r="P66" s="9" t="n">
        <v>23069.9616608681</v>
      </c>
      <c r="Q66" s="9" t="n">
        <v>0.62698512638871</v>
      </c>
      <c r="R66" s="14" t="n">
        <v>7098.73958188966</v>
      </c>
      <c r="S66" s="13" t="n">
        <v>5742.10010848338</v>
      </c>
      <c r="T66" s="13" t="n">
        <v>4014.04284053078</v>
      </c>
      <c r="U66" s="13" t="n">
        <v>3359.12594901576</v>
      </c>
      <c r="V66" s="13" t="n">
        <v>2638.06569008653</v>
      </c>
      <c r="W66" s="13" t="n">
        <v>4599.08479356369</v>
      </c>
      <c r="X66" s="13" t="n">
        <v>5246.38478830907</v>
      </c>
      <c r="Y66" s="10" t="n">
        <v>4694.86109420695</v>
      </c>
      <c r="Z66" s="10" t="n">
        <v>3392.34232911099</v>
      </c>
      <c r="AA66" s="7"/>
      <c r="AB66" s="7" t="n">
        <v>2030</v>
      </c>
      <c r="AC66" s="8" t="n">
        <v>37095.9971768254</v>
      </c>
      <c r="AD66" s="8" t="n">
        <v>27416.1170515634</v>
      </c>
      <c r="AE66" s="13" t="n">
        <v>30006.5845430896</v>
      </c>
      <c r="AF66" s="13" t="n">
        <v>20976.2479891322</v>
      </c>
      <c r="AG66" s="13" t="n">
        <v>17553.8382953497</v>
      </c>
      <c r="AH66" s="13" t="n">
        <v>13785.7821466497</v>
      </c>
      <c r="AI66" s="13" t="n">
        <v>24033.5110972762</v>
      </c>
      <c r="AJ66" s="13" t="n">
        <v>24534.01084618</v>
      </c>
      <c r="AK66" s="13" t="n">
        <v>20117.8888938676</v>
      </c>
      <c r="AL66" s="8" t="n">
        <v>17727.4176650424</v>
      </c>
      <c r="AM66" s="13" t="n">
        <v>0.575211604182978</v>
      </c>
      <c r="AN66" s="3" t="n">
        <v>2030</v>
      </c>
      <c r="AO66" s="11" t="n">
        <v>7800.5342531494</v>
      </c>
      <c r="AP66" s="9" t="n">
        <v>5929.68276090656</v>
      </c>
      <c r="AQ66" s="9" t="n">
        <v>4174.39345635228</v>
      </c>
      <c r="AR66" s="9" t="n">
        <v>3417.23461039768</v>
      </c>
      <c r="AS66" s="9" t="n">
        <v>2728.68212147375</v>
      </c>
      <c r="AT66" s="9" t="n">
        <v>4731.37820145109</v>
      </c>
      <c r="AU66" s="9" t="n">
        <v>5420.60494722808</v>
      </c>
      <c r="AV66" s="3"/>
      <c r="AW66" s="3"/>
      <c r="AX66" s="3" t="n">
        <v>2030</v>
      </c>
      <c r="AY66" s="6" t="n">
        <v>40763.3768353467</v>
      </c>
      <c r="AZ66" s="6" t="n">
        <v>28326.5421275718</v>
      </c>
      <c r="BA66" s="9" t="n">
        <v>30986.8382155111</v>
      </c>
      <c r="BB66" s="9" t="n">
        <v>21814.194771543</v>
      </c>
      <c r="BC66" s="9" t="n">
        <v>17857.4976582135</v>
      </c>
      <c r="BD66" s="9" t="n">
        <v>14259.3178841051</v>
      </c>
      <c r="BE66" s="9" t="n">
        <v>24724.8388786226</v>
      </c>
      <c r="BF66" s="9" t="n">
        <v>0.538232980516026</v>
      </c>
      <c r="BG66" s="9" t="n">
        <v>24534.01084618</v>
      </c>
      <c r="BH66" s="9" t="n">
        <v>20117.8888938676</v>
      </c>
      <c r="BI66" s="6" t="n">
        <v>17727.4176650424</v>
      </c>
    </row>
    <row r="67" customFormat="false" ht="15" hidden="false" customHeight="false" outlineLevel="0" collapsed="false">
      <c r="A67" s="0" t="n">
        <v>2030</v>
      </c>
      <c r="B67" s="11" t="n">
        <v>6497.90396553438</v>
      </c>
      <c r="C67" s="9" t="n">
        <v>5531.51315724354</v>
      </c>
      <c r="D67" s="9" t="n">
        <v>3843.3504355942</v>
      </c>
      <c r="E67" s="9" t="n">
        <v>3210.06666393536</v>
      </c>
      <c r="F67" s="9" t="n">
        <v>2566.71096639287</v>
      </c>
      <c r="G67" s="9" t="n">
        <v>4421.02427175163</v>
      </c>
      <c r="H67" s="9" t="n">
        <v>5035.45964344935</v>
      </c>
      <c r="I67" s="3" t="n">
        <v>2030</v>
      </c>
      <c r="J67" s="11" t="n">
        <v>33956.2008691943</v>
      </c>
      <c r="K67" s="9" t="n">
        <v>26313.8821423973</v>
      </c>
      <c r="L67" s="9" t="n">
        <v>28906.1169377418</v>
      </c>
      <c r="M67" s="9" t="n">
        <v>20084.2579536353</v>
      </c>
      <c r="N67" s="9" t="n">
        <v>16774.8968009147</v>
      </c>
      <c r="O67" s="9" t="n">
        <v>13412.9026237205</v>
      </c>
      <c r="P67" s="9" t="n">
        <v>23103.0173753632</v>
      </c>
      <c r="Q67" s="9" t="n">
        <v>0.621033902137821</v>
      </c>
      <c r="R67" s="14" t="n">
        <v>7140.32862118231</v>
      </c>
      <c r="S67" s="13" t="n">
        <v>5757.24444619213</v>
      </c>
      <c r="T67" s="13" t="n">
        <v>4020.35622940976</v>
      </c>
      <c r="U67" s="13" t="n">
        <v>3358.34790304711</v>
      </c>
      <c r="V67" s="13" t="n">
        <v>2639.61897826376</v>
      </c>
      <c r="W67" s="13" t="n">
        <v>4601.28172339444</v>
      </c>
      <c r="X67" s="13" t="n">
        <v>5253.7204779923</v>
      </c>
      <c r="Y67" s="10" t="n">
        <v>4712.66730778947</v>
      </c>
      <c r="Z67" s="10" t="n">
        <v>3396.23167542241</v>
      </c>
      <c r="AA67" s="7"/>
      <c r="AB67" s="7" t="n">
        <v>2030</v>
      </c>
      <c r="AC67" s="8" t="n">
        <v>37313.3296858419</v>
      </c>
      <c r="AD67" s="8" t="n">
        <v>27454.4512826815</v>
      </c>
      <c r="AE67" s="13" t="n">
        <v>30085.7245513133</v>
      </c>
      <c r="AF67" s="13" t="n">
        <v>21009.2399665571</v>
      </c>
      <c r="AG67" s="13" t="n">
        <v>17549.7724480646</v>
      </c>
      <c r="AH67" s="13" t="n">
        <v>13793.8991895659</v>
      </c>
      <c r="AI67" s="13" t="n">
        <v>24044.9916286944</v>
      </c>
      <c r="AJ67" s="13" t="n">
        <v>24627.0610618088</v>
      </c>
      <c r="AK67" s="13" t="n">
        <v>20194.1900706832</v>
      </c>
      <c r="AL67" s="8" t="n">
        <v>17747.7422843814</v>
      </c>
      <c r="AM67" s="13" t="n">
        <v>0.572824142600646</v>
      </c>
      <c r="AN67" s="3" t="n">
        <v>2030</v>
      </c>
      <c r="AO67" s="11" t="n">
        <v>7826.16291092863</v>
      </c>
      <c r="AP67" s="9" t="n">
        <v>5952.87127006176</v>
      </c>
      <c r="AQ67" s="9" t="n">
        <v>4180.26501924414</v>
      </c>
      <c r="AR67" s="9" t="n">
        <v>3422.03685002668</v>
      </c>
      <c r="AS67" s="9" t="n">
        <v>2729.98862228652</v>
      </c>
      <c r="AT67" s="9" t="n">
        <v>4754.82777321401</v>
      </c>
      <c r="AU67" s="9" t="n">
        <v>5451.6778804105</v>
      </c>
      <c r="AV67" s="3"/>
      <c r="AW67" s="3"/>
      <c r="AX67" s="3" t="n">
        <v>2030</v>
      </c>
      <c r="AY67" s="6" t="n">
        <v>40897.304922954</v>
      </c>
      <c r="AZ67" s="6" t="n">
        <v>28488.9204523875</v>
      </c>
      <c r="BA67" s="9" t="n">
        <v>31108.014779355</v>
      </c>
      <c r="BB67" s="9" t="n">
        <v>21844.8778918275</v>
      </c>
      <c r="BC67" s="9" t="n">
        <v>17882.5927987895</v>
      </c>
      <c r="BD67" s="9" t="n">
        <v>14266.1452863366</v>
      </c>
      <c r="BE67" s="9" t="n">
        <v>24847.3796815187</v>
      </c>
      <c r="BF67" s="9" t="n">
        <v>0.537368714672237</v>
      </c>
      <c r="BG67" s="9" t="n">
        <v>24627.0610618088</v>
      </c>
      <c r="BH67" s="9" t="n">
        <v>20194.1900706832</v>
      </c>
      <c r="BI67" s="6" t="n">
        <v>17747.7422843814</v>
      </c>
    </row>
    <row r="68" customFormat="false" ht="15" hidden="false" customHeight="false" outlineLevel="0" collapsed="false">
      <c r="A68" s="0" t="n">
        <v>2030</v>
      </c>
      <c r="B68" s="11" t="n">
        <v>6490.03114815658</v>
      </c>
      <c r="C68" s="9" t="n">
        <v>5541.13726197215</v>
      </c>
      <c r="D68" s="9" t="n">
        <v>3861.3569568186</v>
      </c>
      <c r="E68" s="9" t="n">
        <v>3212.3624463806</v>
      </c>
      <c r="F68" s="9" t="n">
        <v>2568.67765825816</v>
      </c>
      <c r="G68" s="9" t="n">
        <v>4421.73422603296</v>
      </c>
      <c r="H68" s="9" t="n">
        <v>5061.38974134552</v>
      </c>
      <c r="I68" s="3" t="n">
        <v>2030</v>
      </c>
      <c r="J68" s="11" t="n">
        <v>33915.0597612763</v>
      </c>
      <c r="K68" s="9" t="n">
        <v>26449.3854704536</v>
      </c>
      <c r="L68" s="9" t="n">
        <v>28956.40977603</v>
      </c>
      <c r="M68" s="9" t="n">
        <v>20178.3549201178</v>
      </c>
      <c r="N68" s="9" t="n">
        <v>16786.8939080243</v>
      </c>
      <c r="O68" s="9" t="n">
        <v>13423.1799969135</v>
      </c>
      <c r="P68" s="9" t="n">
        <v>23106.7273948268</v>
      </c>
      <c r="Q68" s="9" t="n">
        <v>0.626615089210163</v>
      </c>
      <c r="R68" s="14" t="n">
        <v>7149.66572185899</v>
      </c>
      <c r="S68" s="13" t="n">
        <v>5774.80151184518</v>
      </c>
      <c r="T68" s="13" t="n">
        <v>4037.78332455208</v>
      </c>
      <c r="U68" s="13" t="n">
        <v>3361.03460204335</v>
      </c>
      <c r="V68" s="13" t="n">
        <v>2642.24476792042</v>
      </c>
      <c r="W68" s="13" t="n">
        <v>4610.11788184092</v>
      </c>
      <c r="X68" s="13" t="n">
        <v>5270.06416167928</v>
      </c>
      <c r="Y68" s="10" t="n">
        <v>4730.47352137199</v>
      </c>
      <c r="Z68" s="10" t="n">
        <v>3400.11065662737</v>
      </c>
      <c r="AA68" s="7"/>
      <c r="AB68" s="7" t="n">
        <v>2030</v>
      </c>
      <c r="AC68" s="8" t="n">
        <v>37362.1227224573</v>
      </c>
      <c r="AD68" s="8" t="n">
        <v>27539.8587324008</v>
      </c>
      <c r="AE68" s="13" t="n">
        <v>30177.4727906148</v>
      </c>
      <c r="AF68" s="13" t="n">
        <v>21100.3090168782</v>
      </c>
      <c r="AG68" s="13" t="n">
        <v>17563.8123740585</v>
      </c>
      <c r="AH68" s="13" t="n">
        <v>13807.620820648</v>
      </c>
      <c r="AI68" s="13" t="n">
        <v>24091.1668834707</v>
      </c>
      <c r="AJ68" s="13" t="n">
        <v>24720.1112774375</v>
      </c>
      <c r="AK68" s="13" t="n">
        <v>20270.4912474988</v>
      </c>
      <c r="AL68" s="8" t="n">
        <v>17768.0127386174</v>
      </c>
      <c r="AM68" s="13" t="n">
        <v>0.57286244353111</v>
      </c>
      <c r="AN68" s="3" t="n">
        <v>2030</v>
      </c>
      <c r="AO68" s="11" t="n">
        <v>7889.00819739189</v>
      </c>
      <c r="AP68" s="9" t="n">
        <v>5963.10443042051</v>
      </c>
      <c r="AQ68" s="9" t="n">
        <v>4199.96919160529</v>
      </c>
      <c r="AR68" s="9" t="n">
        <v>3425.72097374959</v>
      </c>
      <c r="AS68" s="9" t="n">
        <v>2731.83429289897</v>
      </c>
      <c r="AT68" s="9" t="n">
        <v>4750.4583202097</v>
      </c>
      <c r="AU68" s="9" t="n">
        <v>5463.94196869862</v>
      </c>
      <c r="AV68" s="3"/>
      <c r="AW68" s="3"/>
      <c r="AX68" s="3" t="n">
        <v>2030</v>
      </c>
      <c r="AY68" s="6" t="n">
        <v>41225.7165434007</v>
      </c>
      <c r="AZ68" s="6" t="n">
        <v>28553.0090950634</v>
      </c>
      <c r="BA68" s="9" t="n">
        <v>31161.4903694086</v>
      </c>
      <c r="BB68" s="9" t="n">
        <v>21947.8463010569</v>
      </c>
      <c r="BC68" s="9" t="n">
        <v>17901.8449831594</v>
      </c>
      <c r="BD68" s="9" t="n">
        <v>14275.7902368294</v>
      </c>
      <c r="BE68" s="9" t="n">
        <v>24824.546160942</v>
      </c>
      <c r="BF68" s="9" t="n">
        <v>0.533245113109895</v>
      </c>
      <c r="BG68" s="9" t="n">
        <v>24720.1112774375</v>
      </c>
      <c r="BH68" s="9" t="n">
        <v>20270.4912474988</v>
      </c>
      <c r="BI68" s="6" t="n">
        <v>17768.0127386174</v>
      </c>
    </row>
    <row r="69" customFormat="false" ht="15" hidden="false" customHeight="false" outlineLevel="0" collapsed="false">
      <c r="A69" s="0" t="n">
        <v>2031</v>
      </c>
      <c r="B69" s="11" t="n">
        <v>6488.90111532391</v>
      </c>
      <c r="C69" s="9" t="n">
        <v>5553.47431821551</v>
      </c>
      <c r="D69" s="9" t="n">
        <v>3865.80386875144</v>
      </c>
      <c r="E69" s="9" t="n">
        <v>3214.02899993776</v>
      </c>
      <c r="F69" s="9" t="n">
        <v>2570.82375795046</v>
      </c>
      <c r="G69" s="9" t="n">
        <v>4422.64830803663</v>
      </c>
      <c r="H69" s="9" t="n">
        <v>5067.64138812535</v>
      </c>
      <c r="I69" s="3" t="n">
        <v>2031</v>
      </c>
      <c r="J69" s="11" t="n">
        <v>33909.154530596</v>
      </c>
      <c r="K69" s="9" t="n">
        <v>26482.0548012017</v>
      </c>
      <c r="L69" s="9" t="n">
        <v>29020.8797285187</v>
      </c>
      <c r="M69" s="9" t="n">
        <v>20201.5932190585</v>
      </c>
      <c r="N69" s="9" t="n">
        <v>16795.6028436513</v>
      </c>
      <c r="O69" s="9" t="n">
        <v>13434.3949044627</v>
      </c>
      <c r="P69" s="9" t="n">
        <v>23111.5041277998</v>
      </c>
      <c r="Q69" s="9" t="n">
        <v>0.625510521619562</v>
      </c>
      <c r="R69" s="12" t="n">
        <v>7172.70803448914</v>
      </c>
      <c r="S69" s="13" t="n">
        <v>5794.73991250912</v>
      </c>
      <c r="T69" s="13" t="n">
        <v>4038.31624243542</v>
      </c>
      <c r="U69" s="13" t="n">
        <v>3366.00972902147</v>
      </c>
      <c r="V69" s="13" t="n">
        <v>2645.35750796478</v>
      </c>
      <c r="W69" s="13" t="n">
        <v>4610.54823291851</v>
      </c>
      <c r="X69" s="13" t="n">
        <v>5277.00496045617</v>
      </c>
      <c r="Y69" s="10" t="n">
        <v>4748.27973495452</v>
      </c>
      <c r="Z69" s="10" t="n">
        <v>3403.97933955587</v>
      </c>
      <c r="AA69" s="7"/>
      <c r="AB69" s="7" t="n">
        <v>2031</v>
      </c>
      <c r="AC69" s="8" t="n">
        <v>37482.5353047777</v>
      </c>
      <c r="AD69" s="8" t="n">
        <v>27576.1293757823</v>
      </c>
      <c r="AE69" s="13" t="n">
        <v>30281.6652104392</v>
      </c>
      <c r="AF69" s="13" t="n">
        <v>21103.0938944002</v>
      </c>
      <c r="AG69" s="13" t="n">
        <v>17589.810974825</v>
      </c>
      <c r="AH69" s="13" t="n">
        <v>13823.8871161735</v>
      </c>
      <c r="AI69" s="13" t="n">
        <v>24093.4157759924</v>
      </c>
      <c r="AJ69" s="13" t="n">
        <v>24813.1614930663</v>
      </c>
      <c r="AK69" s="13" t="n">
        <v>20346.7924243144</v>
      </c>
      <c r="AL69" s="8" t="n">
        <v>17788.2293769851</v>
      </c>
      <c r="AM69" s="13" t="n">
        <v>0.576646841378956</v>
      </c>
      <c r="AN69" s="3" t="n">
        <v>2031</v>
      </c>
      <c r="AO69" s="11" t="n">
        <v>7938.34989232213</v>
      </c>
      <c r="AP69" s="9" t="n">
        <v>5976.23387888769</v>
      </c>
      <c r="AQ69" s="9" t="n">
        <v>4212.84223740562</v>
      </c>
      <c r="AR69" s="9" t="n">
        <v>3430.8439540791</v>
      </c>
      <c r="AS69" s="9" t="n">
        <v>2734.67122789725</v>
      </c>
      <c r="AT69" s="9" t="n">
        <v>4757.84592519436</v>
      </c>
      <c r="AU69" s="9" t="n">
        <v>5481.23820891416</v>
      </c>
      <c r="AV69" s="3"/>
      <c r="AW69" s="3"/>
      <c r="AX69" s="3" t="n">
        <v>2031</v>
      </c>
      <c r="AY69" s="6" t="n">
        <v>41483.5622292041</v>
      </c>
      <c r="AZ69" s="6" t="n">
        <v>28643.3943346969</v>
      </c>
      <c r="BA69" s="9" t="n">
        <v>31230.1011386379</v>
      </c>
      <c r="BB69" s="9" t="n">
        <v>22015.1171827617</v>
      </c>
      <c r="BC69" s="9" t="n">
        <v>17928.6162235533</v>
      </c>
      <c r="BD69" s="9" t="n">
        <v>14290.6152535064</v>
      </c>
      <c r="BE69" s="9" t="n">
        <v>24863.1516866826</v>
      </c>
      <c r="BF69" s="9" t="n">
        <v>0.532355413201674</v>
      </c>
      <c r="BG69" s="9" t="n">
        <v>24813.1614930663</v>
      </c>
      <c r="BH69" s="9" t="n">
        <v>20346.7924243144</v>
      </c>
      <c r="BI69" s="6" t="n">
        <v>17788.2293769851</v>
      </c>
    </row>
    <row r="70" customFormat="false" ht="15" hidden="false" customHeight="false" outlineLevel="0" collapsed="false">
      <c r="A70" s="0" t="n">
        <v>2031</v>
      </c>
      <c r="B70" s="11" t="n">
        <v>6511.18485577837</v>
      </c>
      <c r="C70" s="9" t="n">
        <v>5548.50971325027</v>
      </c>
      <c r="D70" s="9" t="n">
        <v>3878.85707567778</v>
      </c>
      <c r="E70" s="9" t="n">
        <v>3214.12508632948</v>
      </c>
      <c r="F70" s="9" t="n">
        <v>2571.65207564255</v>
      </c>
      <c r="G70" s="9" t="n">
        <v>4416.2599466966</v>
      </c>
      <c r="H70" s="9" t="n">
        <v>5069.98905316605</v>
      </c>
      <c r="I70" s="3" t="n">
        <v>2031</v>
      </c>
      <c r="J70" s="11" t="n">
        <v>34025.6030301433</v>
      </c>
      <c r="K70" s="9" t="n">
        <v>26494.3230320217</v>
      </c>
      <c r="L70" s="9" t="n">
        <v>28994.9361128035</v>
      </c>
      <c r="M70" s="9" t="n">
        <v>20269.8055716462</v>
      </c>
      <c r="N70" s="9" t="n">
        <v>16796.1049638481</v>
      </c>
      <c r="O70" s="9" t="n">
        <v>13438.7234574984</v>
      </c>
      <c r="P70" s="9" t="n">
        <v>23078.1203655839</v>
      </c>
      <c r="Q70" s="9" t="n">
        <v>0.619333931131396</v>
      </c>
      <c r="R70" s="14" t="n">
        <v>7211.3312103332</v>
      </c>
      <c r="S70" s="13" t="n">
        <v>5802.0264230619</v>
      </c>
      <c r="T70" s="13" t="n">
        <v>4049.16092810758</v>
      </c>
      <c r="U70" s="13" t="n">
        <v>3371.6607790052</v>
      </c>
      <c r="V70" s="13" t="n">
        <v>2646.25307835202</v>
      </c>
      <c r="W70" s="13" t="n">
        <v>4609.50127553141</v>
      </c>
      <c r="X70" s="13" t="n">
        <v>5280.98623932493</v>
      </c>
      <c r="Y70" s="10" t="n">
        <v>4766.08594853704</v>
      </c>
      <c r="Z70" s="10" t="n">
        <v>3407.83779035615</v>
      </c>
      <c r="AA70" s="7"/>
      <c r="AB70" s="7" t="n">
        <v>2031</v>
      </c>
      <c r="AC70" s="8" t="n">
        <v>37684.3690536486</v>
      </c>
      <c r="AD70" s="8" t="n">
        <v>27596.9344085591</v>
      </c>
      <c r="AE70" s="13" t="n">
        <v>30319.7424453873</v>
      </c>
      <c r="AF70" s="13" t="n">
        <v>21159.7651420825</v>
      </c>
      <c r="AG70" s="13" t="n">
        <v>17619.3417572723</v>
      </c>
      <c r="AH70" s="13" t="n">
        <v>13828.5671126959</v>
      </c>
      <c r="AI70" s="13" t="n">
        <v>24087.9446739992</v>
      </c>
      <c r="AJ70" s="13" t="n">
        <v>24906.211708695</v>
      </c>
      <c r="AK70" s="13" t="n">
        <v>20423.0936011299</v>
      </c>
      <c r="AL70" s="8" t="n">
        <v>17808.3925451564</v>
      </c>
      <c r="AM70" s="13" t="n">
        <v>0.572364004364975</v>
      </c>
      <c r="AN70" s="3" t="n">
        <v>2031</v>
      </c>
      <c r="AO70" s="11" t="n">
        <v>7926.63307754429</v>
      </c>
      <c r="AP70" s="9" t="n">
        <v>5999.09268514477</v>
      </c>
      <c r="AQ70" s="9" t="n">
        <v>4229.87763820793</v>
      </c>
      <c r="AR70" s="9" t="n">
        <v>3435.82443375253</v>
      </c>
      <c r="AS70" s="9" t="n">
        <v>2738.16278239865</v>
      </c>
      <c r="AT70" s="9" t="n">
        <v>4765.50324954779</v>
      </c>
      <c r="AU70" s="9" t="n">
        <v>5496.56385741442</v>
      </c>
      <c r="AV70" s="3"/>
      <c r="AW70" s="3"/>
      <c r="AX70" s="3" t="n">
        <v>2031</v>
      </c>
      <c r="AY70" s="6" t="n">
        <v>41422.33348248</v>
      </c>
      <c r="AZ70" s="6" t="n">
        <v>28723.481821629</v>
      </c>
      <c r="BA70" s="9" t="n">
        <v>31349.5547687642</v>
      </c>
      <c r="BB70" s="9" t="n">
        <v>22104.1393496941</v>
      </c>
      <c r="BC70" s="9" t="n">
        <v>17954.6427959854</v>
      </c>
      <c r="BD70" s="9" t="n">
        <v>14308.8611258099</v>
      </c>
      <c r="BE70" s="9" t="n">
        <v>24903.1666892503</v>
      </c>
      <c r="BF70" s="9" t="n">
        <v>0.532537354822624</v>
      </c>
      <c r="BG70" s="9" t="n">
        <v>24906.211708695</v>
      </c>
      <c r="BH70" s="9" t="n">
        <v>20423.0936011299</v>
      </c>
      <c r="BI70" s="6" t="n">
        <v>17808.3925451564</v>
      </c>
    </row>
    <row r="71" customFormat="false" ht="15" hidden="false" customHeight="false" outlineLevel="0" collapsed="false">
      <c r="A71" s="0" t="n">
        <v>2031</v>
      </c>
      <c r="B71" s="11" t="n">
        <v>6481.97805737545</v>
      </c>
      <c r="C71" s="9" t="n">
        <v>5567.35420752951</v>
      </c>
      <c r="D71" s="9" t="n">
        <v>3900.19929518951</v>
      </c>
      <c r="E71" s="9" t="n">
        <v>3213.23976905257</v>
      </c>
      <c r="F71" s="9" t="n">
        <v>2571.5709260121</v>
      </c>
      <c r="G71" s="9" t="n">
        <v>4416.63081667211</v>
      </c>
      <c r="H71" s="9" t="n">
        <v>5082.5258159708</v>
      </c>
      <c r="I71" s="3" t="n">
        <v>2031</v>
      </c>
      <c r="J71" s="11" t="n">
        <v>33872.976595746</v>
      </c>
      <c r="K71" s="9" t="n">
        <v>26559.8365942882</v>
      </c>
      <c r="L71" s="9" t="n">
        <v>29093.4120885056</v>
      </c>
      <c r="M71" s="9" t="n">
        <v>20381.3339501169</v>
      </c>
      <c r="N71" s="9" t="n">
        <v>16791.4785471687</v>
      </c>
      <c r="O71" s="9" t="n">
        <v>13438.2993925743</v>
      </c>
      <c r="P71" s="9" t="n">
        <v>23080.0584267574</v>
      </c>
      <c r="Q71" s="9" t="n">
        <v>0.629045711199888</v>
      </c>
      <c r="R71" s="14" t="n">
        <v>7223.32468202964</v>
      </c>
      <c r="S71" s="13" t="n">
        <v>5809.83007398069</v>
      </c>
      <c r="T71" s="13" t="n">
        <v>4066.48999288007</v>
      </c>
      <c r="U71" s="13" t="n">
        <v>3375.84647218154</v>
      </c>
      <c r="V71" s="13" t="n">
        <v>2647.75884106607</v>
      </c>
      <c r="W71" s="13" t="n">
        <v>4615.16003974563</v>
      </c>
      <c r="X71" s="13" t="n">
        <v>5303.97078453667</v>
      </c>
      <c r="Y71" s="10" t="n">
        <v>4783.89216211956</v>
      </c>
      <c r="Z71" s="10" t="n">
        <v>3411.68607450416</v>
      </c>
      <c r="AA71" s="7"/>
      <c r="AB71" s="7" t="n">
        <v>2031</v>
      </c>
      <c r="AC71" s="8" t="n">
        <v>37747.0435308652</v>
      </c>
      <c r="AD71" s="8" t="n">
        <v>27717.0451147556</v>
      </c>
      <c r="AE71" s="13" t="n">
        <v>30360.5221090322</v>
      </c>
      <c r="AF71" s="13" t="n">
        <v>21250.3219135293</v>
      </c>
      <c r="AG71" s="13" t="n">
        <v>17641.2150011716</v>
      </c>
      <c r="AH71" s="13" t="n">
        <v>13836.4358010377</v>
      </c>
      <c r="AI71" s="13" t="n">
        <v>24117.5157688243</v>
      </c>
      <c r="AJ71" s="13" t="n">
        <v>24999.2619243238</v>
      </c>
      <c r="AK71" s="13" t="n">
        <v>20499.3947779455</v>
      </c>
      <c r="AL71" s="8" t="n">
        <v>17828.5025852901</v>
      </c>
      <c r="AM71" s="13" t="n">
        <v>0.579904570456894</v>
      </c>
      <c r="AN71" s="3" t="n">
        <v>2031</v>
      </c>
      <c r="AO71" s="11" t="n">
        <v>7966.77754621448</v>
      </c>
      <c r="AP71" s="9" t="n">
        <v>6002.19268042196</v>
      </c>
      <c r="AQ71" s="9" t="n">
        <v>4246.66605974573</v>
      </c>
      <c r="AR71" s="9" t="n">
        <v>3439.93058931163</v>
      </c>
      <c r="AS71" s="9" t="n">
        <v>2740.54219737783</v>
      </c>
      <c r="AT71" s="9" t="n">
        <v>4760.78353695507</v>
      </c>
      <c r="AU71" s="9" t="n">
        <v>5504.13908316737</v>
      </c>
      <c r="AV71" s="3"/>
      <c r="AW71" s="3"/>
      <c r="AX71" s="3" t="n">
        <v>2031</v>
      </c>
      <c r="AY71" s="6" t="n">
        <v>41632.1170756482</v>
      </c>
      <c r="AZ71" s="6" t="n">
        <v>28763.0678002247</v>
      </c>
      <c r="BA71" s="9" t="n">
        <v>31365.7544637557</v>
      </c>
      <c r="BB71" s="9" t="n">
        <v>22191.8708731266</v>
      </c>
      <c r="BC71" s="9" t="n">
        <v>17976.1003988839</v>
      </c>
      <c r="BD71" s="9" t="n">
        <v>14321.2952727921</v>
      </c>
      <c r="BE71" s="9" t="n">
        <v>24878.5028115301</v>
      </c>
      <c r="BF71" s="9" t="n">
        <v>0.529991602991455</v>
      </c>
      <c r="BG71" s="9" t="n">
        <v>24999.2619243238</v>
      </c>
      <c r="BH71" s="9" t="n">
        <v>20499.3947779455</v>
      </c>
      <c r="BI71" s="6" t="n">
        <v>17828.5025852901</v>
      </c>
    </row>
    <row r="72" customFormat="false" ht="15" hidden="false" customHeight="false" outlineLevel="0" collapsed="false">
      <c r="A72" s="0" t="n">
        <v>2031</v>
      </c>
      <c r="B72" s="11" t="n">
        <v>6490.50898462117</v>
      </c>
      <c r="C72" s="9" t="n">
        <v>5562.05507835306</v>
      </c>
      <c r="D72" s="9" t="n">
        <v>3902.40531849094</v>
      </c>
      <c r="E72" s="9" t="n">
        <v>3214.336130563</v>
      </c>
      <c r="F72" s="9" t="n">
        <v>2573.86637607751</v>
      </c>
      <c r="G72" s="9" t="n">
        <v>4413.66876032096</v>
      </c>
      <c r="H72" s="9" t="n">
        <v>5082.99593427336</v>
      </c>
      <c r="I72" s="3" t="n">
        <v>2031</v>
      </c>
      <c r="J72" s="11" t="n">
        <v>33917.5567989457</v>
      </c>
      <c r="K72" s="9" t="n">
        <v>26562.2932990346</v>
      </c>
      <c r="L72" s="9" t="n">
        <v>29065.7203442598</v>
      </c>
      <c r="M72" s="9" t="n">
        <v>20392.8620014305</v>
      </c>
      <c r="N72" s="9" t="n">
        <v>16797.2078210808</v>
      </c>
      <c r="O72" s="9" t="n">
        <v>13450.2947627613</v>
      </c>
      <c r="P72" s="9" t="n">
        <v>23064.5795614219</v>
      </c>
      <c r="Q72" s="9" t="n">
        <v>0.624746755809865</v>
      </c>
      <c r="R72" s="14" t="n">
        <v>7239.74028266406</v>
      </c>
      <c r="S72" s="13" t="n">
        <v>5814.42388169373</v>
      </c>
      <c r="T72" s="13" t="n">
        <v>4083.80873176725</v>
      </c>
      <c r="U72" s="13" t="n">
        <v>3382.59686390769</v>
      </c>
      <c r="V72" s="13" t="n">
        <v>2650.62540501876</v>
      </c>
      <c r="W72" s="13" t="n">
        <v>4606.68088658776</v>
      </c>
      <c r="X72" s="13" t="n">
        <v>5307.70496298446</v>
      </c>
      <c r="Y72" s="10" t="n">
        <v>4801.69837570208</v>
      </c>
      <c r="Z72" s="10" t="n">
        <v>3415.52425681292</v>
      </c>
      <c r="AA72" s="7"/>
      <c r="AB72" s="7" t="n">
        <v>2031</v>
      </c>
      <c r="AC72" s="8" t="n">
        <v>37832.8267981291</v>
      </c>
      <c r="AD72" s="8" t="n">
        <v>27736.5588709032</v>
      </c>
      <c r="AE72" s="13" t="n">
        <v>30384.5280436052</v>
      </c>
      <c r="AF72" s="13" t="n">
        <v>21340.8247248318</v>
      </c>
      <c r="AG72" s="13" t="n">
        <v>17676.4906313771</v>
      </c>
      <c r="AH72" s="13" t="n">
        <v>13851.4156502165</v>
      </c>
      <c r="AI72" s="13" t="n">
        <v>24073.206122305</v>
      </c>
      <c r="AJ72" s="13" t="n">
        <v>25092.3121399525</v>
      </c>
      <c r="AK72" s="13" t="n">
        <v>20575.6959547611</v>
      </c>
      <c r="AL72" s="8" t="n">
        <v>17848.5598360805</v>
      </c>
      <c r="AM72" s="13" t="n">
        <v>0.590686704200927</v>
      </c>
      <c r="AN72" s="3" t="n">
        <v>2031</v>
      </c>
      <c r="AO72" s="11" t="n">
        <v>8016.33828239821</v>
      </c>
      <c r="AP72" s="9" t="n">
        <v>5992.37560644447</v>
      </c>
      <c r="AQ72" s="9" t="n">
        <v>4270.89504287895</v>
      </c>
      <c r="AR72" s="9" t="n">
        <v>3445.13166658987</v>
      </c>
      <c r="AS72" s="9" t="n">
        <v>2742.95999923965</v>
      </c>
      <c r="AT72" s="9" t="n">
        <v>4746.87204261015</v>
      </c>
      <c r="AU72" s="9" t="n">
        <v>5509.03626496665</v>
      </c>
      <c r="AV72" s="3"/>
      <c r="AW72" s="3"/>
      <c r="AX72" s="3" t="n">
        <v>2031</v>
      </c>
      <c r="AY72" s="6" t="n">
        <v>41891.1074088397</v>
      </c>
      <c r="AZ72" s="6" t="n">
        <v>28788.6590816212</v>
      </c>
      <c r="BA72" s="9" t="n">
        <v>31314.4532229717</v>
      </c>
      <c r="BB72" s="9" t="n">
        <v>22318.484658509</v>
      </c>
      <c r="BC72" s="9" t="n">
        <v>18003.2797517541</v>
      </c>
      <c r="BD72" s="9" t="n">
        <v>14333.9300187221</v>
      </c>
      <c r="BE72" s="9" t="n">
        <v>24805.8052926268</v>
      </c>
      <c r="BF72" s="9" t="n">
        <v>0.528844403785329</v>
      </c>
      <c r="BG72" s="9" t="n">
        <v>25092.3121399525</v>
      </c>
      <c r="BH72" s="9" t="n">
        <v>20575.6959547611</v>
      </c>
      <c r="BI72" s="6" t="n">
        <v>17848.5598360805</v>
      </c>
    </row>
    <row r="73" customFormat="false" ht="15" hidden="false" customHeight="false" outlineLevel="0" collapsed="false">
      <c r="A73" s="0" t="n">
        <v>2032</v>
      </c>
      <c r="B73" s="11" t="n">
        <v>6496.80408405544</v>
      </c>
      <c r="C73" s="9" t="n">
        <v>5575.43260350236</v>
      </c>
      <c r="D73" s="9" t="n">
        <v>3907.64405139793</v>
      </c>
      <c r="E73" s="9" t="n">
        <v>3215.6364462094</v>
      </c>
      <c r="F73" s="9" t="n">
        <v>2575.8402968442</v>
      </c>
      <c r="G73" s="9" t="n">
        <v>4412.95424471871</v>
      </c>
      <c r="H73" s="9" t="n">
        <v>5091.22152673318</v>
      </c>
      <c r="I73" s="3" t="n">
        <v>2032</v>
      </c>
      <c r="J73" s="11" t="n">
        <v>33950.4532009263</v>
      </c>
      <c r="K73" s="9" t="n">
        <v>26605.2779093513</v>
      </c>
      <c r="L73" s="9" t="n">
        <v>29135.6274917818</v>
      </c>
      <c r="M73" s="9" t="n">
        <v>20420.2381319233</v>
      </c>
      <c r="N73" s="9" t="n">
        <v>16804.0029013893</v>
      </c>
      <c r="O73" s="9" t="n">
        <v>13460.6099121401</v>
      </c>
      <c r="P73" s="9" t="n">
        <v>23060.8457057905</v>
      </c>
      <c r="Q73" s="9" t="n">
        <v>0.625260667668415</v>
      </c>
      <c r="R73" s="12" t="n">
        <v>7242.62051587761</v>
      </c>
      <c r="S73" s="13" t="n">
        <v>5822.44735833281</v>
      </c>
      <c r="T73" s="13" t="n">
        <v>4114.99054249675</v>
      </c>
      <c r="U73" s="13" t="n">
        <v>3387.32725109501</v>
      </c>
      <c r="V73" s="13" t="n">
        <v>2653.49054442048</v>
      </c>
      <c r="W73" s="13" t="n">
        <v>4595.86448005145</v>
      </c>
      <c r="X73" s="13" t="n">
        <v>5317.55082224607</v>
      </c>
      <c r="Y73" s="10" t="n">
        <v>4819.50458928461</v>
      </c>
      <c r="Z73" s="10" t="n">
        <v>3419.35240144165</v>
      </c>
      <c r="AA73" s="7"/>
      <c r="AB73" s="7" t="n">
        <v>2032</v>
      </c>
      <c r="AC73" s="8" t="n">
        <v>37847.8780789834</v>
      </c>
      <c r="AD73" s="8" t="n">
        <v>27788.0105354077</v>
      </c>
      <c r="AE73" s="13" t="n">
        <v>30426.456454039</v>
      </c>
      <c r="AF73" s="13" t="n">
        <v>21503.7720127899</v>
      </c>
      <c r="AG73" s="13" t="n">
        <v>17701.2102914973</v>
      </c>
      <c r="AH73" s="13" t="n">
        <v>13866.3880550964</v>
      </c>
      <c r="AI73" s="13" t="n">
        <v>24016.682653356</v>
      </c>
      <c r="AJ73" s="13" t="n">
        <v>25185.3623555813</v>
      </c>
      <c r="AK73" s="13" t="n">
        <v>20651.9971315767</v>
      </c>
      <c r="AL73" s="8" t="n">
        <v>17868.5646328056</v>
      </c>
      <c r="AM73" s="13" t="n">
        <v>0.581133745732496</v>
      </c>
      <c r="AN73" s="3" t="n">
        <v>2032</v>
      </c>
      <c r="AO73" s="11" t="n">
        <v>8056.85260082482</v>
      </c>
      <c r="AP73" s="9" t="n">
        <v>6023.42370932567</v>
      </c>
      <c r="AQ73" s="9" t="n">
        <v>4287.55292100028</v>
      </c>
      <c r="AR73" s="9" t="n">
        <v>3451.47846288601</v>
      </c>
      <c r="AS73" s="9" t="n">
        <v>2745.7640177205</v>
      </c>
      <c r="AT73" s="9" t="n">
        <v>4754.54055167093</v>
      </c>
      <c r="AU73" s="9" t="n">
        <v>5521.68493976054</v>
      </c>
      <c r="AV73" s="3"/>
      <c r="AW73" s="3"/>
      <c r="AX73" s="3" t="n">
        <v>2032</v>
      </c>
      <c r="AY73" s="6" t="n">
        <v>42102.8237318062</v>
      </c>
      <c r="AZ73" s="6" t="n">
        <v>28854.7574641625</v>
      </c>
      <c r="BA73" s="9" t="n">
        <v>31476.7017916845</v>
      </c>
      <c r="BB73" s="9" t="n">
        <v>22405.5339991183</v>
      </c>
      <c r="BC73" s="9" t="n">
        <v>18036.4463068541</v>
      </c>
      <c r="BD73" s="9" t="n">
        <v>14348.5830230265</v>
      </c>
      <c r="BE73" s="9" t="n">
        <v>24845.8787432989</v>
      </c>
      <c r="BF73" s="9" t="n">
        <v>0.526239613026684</v>
      </c>
      <c r="BG73" s="9" t="n">
        <v>25185.3623555813</v>
      </c>
      <c r="BH73" s="9" t="n">
        <v>20651.9971315767</v>
      </c>
      <c r="BI73" s="6" t="n">
        <v>17868.5646328056</v>
      </c>
    </row>
    <row r="74" customFormat="false" ht="15" hidden="false" customHeight="false" outlineLevel="0" collapsed="false">
      <c r="A74" s="0" t="n">
        <v>2032</v>
      </c>
      <c r="B74" s="11" t="n">
        <v>6499.56810566354</v>
      </c>
      <c r="C74" s="9" t="n">
        <v>5561.12771758611</v>
      </c>
      <c r="D74" s="9" t="n">
        <v>3921.83207822445</v>
      </c>
      <c r="E74" s="9" t="n">
        <v>3216.05360920602</v>
      </c>
      <c r="F74" s="9" t="n">
        <v>2572.4940922616</v>
      </c>
      <c r="G74" s="9" t="n">
        <v>4402.54430897219</v>
      </c>
      <c r="H74" s="9" t="n">
        <v>5095.53193108455</v>
      </c>
      <c r="I74" s="3" t="n">
        <v>2032</v>
      </c>
      <c r="J74" s="11" t="n">
        <v>33964.897192932</v>
      </c>
      <c r="K74" s="9" t="n">
        <v>26627.8028584363</v>
      </c>
      <c r="L74" s="9" t="n">
        <v>29060.8742202407</v>
      </c>
      <c r="M74" s="9" t="n">
        <v>20494.3807310466</v>
      </c>
      <c r="N74" s="9" t="n">
        <v>16806.182876745</v>
      </c>
      <c r="O74" s="9" t="n">
        <v>13443.1235972363</v>
      </c>
      <c r="P74" s="9" t="n">
        <v>23006.4463377605</v>
      </c>
      <c r="Q74" s="9" t="n">
        <v>0.620906024023125</v>
      </c>
      <c r="R74" s="14" t="n">
        <v>7285.02511046816</v>
      </c>
      <c r="S74" s="13" t="n">
        <v>5841.96795603711</v>
      </c>
      <c r="T74" s="13" t="n">
        <v>4138.86268614368</v>
      </c>
      <c r="U74" s="13" t="n">
        <v>3391.14100804344</v>
      </c>
      <c r="V74" s="13" t="n">
        <v>2655.54510429764</v>
      </c>
      <c r="W74" s="13" t="n">
        <v>4593.69087711685</v>
      </c>
      <c r="X74" s="13" t="n">
        <v>5338.23499262357</v>
      </c>
      <c r="Y74" s="10" t="n">
        <v>4837.31080286713</v>
      </c>
      <c r="Z74" s="10" t="n">
        <v>3423.17057190477</v>
      </c>
      <c r="AA74" s="7"/>
      <c r="AB74" s="7" t="n">
        <v>2032</v>
      </c>
      <c r="AC74" s="8" t="n">
        <v>38069.4724483879</v>
      </c>
      <c r="AD74" s="8" t="n">
        <v>27896.1001359738</v>
      </c>
      <c r="AE74" s="13" t="n">
        <v>30528.4655542426</v>
      </c>
      <c r="AF74" s="13" t="n">
        <v>21628.5210563512</v>
      </c>
      <c r="AG74" s="13" t="n">
        <v>17721.1399022908</v>
      </c>
      <c r="AH74" s="13" t="n">
        <v>13877.1246015669</v>
      </c>
      <c r="AI74" s="13" t="n">
        <v>24005.3240216728</v>
      </c>
      <c r="AJ74" s="13" t="n">
        <v>25278.4125712101</v>
      </c>
      <c r="AK74" s="13" t="n">
        <v>20728.2983083923</v>
      </c>
      <c r="AL74" s="8" t="n">
        <v>17888.5173073736</v>
      </c>
      <c r="AM74" s="13" t="n">
        <v>0.593047431934097</v>
      </c>
      <c r="AN74" s="3" t="n">
        <v>2032</v>
      </c>
      <c r="AO74" s="11" t="n">
        <v>8101.11440005784</v>
      </c>
      <c r="AP74" s="9" t="n">
        <v>6030.62981569836</v>
      </c>
      <c r="AQ74" s="9" t="n">
        <v>4295.81577455824</v>
      </c>
      <c r="AR74" s="9" t="n">
        <v>3455.9919770396</v>
      </c>
      <c r="AS74" s="9" t="n">
        <v>2747.89197576314</v>
      </c>
      <c r="AT74" s="9" t="n">
        <v>4751.03582034511</v>
      </c>
      <c r="AU74" s="9" t="n">
        <v>5534.72337950386</v>
      </c>
      <c r="AV74" s="3"/>
      <c r="AW74" s="3"/>
      <c r="AX74" s="3" t="n">
        <v>2032</v>
      </c>
      <c r="AY74" s="6" t="n">
        <v>42334.123325269</v>
      </c>
      <c r="AZ74" s="6" t="n">
        <v>28922.8926476452</v>
      </c>
      <c r="BA74" s="9" t="n">
        <v>31514.3588572204</v>
      </c>
      <c r="BB74" s="9" t="n">
        <v>22448.7133253526</v>
      </c>
      <c r="BC74" s="9" t="n">
        <v>18060.032650087</v>
      </c>
      <c r="BD74" s="9" t="n">
        <v>14359.7031274664</v>
      </c>
      <c r="BE74" s="9" t="n">
        <v>24827.5640126529</v>
      </c>
      <c r="BF74" s="9" t="n">
        <v>0.52488048060748</v>
      </c>
      <c r="BG74" s="9" t="n">
        <v>25278.4125712101</v>
      </c>
      <c r="BH74" s="9" t="n">
        <v>20728.2983083923</v>
      </c>
      <c r="BI74" s="6" t="n">
        <v>17888.5173073736</v>
      </c>
    </row>
    <row r="75" customFormat="false" ht="15" hidden="false" customHeight="false" outlineLevel="0" collapsed="false">
      <c r="A75" s="0" t="n">
        <v>2032</v>
      </c>
      <c r="B75" s="11" t="n">
        <v>6504.66691882661</v>
      </c>
      <c r="C75" s="9" t="n">
        <v>5570.60100599417</v>
      </c>
      <c r="D75" s="9" t="n">
        <v>3935.58347054944</v>
      </c>
      <c r="E75" s="9" t="n">
        <v>3215.6545838584</v>
      </c>
      <c r="F75" s="9" t="n">
        <v>2572.53195000271</v>
      </c>
      <c r="G75" s="9" t="n">
        <v>4397.33300982157</v>
      </c>
      <c r="H75" s="9" t="n">
        <v>5101.0859080087</v>
      </c>
      <c r="I75" s="3" t="n">
        <v>2032</v>
      </c>
      <c r="J75" s="11" t="n">
        <v>33991.542142577</v>
      </c>
      <c r="K75" s="9" t="n">
        <v>26656.8263646407</v>
      </c>
      <c r="L75" s="9" t="n">
        <v>29110.3789352661</v>
      </c>
      <c r="M75" s="9" t="n">
        <v>20566.2416022591</v>
      </c>
      <c r="N75" s="9" t="n">
        <v>16804.0976835923</v>
      </c>
      <c r="O75" s="9" t="n">
        <v>13443.3214310406</v>
      </c>
      <c r="P75" s="9" t="n">
        <v>22979.213568288</v>
      </c>
      <c r="Q75" s="9" t="n">
        <v>0.620029369922361</v>
      </c>
      <c r="R75" s="14" t="n">
        <v>7285.85236992994</v>
      </c>
      <c r="S75" s="13" t="n">
        <v>5869.01296118046</v>
      </c>
      <c r="T75" s="13" t="n">
        <v>4137.70967812338</v>
      </c>
      <c r="U75" s="13" t="n">
        <v>3394.98692752281</v>
      </c>
      <c r="V75" s="13" t="n">
        <v>2657.30874053578</v>
      </c>
      <c r="W75" s="13" t="n">
        <v>4596.14041876807</v>
      </c>
      <c r="X75" s="13" t="n">
        <v>5343.77155806038</v>
      </c>
      <c r="Y75" s="10" t="n">
        <v>4855.11701644965</v>
      </c>
      <c r="Z75" s="10" t="n">
        <v>3426.97883108081</v>
      </c>
      <c r="AA75" s="7"/>
      <c r="AB75" s="7" t="n">
        <v>2032</v>
      </c>
      <c r="AC75" s="8" t="n">
        <v>38073.7954714126</v>
      </c>
      <c r="AD75" s="8" t="n">
        <v>27925.0326546898</v>
      </c>
      <c r="AE75" s="13" t="n">
        <v>30669.7950709648</v>
      </c>
      <c r="AF75" s="13" t="n">
        <v>21622.4957638647</v>
      </c>
      <c r="AG75" s="13" t="n">
        <v>17741.2375853377</v>
      </c>
      <c r="AH75" s="13" t="n">
        <v>13886.3408637155</v>
      </c>
      <c r="AI75" s="13" t="n">
        <v>24018.1246307288</v>
      </c>
      <c r="AJ75" s="13" t="n">
        <v>25371.4627868388</v>
      </c>
      <c r="AK75" s="13" t="n">
        <v>20804.5994852078</v>
      </c>
      <c r="AL75" s="8" t="n">
        <v>17908.4181883699</v>
      </c>
      <c r="AM75" s="13" t="n">
        <v>0.593668096105408</v>
      </c>
      <c r="AN75" s="3" t="n">
        <v>2032</v>
      </c>
      <c r="AO75" s="11" t="n">
        <v>8172.03611339378</v>
      </c>
      <c r="AP75" s="9" t="n">
        <v>6060.15159256778</v>
      </c>
      <c r="AQ75" s="9" t="n">
        <v>4312.77912804078</v>
      </c>
      <c r="AR75" s="9" t="n">
        <v>3460.19662318925</v>
      </c>
      <c r="AS75" s="9" t="n">
        <v>2750.30025486271</v>
      </c>
      <c r="AT75" s="9" t="n">
        <v>4752.83574135321</v>
      </c>
      <c r="AU75" s="9" t="n">
        <v>5546.27882771858</v>
      </c>
      <c r="AV75" s="3"/>
      <c r="AW75" s="3"/>
      <c r="AX75" s="3" t="n">
        <v>2032</v>
      </c>
      <c r="AY75" s="6" t="n">
        <v>42704.7400590336</v>
      </c>
      <c r="AZ75" s="6" t="n">
        <v>28983.2781385349</v>
      </c>
      <c r="BA75" s="9" t="n">
        <v>31668.631279637</v>
      </c>
      <c r="BB75" s="9" t="n">
        <v>22537.3589934517</v>
      </c>
      <c r="BC75" s="9" t="n">
        <v>18082.0049368427</v>
      </c>
      <c r="BD75" s="9" t="n">
        <v>14372.2881101451</v>
      </c>
      <c r="BE75" s="9" t="n">
        <v>24836.9698887052</v>
      </c>
      <c r="BF75" s="9" t="n">
        <v>0.522214756405156</v>
      </c>
      <c r="BG75" s="9" t="n">
        <v>25371.4627868388</v>
      </c>
      <c r="BH75" s="9" t="n">
        <v>20804.5994852078</v>
      </c>
      <c r="BI75" s="6" t="n">
        <v>17908.4181883699</v>
      </c>
    </row>
    <row r="76" customFormat="false" ht="15" hidden="false" customHeight="false" outlineLevel="0" collapsed="false">
      <c r="A76" s="0" t="n">
        <v>2032</v>
      </c>
      <c r="B76" s="11" t="n">
        <v>6519.91161135909</v>
      </c>
      <c r="C76" s="9" t="n">
        <v>5586.02488478608</v>
      </c>
      <c r="D76" s="9" t="n">
        <v>3942.71978068015</v>
      </c>
      <c r="E76" s="9" t="n">
        <v>3217.88988745112</v>
      </c>
      <c r="F76" s="9" t="n">
        <v>2574.70866774939</v>
      </c>
      <c r="G76" s="9" t="n">
        <v>4404.05626754145</v>
      </c>
      <c r="H76" s="9" t="n">
        <v>5115.13979215479</v>
      </c>
      <c r="I76" s="3" t="n">
        <v>2032</v>
      </c>
      <c r="J76" s="11" t="n">
        <v>34071.206576611</v>
      </c>
      <c r="K76" s="9" t="n">
        <v>26730.2679722095</v>
      </c>
      <c r="L76" s="9" t="n">
        <v>29190.9797458072</v>
      </c>
      <c r="M76" s="9" t="n">
        <v>20603.5339324549</v>
      </c>
      <c r="N76" s="9" t="n">
        <v>16815.7787453932</v>
      </c>
      <c r="O76" s="9" t="n">
        <v>13454.6963398472</v>
      </c>
      <c r="P76" s="9" t="n">
        <v>23014.3474038822</v>
      </c>
      <c r="Q76" s="9" t="n">
        <v>0.623307315586265</v>
      </c>
      <c r="R76" s="14" t="n">
        <v>7304.86099334831</v>
      </c>
      <c r="S76" s="13" t="n">
        <v>5888.84401149203</v>
      </c>
      <c r="T76" s="13" t="n">
        <v>4148.5175027596</v>
      </c>
      <c r="U76" s="13" t="n">
        <v>3399.86711488628</v>
      </c>
      <c r="V76" s="13" t="n">
        <v>2660.03089765856</v>
      </c>
      <c r="W76" s="13" t="n">
        <v>4600.15659878608</v>
      </c>
      <c r="X76" s="13" t="n">
        <v>5351.02254147398</v>
      </c>
      <c r="Y76" s="10" t="n">
        <v>4872.92323003217</v>
      </c>
      <c r="Z76" s="10" t="n">
        <v>3430.77724122102</v>
      </c>
      <c r="AA76" s="7"/>
      <c r="AB76" s="7" t="n">
        <v>2032</v>
      </c>
      <c r="AC76" s="8" t="n">
        <v>38173.1291393868</v>
      </c>
      <c r="AD76" s="8" t="n">
        <v>27962.9242348974</v>
      </c>
      <c r="AE76" s="13" t="n">
        <v>30773.4265083327</v>
      </c>
      <c r="AF76" s="13" t="n">
        <v>21678.974386241</v>
      </c>
      <c r="AG76" s="13" t="n">
        <v>17766.7400586387</v>
      </c>
      <c r="AH76" s="13" t="n">
        <v>13900.5660838093</v>
      </c>
      <c r="AI76" s="13" t="n">
        <v>24039.1120470005</v>
      </c>
      <c r="AJ76" s="13" t="n">
        <v>25464.5130024675</v>
      </c>
      <c r="AK76" s="13" t="n">
        <v>20880.9006620234</v>
      </c>
      <c r="AL76" s="8" t="n">
        <v>17928.2676011019</v>
      </c>
      <c r="AM76" s="13" t="n">
        <v>0.587524029217278</v>
      </c>
      <c r="AN76" s="3" t="n">
        <v>2032</v>
      </c>
      <c r="AO76" s="11" t="n">
        <v>8171.53336525665</v>
      </c>
      <c r="AP76" s="9" t="n">
        <v>6080.51026374332</v>
      </c>
      <c r="AQ76" s="9" t="n">
        <v>4331.10488122936</v>
      </c>
      <c r="AR76" s="9" t="n">
        <v>3465.40715929018</v>
      </c>
      <c r="AS76" s="9" t="n">
        <v>2753.07100367557</v>
      </c>
      <c r="AT76" s="9" t="n">
        <v>4763.13382677619</v>
      </c>
      <c r="AU76" s="9" t="n">
        <v>5572.95443151243</v>
      </c>
      <c r="AV76" s="3"/>
      <c r="AW76" s="3"/>
      <c r="AX76" s="3" t="n">
        <v>2032</v>
      </c>
      <c r="AY76" s="6" t="n">
        <v>42702.1128400378</v>
      </c>
      <c r="AZ76" s="6" t="n">
        <v>29122.677268706</v>
      </c>
      <c r="BA76" s="9" t="n">
        <v>31775.0199138079</v>
      </c>
      <c r="BB76" s="9" t="n">
        <v>22633.1241755244</v>
      </c>
      <c r="BC76" s="9" t="n">
        <v>18109.2337188342</v>
      </c>
      <c r="BD76" s="9" t="n">
        <v>14386.7672566124</v>
      </c>
      <c r="BE76" s="9" t="n">
        <v>24890.7847587073</v>
      </c>
      <c r="BF76" s="9" t="n">
        <v>0.523803090677095</v>
      </c>
      <c r="BG76" s="9" t="n">
        <v>25464.5130024675</v>
      </c>
      <c r="BH76" s="9" t="n">
        <v>20880.9006620234</v>
      </c>
      <c r="BI76" s="6" t="n">
        <v>17928.2676011019</v>
      </c>
    </row>
    <row r="77" customFormat="false" ht="15" hidden="false" customHeight="false" outlineLevel="0" collapsed="false">
      <c r="A77" s="0" t="n">
        <v>2033</v>
      </c>
      <c r="B77" s="11" t="n">
        <v>6572.21549455715</v>
      </c>
      <c r="C77" s="9" t="n">
        <v>5606.60148932347</v>
      </c>
      <c r="D77" s="9" t="n">
        <v>3949.03355049585</v>
      </c>
      <c r="E77" s="9" t="n">
        <v>3220.03074614677</v>
      </c>
      <c r="F77" s="9" t="n">
        <v>2575.39919396644</v>
      </c>
      <c r="G77" s="9" t="n">
        <v>4403.83839325563</v>
      </c>
      <c r="H77" s="9" t="n">
        <v>5124.32849733091</v>
      </c>
      <c r="I77" s="3" t="n">
        <v>2033</v>
      </c>
      <c r="J77" s="11" t="n">
        <v>34344.531817109</v>
      </c>
      <c r="K77" s="9" t="n">
        <v>26778.2855360798</v>
      </c>
      <c r="L77" s="9" t="n">
        <v>29298.507237839</v>
      </c>
      <c r="M77" s="9" t="n">
        <v>20636.5279005469</v>
      </c>
      <c r="N77" s="9" t="n">
        <v>16826.9662649823</v>
      </c>
      <c r="O77" s="9" t="n">
        <v>13458.304833764</v>
      </c>
      <c r="P77" s="9" t="n">
        <v>23013.2088547357</v>
      </c>
      <c r="Q77" s="9" t="n">
        <v>0.615504234787967</v>
      </c>
      <c r="R77" s="12" t="n">
        <v>7358.40147078823</v>
      </c>
      <c r="S77" s="13" t="n">
        <v>5892.76775093835</v>
      </c>
      <c r="T77" s="13" t="n">
        <v>4140.22486361073</v>
      </c>
      <c r="U77" s="13" t="n">
        <v>3398.43641487711</v>
      </c>
      <c r="V77" s="13" t="n">
        <v>2662.71705329946</v>
      </c>
      <c r="W77" s="13" t="n">
        <v>4594.81060315147</v>
      </c>
      <c r="X77" s="13" t="n">
        <v>5347.27591041833</v>
      </c>
      <c r="Y77" s="10" t="n">
        <v>4890.7294436147</v>
      </c>
      <c r="Z77" s="10" t="n">
        <v>3434.56586395795</v>
      </c>
      <c r="AA77" s="7"/>
      <c r="AB77" s="7" t="n">
        <v>2033</v>
      </c>
      <c r="AC77" s="8" t="n">
        <v>38452.9164702285</v>
      </c>
      <c r="AD77" s="8" t="n">
        <v>27943.3454049573</v>
      </c>
      <c r="AE77" s="13" t="n">
        <v>30793.9308564277</v>
      </c>
      <c r="AF77" s="13" t="n">
        <v>21635.639408967</v>
      </c>
      <c r="AG77" s="13" t="n">
        <v>17759.2636266765</v>
      </c>
      <c r="AH77" s="13" t="n">
        <v>13914.6031703825</v>
      </c>
      <c r="AI77" s="13" t="n">
        <v>24011.1753919534</v>
      </c>
      <c r="AJ77" s="13" t="n">
        <v>25557.5632180963</v>
      </c>
      <c r="AK77" s="13" t="n">
        <v>20957.201838839</v>
      </c>
      <c r="AL77" s="8" t="n">
        <v>17948.0658676437</v>
      </c>
      <c r="AM77" s="13" t="n">
        <v>0.582340537867054</v>
      </c>
      <c r="AN77" s="3" t="n">
        <v>2033</v>
      </c>
      <c r="AO77" s="11" t="n">
        <v>8228.48215656734</v>
      </c>
      <c r="AP77" s="9" t="n">
        <v>6096.73032631144</v>
      </c>
      <c r="AQ77" s="9" t="n">
        <v>4340.89475086843</v>
      </c>
      <c r="AR77" s="9" t="n">
        <v>3471.0435618723</v>
      </c>
      <c r="AS77" s="9" t="n">
        <v>2755.87439409578</v>
      </c>
      <c r="AT77" s="9" t="n">
        <v>4756.96833787371</v>
      </c>
      <c r="AU77" s="9" t="n">
        <v>5572.93044766516</v>
      </c>
      <c r="AV77" s="3"/>
      <c r="AW77" s="3"/>
      <c r="AX77" s="3" t="n">
        <v>2033</v>
      </c>
      <c r="AY77" s="6" t="n">
        <v>42999.7110512857</v>
      </c>
      <c r="AZ77" s="6" t="n">
        <v>29122.551935931</v>
      </c>
      <c r="BA77" s="9" t="n">
        <v>31859.7813546656</v>
      </c>
      <c r="BB77" s="9" t="n">
        <v>22684.2832541613</v>
      </c>
      <c r="BC77" s="9" t="n">
        <v>18138.6879581201</v>
      </c>
      <c r="BD77" s="9" t="n">
        <v>14401.4169788503</v>
      </c>
      <c r="BE77" s="9" t="n">
        <v>24858.5656645594</v>
      </c>
      <c r="BF77" s="9" t="n">
        <v>0.519661185631773</v>
      </c>
      <c r="BG77" s="9" t="n">
        <v>25557.5632180963</v>
      </c>
      <c r="BH77" s="9" t="n">
        <v>20957.201838839</v>
      </c>
      <c r="BI77" s="6" t="n">
        <v>17948.0658676437</v>
      </c>
    </row>
    <row r="78" customFormat="false" ht="15" hidden="false" customHeight="false" outlineLevel="0" collapsed="false">
      <c r="A78" s="0" t="n">
        <v>2033</v>
      </c>
      <c r="B78" s="11" t="n">
        <v>6552.96998322075</v>
      </c>
      <c r="C78" s="9" t="n">
        <v>5603.96194641859</v>
      </c>
      <c r="D78" s="9" t="n">
        <v>3934.2812982545</v>
      </c>
      <c r="E78" s="9" t="n">
        <v>3220.41748458632</v>
      </c>
      <c r="F78" s="9" t="n">
        <v>2569.17416997677</v>
      </c>
      <c r="G78" s="9" t="n">
        <v>4394.37722240583</v>
      </c>
      <c r="H78" s="9" t="n">
        <v>5120.75866597666</v>
      </c>
      <c r="I78" s="3" t="n">
        <v>2033</v>
      </c>
      <c r="J78" s="11" t="n">
        <v>34243.9602401458</v>
      </c>
      <c r="K78" s="9" t="n">
        <v>26759.6306111722</v>
      </c>
      <c r="L78" s="9" t="n">
        <v>29284.7137361873</v>
      </c>
      <c r="M78" s="9" t="n">
        <v>20559.4368196326</v>
      </c>
      <c r="N78" s="9" t="n">
        <v>16828.9872502426</v>
      </c>
      <c r="O78" s="9" t="n">
        <v>13425.7746261571</v>
      </c>
      <c r="P78" s="9" t="n">
        <v>22963.7674626287</v>
      </c>
      <c r="Q78" s="9" t="n">
        <v>0.616796437286507</v>
      </c>
      <c r="R78" s="14" t="n">
        <v>7389.50970234211</v>
      </c>
      <c r="S78" s="13" t="n">
        <v>5912.72085070342</v>
      </c>
      <c r="T78" s="13" t="n">
        <v>4158.33694419372</v>
      </c>
      <c r="U78" s="13" t="n">
        <v>3399.54594956233</v>
      </c>
      <c r="V78" s="13" t="n">
        <v>2664.6998455005</v>
      </c>
      <c r="W78" s="13" t="n">
        <v>4595.05953447476</v>
      </c>
      <c r="X78" s="13" t="n">
        <v>5356.94947661645</v>
      </c>
      <c r="Y78" s="10" t="n">
        <v>4908.53565719722</v>
      </c>
      <c r="Z78" s="10" t="n">
        <v>3438.34476031388</v>
      </c>
      <c r="AA78" s="7"/>
      <c r="AB78" s="7" t="n">
        <v>2033</v>
      </c>
      <c r="AC78" s="8" t="n">
        <v>38615.4792543096</v>
      </c>
      <c r="AD78" s="8" t="n">
        <v>27993.8967148392</v>
      </c>
      <c r="AE78" s="13" t="n">
        <v>30898.2000895804</v>
      </c>
      <c r="AF78" s="13" t="n">
        <v>21730.287998681</v>
      </c>
      <c r="AG78" s="13" t="n">
        <v>17765.0617398592</v>
      </c>
      <c r="AH78" s="13" t="n">
        <v>13924.9646793579</v>
      </c>
      <c r="AI78" s="13" t="n">
        <v>24012.4762363581</v>
      </c>
      <c r="AJ78" s="13" t="n">
        <v>25650.6134337251</v>
      </c>
      <c r="AK78" s="13" t="n">
        <v>21033.5030156546</v>
      </c>
      <c r="AL78" s="8" t="n">
        <v>17967.8133068805</v>
      </c>
      <c r="AM78" s="13" t="n">
        <v>0.581301009023916</v>
      </c>
      <c r="AN78" s="3" t="n">
        <v>2033</v>
      </c>
      <c r="AO78" s="11" t="n">
        <v>8250.85753111482</v>
      </c>
      <c r="AP78" s="9" t="n">
        <v>6104.56694847469</v>
      </c>
      <c r="AQ78" s="9" t="n">
        <v>4342.36618245559</v>
      </c>
      <c r="AR78" s="9" t="n">
        <v>3475.55247499994</v>
      </c>
      <c r="AS78" s="9" t="n">
        <v>2758.34935812536</v>
      </c>
      <c r="AT78" s="9" t="n">
        <v>4755.99904339852</v>
      </c>
      <c r="AU78" s="9" t="n">
        <v>5587.88469304594</v>
      </c>
      <c r="AV78" s="3"/>
      <c r="AW78" s="3"/>
      <c r="AX78" s="3" t="n">
        <v>2033</v>
      </c>
      <c r="AY78" s="6" t="n">
        <v>43116.6384045811</v>
      </c>
      <c r="AZ78" s="6" t="n">
        <v>29200.6985756306</v>
      </c>
      <c r="BA78" s="9" t="n">
        <v>31900.733316671</v>
      </c>
      <c r="BB78" s="9" t="n">
        <v>22691.9725377832</v>
      </c>
      <c r="BC78" s="9" t="n">
        <v>18162.250257698</v>
      </c>
      <c r="BD78" s="9" t="n">
        <v>14414.3504380363</v>
      </c>
      <c r="BE78" s="9" t="n">
        <v>24853.5004068893</v>
      </c>
      <c r="BF78" s="9" t="n">
        <v>0.519389341984862</v>
      </c>
      <c r="BG78" s="9" t="n">
        <v>25650.6134337251</v>
      </c>
      <c r="BH78" s="9" t="n">
        <v>21033.5030156546</v>
      </c>
      <c r="BI78" s="6" t="n">
        <v>17967.8133068805</v>
      </c>
    </row>
    <row r="79" customFormat="false" ht="15" hidden="false" customHeight="false" outlineLevel="0" collapsed="false">
      <c r="A79" s="0" t="n">
        <v>2033</v>
      </c>
      <c r="B79" s="11" t="n">
        <v>6525.46251673519</v>
      </c>
      <c r="C79" s="9" t="n">
        <v>5605.25152520186</v>
      </c>
      <c r="D79" s="9" t="n">
        <v>3913.32639741357</v>
      </c>
      <c r="E79" s="9" t="n">
        <v>3220.06179123454</v>
      </c>
      <c r="F79" s="9" t="n">
        <v>2569.26545196274</v>
      </c>
      <c r="G79" s="9" t="n">
        <v>4385.77535698485</v>
      </c>
      <c r="H79" s="9" t="n">
        <v>5102.03141242685</v>
      </c>
      <c r="I79" s="3" t="n">
        <v>2033</v>
      </c>
      <c r="J79" s="11" t="n">
        <v>34100.2140317776</v>
      </c>
      <c r="K79" s="9" t="n">
        <v>26661.7673022285</v>
      </c>
      <c r="L79" s="9" t="n">
        <v>29291.4527086981</v>
      </c>
      <c r="M79" s="9" t="n">
        <v>20449.9324585459</v>
      </c>
      <c r="N79" s="9" t="n">
        <v>16827.1284977949</v>
      </c>
      <c r="O79" s="9" t="n">
        <v>13426.2516398938</v>
      </c>
      <c r="P79" s="9" t="n">
        <v>22918.8165566699</v>
      </c>
      <c r="Q79" s="9" t="n">
        <v>0.61923355386396</v>
      </c>
      <c r="R79" s="14" t="n">
        <v>7420.80717186779</v>
      </c>
      <c r="S79" s="13" t="n">
        <v>5933.42107653962</v>
      </c>
      <c r="T79" s="13" t="n">
        <v>4176.89722107452</v>
      </c>
      <c r="U79" s="13" t="n">
        <v>3405.27657870737</v>
      </c>
      <c r="V79" s="13" t="n">
        <v>2666.29269618367</v>
      </c>
      <c r="W79" s="13" t="n">
        <v>4592.43528462566</v>
      </c>
      <c r="X79" s="13" t="n">
        <v>5366.74676726317</v>
      </c>
      <c r="Y79" s="10" t="n">
        <v>4926.34187077974</v>
      </c>
      <c r="Z79" s="10" t="n">
        <v>3442.11399070901</v>
      </c>
      <c r="AA79" s="7"/>
      <c r="AB79" s="7" t="n">
        <v>2033</v>
      </c>
      <c r="AC79" s="8" t="n">
        <v>38779.0309422922</v>
      </c>
      <c r="AD79" s="8" t="n">
        <v>28045.0945735547</v>
      </c>
      <c r="AE79" s="13" t="n">
        <v>31006.3735914142</v>
      </c>
      <c r="AF79" s="13" t="n">
        <v>21827.27873497</v>
      </c>
      <c r="AG79" s="13" t="n">
        <v>17795.0083804049</v>
      </c>
      <c r="AH79" s="13" t="n">
        <v>13933.2884646954</v>
      </c>
      <c r="AI79" s="13" t="n">
        <v>23998.7626518731</v>
      </c>
      <c r="AJ79" s="13" t="n">
        <v>25743.6636493538</v>
      </c>
      <c r="AK79" s="13" t="n">
        <v>21109.8041924701</v>
      </c>
      <c r="AL79" s="8" t="n">
        <v>17987.510234551</v>
      </c>
      <c r="AM79" s="13" t="n">
        <v>0.580966418828494</v>
      </c>
      <c r="AN79" s="3" t="n">
        <v>2033</v>
      </c>
      <c r="AO79" s="11" t="n">
        <v>8312.42164336183</v>
      </c>
      <c r="AP79" s="9" t="n">
        <v>6118.84813570597</v>
      </c>
      <c r="AQ79" s="9" t="n">
        <v>4341.6034362574</v>
      </c>
      <c r="AR79" s="9" t="n">
        <v>3480.42363769695</v>
      </c>
      <c r="AS79" s="9" t="n">
        <v>2760.69504420165</v>
      </c>
      <c r="AT79" s="9" t="n">
        <v>4751.87060121769</v>
      </c>
      <c r="AU79" s="9" t="n">
        <v>5586.9104283025</v>
      </c>
      <c r="AV79" s="3"/>
      <c r="AW79" s="3"/>
      <c r="AX79" s="3" t="n">
        <v>2033</v>
      </c>
      <c r="AY79" s="6" t="n">
        <v>43438.3549723977</v>
      </c>
      <c r="AZ79" s="6" t="n">
        <v>29195.6073447501</v>
      </c>
      <c r="BA79" s="9" t="n">
        <v>31975.3627456143</v>
      </c>
      <c r="BB79" s="9" t="n">
        <v>22687.9866427538</v>
      </c>
      <c r="BC79" s="9" t="n">
        <v>18187.7055706548</v>
      </c>
      <c r="BD79" s="9" t="n">
        <v>14426.6083273503</v>
      </c>
      <c r="BE79" s="9" t="n">
        <v>24831.9263404345</v>
      </c>
      <c r="BF79" s="9" t="n">
        <v>0.512658920394641</v>
      </c>
      <c r="BG79" s="9" t="n">
        <v>25743.6636493538</v>
      </c>
      <c r="BH79" s="9" t="n">
        <v>21109.8041924701</v>
      </c>
      <c r="BI79" s="6" t="n">
        <v>17987.510234551</v>
      </c>
    </row>
    <row r="80" customFormat="false" ht="15" hidden="false" customHeight="false" outlineLevel="0" collapsed="false">
      <c r="A80" s="0" t="n">
        <v>2033</v>
      </c>
      <c r="B80" s="11" t="n">
        <v>6554.42095635491</v>
      </c>
      <c r="C80" s="9" t="n">
        <v>5603.99178501589</v>
      </c>
      <c r="D80" s="9" t="n">
        <v>3925.53168330916</v>
      </c>
      <c r="E80" s="9" t="n">
        <v>3222.2691054896</v>
      </c>
      <c r="F80" s="9" t="n">
        <v>2570.33710637733</v>
      </c>
      <c r="G80" s="9" t="n">
        <v>4377.99809877327</v>
      </c>
      <c r="H80" s="9" t="n">
        <v>5105.36284364231</v>
      </c>
      <c r="I80" s="3" t="n">
        <v>2033</v>
      </c>
      <c r="J80" s="11" t="n">
        <v>34251.542613702</v>
      </c>
      <c r="K80" s="9" t="n">
        <v>26679.1764157109</v>
      </c>
      <c r="L80" s="9" t="n">
        <v>29284.8696642234</v>
      </c>
      <c r="M80" s="9" t="n">
        <v>20513.7138166169</v>
      </c>
      <c r="N80" s="9" t="n">
        <v>16838.6632952655</v>
      </c>
      <c r="O80" s="9" t="n">
        <v>13431.8518015393</v>
      </c>
      <c r="P80" s="9" t="n">
        <v>22878.1748138179</v>
      </c>
      <c r="Q80" s="9" t="n">
        <v>0.621166937748682</v>
      </c>
      <c r="R80" s="14" t="n">
        <v>7445.57044490549</v>
      </c>
      <c r="S80" s="13" t="n">
        <v>5959.63562218289</v>
      </c>
      <c r="T80" s="13" t="n">
        <v>4184.04698636351</v>
      </c>
      <c r="U80" s="13" t="n">
        <v>3412.54004428223</v>
      </c>
      <c r="V80" s="13" t="n">
        <v>2668.93188207126</v>
      </c>
      <c r="W80" s="13" t="n">
        <v>4596.66570569934</v>
      </c>
      <c r="X80" s="13" t="n">
        <v>5380.454461398</v>
      </c>
      <c r="Y80" s="10" t="n">
        <v>4944.14808436226</v>
      </c>
      <c r="Z80" s="10" t="n">
        <v>3445.87361496959</v>
      </c>
      <c r="AA80" s="7"/>
      <c r="AB80" s="7" t="n">
        <v>2033</v>
      </c>
      <c r="AC80" s="8" t="n">
        <v>38908.4367749894</v>
      </c>
      <c r="AD80" s="8" t="n">
        <v>28116.7270904347</v>
      </c>
      <c r="AE80" s="13" t="n">
        <v>31143.3633626202</v>
      </c>
      <c r="AF80" s="13" t="n">
        <v>21864.641378002</v>
      </c>
      <c r="AG80" s="13" t="n">
        <v>17832.9651888426</v>
      </c>
      <c r="AH80" s="13" t="n">
        <v>13947.0801006761</v>
      </c>
      <c r="AI80" s="13" t="n">
        <v>24020.8696310622</v>
      </c>
      <c r="AJ80" s="13" t="n">
        <v>25836.7138649826</v>
      </c>
      <c r="AK80" s="13" t="n">
        <v>21186.1053692857</v>
      </c>
      <c r="AL80" s="8" t="n">
        <v>18007.1569632903</v>
      </c>
      <c r="AM80" s="13" t="n">
        <v>0.580014723477217</v>
      </c>
      <c r="AN80" s="3" t="n">
        <v>2033</v>
      </c>
      <c r="AO80" s="11" t="n">
        <v>8350.24971510219</v>
      </c>
      <c r="AP80" s="9" t="n">
        <v>6139.0070335207</v>
      </c>
      <c r="AQ80" s="9" t="n">
        <v>4340.51420462764</v>
      </c>
      <c r="AR80" s="9" t="n">
        <v>3485.39781547481</v>
      </c>
      <c r="AS80" s="9" t="n">
        <v>2763.4457731323</v>
      </c>
      <c r="AT80" s="9" t="n">
        <v>4757.79368929931</v>
      </c>
      <c r="AU80" s="9" t="n">
        <v>5587.19797508805</v>
      </c>
      <c r="AV80" s="3"/>
      <c r="AW80" s="3"/>
      <c r="AX80" s="3" t="n">
        <v>2033</v>
      </c>
      <c r="AY80" s="6" t="n">
        <v>43636.0337330139</v>
      </c>
      <c r="AZ80" s="6" t="n">
        <v>29197.1099825947</v>
      </c>
      <c r="BA80" s="9" t="n">
        <v>32080.7074209325</v>
      </c>
      <c r="BB80" s="9" t="n">
        <v>22682.2946275733</v>
      </c>
      <c r="BC80" s="9" t="n">
        <v>18213.6992111703</v>
      </c>
      <c r="BD80" s="9" t="n">
        <v>14440.9828555983</v>
      </c>
      <c r="BE80" s="9" t="n">
        <v>24862.8787167288</v>
      </c>
      <c r="BF80" s="9" t="n">
        <v>0.513342320850612</v>
      </c>
      <c r="BG80" s="9" t="n">
        <v>25836.7138649826</v>
      </c>
      <c r="BH80" s="9" t="n">
        <v>21186.1053692857</v>
      </c>
      <c r="BI80" s="6" t="n">
        <v>18007.1569632903</v>
      </c>
    </row>
    <row r="81" customFormat="false" ht="15" hidden="false" customHeight="false" outlineLevel="0" collapsed="false">
      <c r="A81" s="0" t="n">
        <v>2034</v>
      </c>
      <c r="B81" s="11" t="n">
        <v>6556.32386396482</v>
      </c>
      <c r="C81" s="9" t="n">
        <v>5606.4740787359</v>
      </c>
      <c r="D81" s="9" t="n">
        <v>3930.60867130059</v>
      </c>
      <c r="E81" s="9" t="n">
        <v>3224.92013439047</v>
      </c>
      <c r="F81" s="9" t="n">
        <v>2572.60150228256</v>
      </c>
      <c r="G81" s="9" t="n">
        <v>4369.76179806843</v>
      </c>
      <c r="H81" s="9" t="n">
        <v>5101.28016287698</v>
      </c>
      <c r="I81" s="3" t="n">
        <v>2034</v>
      </c>
      <c r="J81" s="11" t="n">
        <v>34261.4866684896</v>
      </c>
      <c r="K81" s="9" t="n">
        <v>26657.8414854184</v>
      </c>
      <c r="L81" s="9" t="n">
        <v>29297.84142629</v>
      </c>
      <c r="M81" s="9" t="n">
        <v>20540.2447141128</v>
      </c>
      <c r="N81" s="9" t="n">
        <v>16852.5168194705</v>
      </c>
      <c r="O81" s="9" t="n">
        <v>13443.6848915039</v>
      </c>
      <c r="P81" s="9" t="n">
        <v>22835.1342452536</v>
      </c>
      <c r="Q81" s="9" t="n">
        <v>0.619932899026286</v>
      </c>
      <c r="R81" s="12" t="n">
        <v>7485.96231731618</v>
      </c>
      <c r="S81" s="13" t="n">
        <v>5981.90376309173</v>
      </c>
      <c r="T81" s="13" t="n">
        <v>4187.15693058316</v>
      </c>
      <c r="U81" s="13" t="n">
        <v>3416.79138923784</v>
      </c>
      <c r="V81" s="13" t="n">
        <v>2669.86478574415</v>
      </c>
      <c r="W81" s="13" t="n">
        <v>4596.50963921835</v>
      </c>
      <c r="X81" s="13" t="n">
        <v>5379.63973275547</v>
      </c>
      <c r="Y81" s="10" t="n">
        <v>4961.95429794479</v>
      </c>
      <c r="Z81" s="10" t="n">
        <v>3449.62369233594</v>
      </c>
      <c r="AA81" s="7"/>
      <c r="AB81" s="7" t="n">
        <v>2034</v>
      </c>
      <c r="AC81" s="8" t="n">
        <v>39119.5132298486</v>
      </c>
      <c r="AD81" s="8" t="n">
        <v>28112.4695499129</v>
      </c>
      <c r="AE81" s="13" t="n">
        <v>31259.730343372</v>
      </c>
      <c r="AF81" s="13" t="n">
        <v>21880.8930633416</v>
      </c>
      <c r="AG81" s="13" t="n">
        <v>17855.1815102968</v>
      </c>
      <c r="AH81" s="13" t="n">
        <v>13951.9551903475</v>
      </c>
      <c r="AI81" s="13" t="n">
        <v>24020.0540719519</v>
      </c>
      <c r="AJ81" s="13" t="n">
        <v>25929.7640806114</v>
      </c>
      <c r="AK81" s="13" t="n">
        <v>21262.4065461013</v>
      </c>
      <c r="AL81" s="8" t="n">
        <v>18026.7538026715</v>
      </c>
      <c r="AM81" s="13" t="n">
        <v>0.573423119317063</v>
      </c>
      <c r="AN81" s="3" t="n">
        <v>2034</v>
      </c>
      <c r="AO81" s="11" t="n">
        <v>8362.6723120205</v>
      </c>
      <c r="AP81" s="9" t="n">
        <v>6164.18222101349</v>
      </c>
      <c r="AQ81" s="9" t="n">
        <v>4340.49564859399</v>
      </c>
      <c r="AR81" s="9" t="n">
        <v>3490.32150431737</v>
      </c>
      <c r="AS81" s="9" t="n">
        <v>2766.18479967095</v>
      </c>
      <c r="AT81" s="9" t="n">
        <v>4760.41549929754</v>
      </c>
      <c r="AU81" s="9" t="n">
        <v>5589.3502150332</v>
      </c>
      <c r="AV81" s="3"/>
      <c r="AW81" s="3"/>
      <c r="AX81" s="3" t="n">
        <v>2034</v>
      </c>
      <c r="AY81" s="6" t="n">
        <v>43700.9506967783</v>
      </c>
      <c r="AZ81" s="6" t="n">
        <v>29208.3569773616</v>
      </c>
      <c r="BA81" s="9" t="n">
        <v>32212.2658015979</v>
      </c>
      <c r="BB81" s="9" t="n">
        <v>22682.1976590109</v>
      </c>
      <c r="BC81" s="9" t="n">
        <v>18239.4290108476</v>
      </c>
      <c r="BD81" s="9" t="n">
        <v>14455.296230469</v>
      </c>
      <c r="BE81" s="9" t="n">
        <v>24876.5795512461</v>
      </c>
      <c r="BF81" s="9" t="n">
        <v>0.515435745258339</v>
      </c>
      <c r="BG81" s="9" t="n">
        <v>25929.7640806114</v>
      </c>
      <c r="BH81" s="9" t="n">
        <v>21262.4065461013</v>
      </c>
      <c r="BI81" s="6" t="n">
        <v>18026.7538026715</v>
      </c>
    </row>
    <row r="82" customFormat="false" ht="15" hidden="false" customHeight="false" outlineLevel="0" collapsed="false">
      <c r="A82" s="0" t="n">
        <v>2034</v>
      </c>
      <c r="B82" s="11" t="n">
        <v>6548.48910071568</v>
      </c>
      <c r="C82" s="9" t="n">
        <v>5610.34036777395</v>
      </c>
      <c r="D82" s="9" t="n">
        <v>3943.09903760359</v>
      </c>
      <c r="E82" s="9" t="n">
        <v>3224.36559837942</v>
      </c>
      <c r="F82" s="9" t="n">
        <v>2573.44698435628</v>
      </c>
      <c r="G82" s="9" t="n">
        <v>4362.7416664489</v>
      </c>
      <c r="H82" s="9" t="n">
        <v>5099.55689840575</v>
      </c>
      <c r="I82" s="3" t="n">
        <v>2034</v>
      </c>
      <c r="J82" s="11" t="n">
        <v>34220.5444206414</v>
      </c>
      <c r="K82" s="9" t="n">
        <v>26648.8361946591</v>
      </c>
      <c r="L82" s="9" t="n">
        <v>29318.0455548661</v>
      </c>
      <c r="M82" s="9" t="n">
        <v>20605.5158214366</v>
      </c>
      <c r="N82" s="9" t="n">
        <v>16849.6189717521</v>
      </c>
      <c r="O82" s="9" t="n">
        <v>13448.1031407238</v>
      </c>
      <c r="P82" s="9" t="n">
        <v>22798.4490309652</v>
      </c>
      <c r="Q82" s="9" t="n">
        <v>0.623733633506064</v>
      </c>
      <c r="R82" s="14" t="n">
        <v>7540.51960455742</v>
      </c>
      <c r="S82" s="13" t="n">
        <v>5971.09348449496</v>
      </c>
      <c r="T82" s="13" t="n">
        <v>4193.78402307592</v>
      </c>
      <c r="U82" s="13" t="n">
        <v>3421.10517787897</v>
      </c>
      <c r="V82" s="13" t="n">
        <v>2671.8287399487</v>
      </c>
      <c r="W82" s="13" t="n">
        <v>4601.53781778278</v>
      </c>
      <c r="X82" s="13" t="n">
        <v>5391.18752364465</v>
      </c>
      <c r="Y82" s="10" t="n">
        <v>4979.76051152731</v>
      </c>
      <c r="Z82" s="10" t="n">
        <v>3453.36428147021</v>
      </c>
      <c r="AA82" s="7"/>
      <c r="AB82" s="7" t="n">
        <v>2034</v>
      </c>
      <c r="AC82" s="8" t="n">
        <v>39404.6141199615</v>
      </c>
      <c r="AD82" s="8" t="n">
        <v>28172.8150257938</v>
      </c>
      <c r="AE82" s="13" t="n">
        <v>31203.2388972948</v>
      </c>
      <c r="AF82" s="13" t="n">
        <v>21915.5243667675</v>
      </c>
      <c r="AG82" s="13" t="n">
        <v>17877.724144719</v>
      </c>
      <c r="AH82" s="13" t="n">
        <v>13962.2182573028</v>
      </c>
      <c r="AI82" s="13" t="n">
        <v>24046.329905243</v>
      </c>
      <c r="AJ82" s="13" t="n">
        <v>26022.8142962401</v>
      </c>
      <c r="AK82" s="13" t="n">
        <v>21338.7077229169</v>
      </c>
      <c r="AL82" s="8" t="n">
        <v>18046.3010592462</v>
      </c>
      <c r="AM82" s="13" t="n">
        <v>0.573339426541609</v>
      </c>
      <c r="AN82" s="3" t="n">
        <v>2034</v>
      </c>
      <c r="AO82" s="11" t="n">
        <v>8403.59453363578</v>
      </c>
      <c r="AP82" s="9" t="n">
        <v>6200.34925264448</v>
      </c>
      <c r="AQ82" s="9" t="n">
        <v>4354.93274399788</v>
      </c>
      <c r="AR82" s="9" t="n">
        <v>3495.77624191678</v>
      </c>
      <c r="AS82" s="9" t="n">
        <v>2768.48771948178</v>
      </c>
      <c r="AT82" s="9" t="n">
        <v>4769.68082485758</v>
      </c>
      <c r="AU82" s="9" t="n">
        <v>5607.98959541675</v>
      </c>
      <c r="AV82" s="3"/>
      <c r="AW82" s="3"/>
      <c r="AX82" s="3" t="n">
        <v>2034</v>
      </c>
      <c r="AY82" s="6" t="n">
        <v>43914.7986059737</v>
      </c>
      <c r="AZ82" s="6" t="n">
        <v>29305.7610860924</v>
      </c>
      <c r="BA82" s="9" t="n">
        <v>32401.2644382996</v>
      </c>
      <c r="BB82" s="9" t="n">
        <v>22757.6418197899</v>
      </c>
      <c r="BC82" s="9" t="n">
        <v>18267.9339205225</v>
      </c>
      <c r="BD82" s="9" t="n">
        <v>14467.3306354244</v>
      </c>
      <c r="BE82" s="9" t="n">
        <v>24924.9975114843</v>
      </c>
      <c r="BF82" s="9" t="n">
        <v>0.515708131510901</v>
      </c>
      <c r="BG82" s="9" t="n">
        <v>26022.8142962401</v>
      </c>
      <c r="BH82" s="9" t="n">
        <v>21338.7077229169</v>
      </c>
      <c r="BI82" s="6" t="n">
        <v>18046.3010592462</v>
      </c>
    </row>
    <row r="83" customFormat="false" ht="15" hidden="false" customHeight="false" outlineLevel="0" collapsed="false">
      <c r="A83" s="0" t="n">
        <v>2034</v>
      </c>
      <c r="B83" s="11" t="n">
        <v>6524.86770498686</v>
      </c>
      <c r="C83" s="9" t="n">
        <v>5610.30788971039</v>
      </c>
      <c r="D83" s="9" t="n">
        <v>3940.04835009614</v>
      </c>
      <c r="E83" s="9" t="n">
        <v>3223.9359888051</v>
      </c>
      <c r="F83" s="9" t="n">
        <v>2573.35819708022</v>
      </c>
      <c r="G83" s="9" t="n">
        <v>4362.95977191571</v>
      </c>
      <c r="H83" s="9" t="n">
        <v>5098.36069208452</v>
      </c>
      <c r="I83" s="3" t="n">
        <v>2034</v>
      </c>
      <c r="J83" s="11" t="n">
        <v>34097.1057144936</v>
      </c>
      <c r="K83" s="9" t="n">
        <v>26642.5851601193</v>
      </c>
      <c r="L83" s="9" t="n">
        <v>29317.8758337289</v>
      </c>
      <c r="M83" s="9" t="n">
        <v>20589.5737948475</v>
      </c>
      <c r="N83" s="9" t="n">
        <v>16847.373954116</v>
      </c>
      <c r="O83" s="9" t="n">
        <v>13447.6391636326</v>
      </c>
      <c r="P83" s="9" t="n">
        <v>22799.5887881979</v>
      </c>
      <c r="Q83" s="9" t="n">
        <v>0.626012778333223</v>
      </c>
      <c r="R83" s="14" t="n">
        <v>7513.35043504607</v>
      </c>
      <c r="S83" s="13" t="n">
        <v>5971.86159608262</v>
      </c>
      <c r="T83" s="13" t="n">
        <v>4206.63915218634</v>
      </c>
      <c r="U83" s="13" t="n">
        <v>3426.27095442438</v>
      </c>
      <c r="V83" s="13" t="n">
        <v>2672.33462779325</v>
      </c>
      <c r="W83" s="13" t="n">
        <v>4598.38885848058</v>
      </c>
      <c r="X83" s="13" t="n">
        <v>5392.32804798582</v>
      </c>
      <c r="Y83" s="10" t="n">
        <v>4997.56672510983</v>
      </c>
      <c r="Z83" s="10" t="n">
        <v>3457.09544046413</v>
      </c>
      <c r="AA83" s="7"/>
      <c r="AB83" s="7" t="n">
        <v>2034</v>
      </c>
      <c r="AC83" s="8" t="n">
        <v>39262.6357555119</v>
      </c>
      <c r="AD83" s="8" t="n">
        <v>28178.7750821182</v>
      </c>
      <c r="AE83" s="13" t="n">
        <v>31207.2528303259</v>
      </c>
      <c r="AF83" s="13" t="n">
        <v>21982.7016209387</v>
      </c>
      <c r="AG83" s="13" t="n">
        <v>17904.719025984</v>
      </c>
      <c r="AH83" s="13" t="n">
        <v>13964.861883518</v>
      </c>
      <c r="AI83" s="13" t="n">
        <v>24029.8743381614</v>
      </c>
      <c r="AJ83" s="13" t="n">
        <v>26115.8645118688</v>
      </c>
      <c r="AK83" s="13" t="n">
        <v>21415.0088997324</v>
      </c>
      <c r="AL83" s="8" t="n">
        <v>18065.7990365855</v>
      </c>
      <c r="AM83" s="13" t="n">
        <v>0.57030831701975</v>
      </c>
      <c r="AN83" s="3" t="n">
        <v>2034</v>
      </c>
      <c r="AO83" s="11" t="n">
        <v>8437.92180070342</v>
      </c>
      <c r="AP83" s="9" t="n">
        <v>6225.41484810996</v>
      </c>
      <c r="AQ83" s="9" t="n">
        <v>4360.82395378755</v>
      </c>
      <c r="AR83" s="9" t="n">
        <v>3499.12499968111</v>
      </c>
      <c r="AS83" s="9" t="n">
        <v>2770.78733242731</v>
      </c>
      <c r="AT83" s="9" t="n">
        <v>4777.40769743536</v>
      </c>
      <c r="AU83" s="9" t="n">
        <v>5620.75670152014</v>
      </c>
      <c r="AV83" s="3"/>
      <c r="AW83" s="3"/>
      <c r="AX83" s="3" t="n">
        <v>2034</v>
      </c>
      <c r="AY83" s="6" t="n">
        <v>44094.183155518</v>
      </c>
      <c r="AZ83" s="6" t="n">
        <v>29372.4783570254</v>
      </c>
      <c r="BA83" s="9" t="n">
        <v>32532.2501221518</v>
      </c>
      <c r="BB83" s="9" t="n">
        <v>22788.4276091831</v>
      </c>
      <c r="BC83" s="9" t="n">
        <v>18285.4335776291</v>
      </c>
      <c r="BD83" s="9" t="n">
        <v>14479.3477596407</v>
      </c>
      <c r="BE83" s="9" t="n">
        <v>24965.3759533224</v>
      </c>
      <c r="BF83" s="9" t="n">
        <v>0.515129946515478</v>
      </c>
      <c r="BG83" s="9" t="n">
        <v>26115.8645118688</v>
      </c>
      <c r="BH83" s="9" t="n">
        <v>21415.0088997324</v>
      </c>
      <c r="BI83" s="6" t="n">
        <v>18065.7990365855</v>
      </c>
    </row>
    <row r="84" customFormat="false" ht="15" hidden="false" customHeight="false" outlineLevel="0" collapsed="false">
      <c r="A84" s="0" t="n">
        <v>2034</v>
      </c>
      <c r="B84" s="11" t="n">
        <v>6525.91875645626</v>
      </c>
      <c r="C84" s="9" t="n">
        <v>5608.32599543913</v>
      </c>
      <c r="D84" s="9" t="n">
        <v>3937.78225070344</v>
      </c>
      <c r="E84" s="9" t="n">
        <v>3219.06934546718</v>
      </c>
      <c r="F84" s="9" t="n">
        <v>2575.42604111673</v>
      </c>
      <c r="G84" s="9" t="n">
        <v>4355.38880562036</v>
      </c>
      <c r="H84" s="9" t="n">
        <v>5095.98298343902</v>
      </c>
      <c r="I84" s="3" t="n">
        <v>2034</v>
      </c>
      <c r="J84" s="11" t="n">
        <v>34102.5982109983</v>
      </c>
      <c r="K84" s="9" t="n">
        <v>26630.1599299523</v>
      </c>
      <c r="L84" s="9" t="n">
        <v>29307.5190170795</v>
      </c>
      <c r="M84" s="9" t="n">
        <v>20577.7318029411</v>
      </c>
      <c r="N84" s="9" t="n">
        <v>16821.9422580463</v>
      </c>
      <c r="O84" s="9" t="n">
        <v>13458.4451293474</v>
      </c>
      <c r="P84" s="9" t="n">
        <v>22760.025068318</v>
      </c>
      <c r="Q84" s="9" t="n">
        <v>0.631665067031098</v>
      </c>
      <c r="R84" s="14" t="n">
        <v>7547.79201149662</v>
      </c>
      <c r="S84" s="13" t="n">
        <v>5960.23095432909</v>
      </c>
      <c r="T84" s="13" t="n">
        <v>4200.02078608668</v>
      </c>
      <c r="U84" s="13" t="n">
        <v>3431.04077990466</v>
      </c>
      <c r="V84" s="13" t="n">
        <v>2674.96686462448</v>
      </c>
      <c r="W84" s="13" t="n">
        <v>4589.71578958067</v>
      </c>
      <c r="X84" s="13" t="n">
        <v>5380.13639594749</v>
      </c>
      <c r="Y84" s="10" t="n">
        <v>5015.37293869235</v>
      </c>
      <c r="Z84" s="10" t="n">
        <v>3460.81722684657</v>
      </c>
      <c r="AA84" s="7"/>
      <c r="AB84" s="7" t="n">
        <v>2034</v>
      </c>
      <c r="AC84" s="8" t="n">
        <v>39442.6176534301</v>
      </c>
      <c r="AD84" s="8" t="n">
        <v>28115.0649707135</v>
      </c>
      <c r="AE84" s="13" t="n">
        <v>31146.4743993557</v>
      </c>
      <c r="AF84" s="13" t="n">
        <v>21948.1159191651</v>
      </c>
      <c r="AG84" s="13" t="n">
        <v>17929.6447794237</v>
      </c>
      <c r="AH84" s="13" t="n">
        <v>13978.6172057035</v>
      </c>
      <c r="AI84" s="13" t="n">
        <v>23984.5513430418</v>
      </c>
      <c r="AJ84" s="13" t="n">
        <v>26208.9147274976</v>
      </c>
      <c r="AK84" s="13" t="n">
        <v>21491.310076548</v>
      </c>
      <c r="AL84" s="8" t="n">
        <v>18085.2480353187</v>
      </c>
      <c r="AM84" s="13" t="n">
        <v>0.568672126261915</v>
      </c>
      <c r="AN84" s="3" t="n">
        <v>2034</v>
      </c>
      <c r="AO84" s="11" t="n">
        <v>8494.20950570364</v>
      </c>
      <c r="AP84" s="9" t="n">
        <v>6220.16909601375</v>
      </c>
      <c r="AQ84" s="9" t="n">
        <v>4381.97104323294</v>
      </c>
      <c r="AR84" s="9" t="n">
        <v>3503.11536779786</v>
      </c>
      <c r="AS84" s="9" t="n">
        <v>2772.01264029538</v>
      </c>
      <c r="AT84" s="9" t="n">
        <v>4785.87257092784</v>
      </c>
      <c r="AU84" s="9" t="n">
        <v>5635.03985847111</v>
      </c>
      <c r="AV84" s="3"/>
      <c r="AW84" s="3"/>
      <c r="AX84" s="3" t="n">
        <v>2034</v>
      </c>
      <c r="AY84" s="6" t="n">
        <v>44388.3267174406</v>
      </c>
      <c r="AZ84" s="6" t="n">
        <v>29447.1180791644</v>
      </c>
      <c r="BA84" s="9" t="n">
        <v>32504.8373113695</v>
      </c>
      <c r="BB84" s="9" t="n">
        <v>22898.9362933396</v>
      </c>
      <c r="BC84" s="9" t="n">
        <v>18306.2861082348</v>
      </c>
      <c r="BD84" s="9" t="n">
        <v>14485.7508706001</v>
      </c>
      <c r="BE84" s="9" t="n">
        <v>25009.6109783655</v>
      </c>
      <c r="BF84" s="9" t="n">
        <v>0.512953974025633</v>
      </c>
      <c r="BG84" s="9" t="n">
        <v>26208.9147274976</v>
      </c>
      <c r="BH84" s="9" t="n">
        <v>21491.310076548</v>
      </c>
      <c r="BI84" s="6" t="n">
        <v>18085.2480353187</v>
      </c>
    </row>
    <row r="85" customFormat="false" ht="15" hidden="false" customHeight="false" outlineLevel="0" collapsed="false">
      <c r="A85" s="0" t="n">
        <v>2035</v>
      </c>
      <c r="B85" s="11" t="n">
        <v>6546.2453735187</v>
      </c>
      <c r="C85" s="9" t="n">
        <v>5617.38745209729</v>
      </c>
      <c r="D85" s="9" t="n">
        <v>3939.16368313094</v>
      </c>
      <c r="E85" s="9" t="n">
        <v>3218.44294631436</v>
      </c>
      <c r="F85" s="9" t="n">
        <v>2579.89923919702</v>
      </c>
      <c r="G85" s="9" t="n">
        <v>4351.19691051548</v>
      </c>
      <c r="H85" s="9" t="n">
        <v>5087.73066101416</v>
      </c>
      <c r="I85" s="3" t="n">
        <v>2035</v>
      </c>
      <c r="J85" s="11" t="n">
        <v>34208.8193394767</v>
      </c>
      <c r="K85" s="9" t="n">
        <v>26587.035636429</v>
      </c>
      <c r="L85" s="9" t="n">
        <v>29354.8716163306</v>
      </c>
      <c r="M85" s="9" t="n">
        <v>20584.9507765123</v>
      </c>
      <c r="N85" s="9" t="n">
        <v>16818.6688739566</v>
      </c>
      <c r="O85" s="9" t="n">
        <v>13481.8207922301</v>
      </c>
      <c r="P85" s="9" t="n">
        <v>22738.1194149013</v>
      </c>
      <c r="Q85" s="9" t="n">
        <v>0.630319175350819</v>
      </c>
      <c r="R85" s="12" t="n">
        <v>7577.4994930063</v>
      </c>
      <c r="S85" s="13" t="n">
        <v>5942.75738786151</v>
      </c>
      <c r="T85" s="13" t="n">
        <v>4209.63215642173</v>
      </c>
      <c r="U85" s="13" t="n">
        <v>3435.4166058047</v>
      </c>
      <c r="V85" s="13" t="n">
        <v>2676.98086942939</v>
      </c>
      <c r="W85" s="13" t="n">
        <v>4580.139104414</v>
      </c>
      <c r="X85" s="13" t="n">
        <v>5370.94224999856</v>
      </c>
      <c r="Y85" s="10" t="n">
        <v>5033.17915227488</v>
      </c>
      <c r="Z85" s="10" t="n">
        <v>3464.52969759102</v>
      </c>
      <c r="AA85" s="7"/>
      <c r="AB85" s="7" t="n">
        <v>2035</v>
      </c>
      <c r="AC85" s="8" t="n">
        <v>39597.8605155609</v>
      </c>
      <c r="AD85" s="8" t="n">
        <v>28067.0189749096</v>
      </c>
      <c r="AE85" s="13" t="n">
        <v>31055.1625030855</v>
      </c>
      <c r="AF85" s="13" t="n">
        <v>21998.3422111288</v>
      </c>
      <c r="AG85" s="13" t="n">
        <v>17952.5116029438</v>
      </c>
      <c r="AH85" s="13" t="n">
        <v>13989.1418228831</v>
      </c>
      <c r="AI85" s="13" t="n">
        <v>23934.5063059182</v>
      </c>
      <c r="AJ85" s="13" t="n">
        <v>26301.9649431264</v>
      </c>
      <c r="AK85" s="13" t="n">
        <v>21567.6112533636</v>
      </c>
      <c r="AL85" s="8" t="n">
        <v>18104.6483531732</v>
      </c>
      <c r="AM85" s="13" t="n">
        <v>0.554251163291019</v>
      </c>
      <c r="AN85" s="3" t="n">
        <v>2035</v>
      </c>
      <c r="AO85" s="11" t="n">
        <v>8515.00058014235</v>
      </c>
      <c r="AP85" s="9" t="n">
        <v>6235.63282669523</v>
      </c>
      <c r="AQ85" s="9" t="n">
        <v>4391.33383946624</v>
      </c>
      <c r="AR85" s="9" t="n">
        <v>3508.76871971489</v>
      </c>
      <c r="AS85" s="9" t="n">
        <v>2774.73771554137</v>
      </c>
      <c r="AT85" s="9" t="n">
        <v>4790.77985957457</v>
      </c>
      <c r="AU85" s="9" t="n">
        <v>5642.91254954895</v>
      </c>
      <c r="AV85" s="3"/>
      <c r="AW85" s="3"/>
      <c r="AX85" s="3" t="n">
        <v>2035</v>
      </c>
      <c r="AY85" s="6" t="n">
        <v>44496.9749682722</v>
      </c>
      <c r="AZ85" s="6" t="n">
        <v>29488.2585270747</v>
      </c>
      <c r="BA85" s="9" t="n">
        <v>32585.6463765685</v>
      </c>
      <c r="BB85" s="9" t="n">
        <v>22947.8636076369</v>
      </c>
      <c r="BC85" s="9" t="n">
        <v>18335.8289199318</v>
      </c>
      <c r="BD85" s="9" t="n">
        <v>14499.9913399772</v>
      </c>
      <c r="BE85" s="9" t="n">
        <v>25035.2550752766</v>
      </c>
      <c r="BF85" s="9" t="n">
        <v>0.515758644294424</v>
      </c>
      <c r="BG85" s="9" t="n">
        <v>26301.9649431264</v>
      </c>
      <c r="BH85" s="9" t="n">
        <v>21567.6112533636</v>
      </c>
      <c r="BI85" s="6" t="n">
        <v>18104.6483531732</v>
      </c>
    </row>
    <row r="86" customFormat="false" ht="15" hidden="false" customHeight="false" outlineLevel="0" collapsed="false">
      <c r="A86" s="0" t="n">
        <v>2035</v>
      </c>
      <c r="B86" s="11" t="n">
        <v>6578.25666654555</v>
      </c>
      <c r="C86" s="9" t="n">
        <v>5631.79790472215</v>
      </c>
      <c r="D86" s="9" t="n">
        <v>3920.30262146648</v>
      </c>
      <c r="E86" s="9" t="n">
        <v>3218.75211166022</v>
      </c>
      <c r="F86" s="9" t="n">
        <v>2580.20973770799</v>
      </c>
      <c r="G86" s="9" t="n">
        <v>4347.23366273925</v>
      </c>
      <c r="H86" s="9" t="n">
        <v>5077.29339055507</v>
      </c>
      <c r="I86" s="3" t="n">
        <v>2035</v>
      </c>
      <c r="J86" s="11" t="n">
        <v>34376.101266367</v>
      </c>
      <c r="K86" s="9" t="n">
        <v>26532.4934249536</v>
      </c>
      <c r="L86" s="9" t="n">
        <v>29430.1765495123</v>
      </c>
      <c r="M86" s="9" t="n">
        <v>20486.3882243599</v>
      </c>
      <c r="N86" s="9" t="n">
        <v>16820.2844842582</v>
      </c>
      <c r="O86" s="9" t="n">
        <v>13483.443369274</v>
      </c>
      <c r="P86" s="9" t="n">
        <v>22717.4086074936</v>
      </c>
      <c r="Q86" s="9" t="n">
        <v>0.630951094943648</v>
      </c>
      <c r="R86" s="14" t="n">
        <v>7555.79974196189</v>
      </c>
      <c r="S86" s="13" t="n">
        <v>5958.82909941045</v>
      </c>
      <c r="T86" s="13" t="n">
        <v>4216.37737487454</v>
      </c>
      <c r="U86" s="13" t="n">
        <v>3438.96292454181</v>
      </c>
      <c r="V86" s="13" t="n">
        <v>2678.53512345056</v>
      </c>
      <c r="W86" s="13" t="n">
        <v>4579.29273905986</v>
      </c>
      <c r="X86" s="13" t="n">
        <v>5373.41343650383</v>
      </c>
      <c r="Y86" s="10" t="n">
        <v>5050.9853658574</v>
      </c>
      <c r="Z86" s="10" t="n">
        <v>3468.23290912284</v>
      </c>
      <c r="AA86" s="7"/>
      <c r="AB86" s="7" t="n">
        <v>2035</v>
      </c>
      <c r="AC86" s="8" t="n">
        <v>39484.463778831</v>
      </c>
      <c r="AD86" s="8" t="n">
        <v>28079.9326938262</v>
      </c>
      <c r="AE86" s="13" t="n">
        <v>31139.1487036453</v>
      </c>
      <c r="AF86" s="13" t="n">
        <v>22033.5908072769</v>
      </c>
      <c r="AG86" s="13" t="n">
        <v>17971.0436575913</v>
      </c>
      <c r="AH86" s="13" t="n">
        <v>13997.2639130255</v>
      </c>
      <c r="AI86" s="13" t="n">
        <v>23930.0834409257</v>
      </c>
      <c r="AJ86" s="13" t="n">
        <v>26395.0151587551</v>
      </c>
      <c r="AK86" s="13" t="n">
        <v>21643.9124301792</v>
      </c>
      <c r="AL86" s="8" t="n">
        <v>18124.000285012</v>
      </c>
      <c r="AM86" s="13" t="n">
        <v>0.571682844301861</v>
      </c>
      <c r="AN86" s="3" t="n">
        <v>2035</v>
      </c>
      <c r="AO86" s="11" t="n">
        <v>8525.42573611718</v>
      </c>
      <c r="AP86" s="9" t="n">
        <v>6250.53062810977</v>
      </c>
      <c r="AQ86" s="9" t="n">
        <v>4409.96544837084</v>
      </c>
      <c r="AR86" s="9" t="n">
        <v>3513.82427621247</v>
      </c>
      <c r="AS86" s="9" t="n">
        <v>2773.88288894807</v>
      </c>
      <c r="AT86" s="9" t="n">
        <v>4786.84446269747</v>
      </c>
      <c r="AU86" s="9" t="n">
        <v>5644.57391215754</v>
      </c>
      <c r="AV86" s="3"/>
      <c r="AW86" s="3"/>
      <c r="AX86" s="3" t="n">
        <v>2035</v>
      </c>
      <c r="AY86" s="6" t="n">
        <v>44551.4538728931</v>
      </c>
      <c r="AZ86" s="6" t="n">
        <v>29496.9403362786</v>
      </c>
      <c r="BA86" s="9" t="n">
        <v>32663.4980561293</v>
      </c>
      <c r="BB86" s="9" t="n">
        <v>23045.2271048256</v>
      </c>
      <c r="BC86" s="9" t="n">
        <v>18362.2478225268</v>
      </c>
      <c r="BD86" s="9" t="n">
        <v>14495.5242589517</v>
      </c>
      <c r="BE86" s="9" t="n">
        <v>25014.6898087587</v>
      </c>
      <c r="BF86" s="9" t="n">
        <v>0.513726324272064</v>
      </c>
      <c r="BG86" s="9" t="n">
        <v>26395.0151587551</v>
      </c>
      <c r="BH86" s="9" t="n">
        <v>21643.9124301792</v>
      </c>
      <c r="BI86" s="6" t="n">
        <v>18124.000285012</v>
      </c>
    </row>
    <row r="87" customFormat="false" ht="15" hidden="false" customHeight="false" outlineLevel="0" collapsed="false">
      <c r="A87" s="0" t="n">
        <v>2035</v>
      </c>
      <c r="B87" s="11" t="n">
        <v>6561.80980724684</v>
      </c>
      <c r="C87" s="9" t="n">
        <v>5647.19679479913</v>
      </c>
      <c r="D87" s="9" t="n">
        <v>3933.86196421308</v>
      </c>
      <c r="E87" s="9" t="n">
        <v>3218.16955232543</v>
      </c>
      <c r="F87" s="9" t="n">
        <v>2580.215240772</v>
      </c>
      <c r="G87" s="9" t="n">
        <v>4345.69721804724</v>
      </c>
      <c r="H87" s="9" t="n">
        <v>5077.89486641158</v>
      </c>
      <c r="I87" s="3" t="n">
        <v>2035</v>
      </c>
      <c r="J87" s="11" t="n">
        <v>34290.1546502002</v>
      </c>
      <c r="K87" s="9" t="n">
        <v>26535.6365669744</v>
      </c>
      <c r="L87" s="9" t="n">
        <v>29510.6467761254</v>
      </c>
      <c r="M87" s="9" t="n">
        <v>20557.2454990134</v>
      </c>
      <c r="N87" s="9" t="n">
        <v>16817.240194608</v>
      </c>
      <c r="O87" s="9" t="n">
        <v>13483.4721267238</v>
      </c>
      <c r="P87" s="9" t="n">
        <v>22709.379583848</v>
      </c>
      <c r="Q87" s="9" t="n">
        <v>0.630199436208327</v>
      </c>
      <c r="R87" s="14" t="n">
        <v>7578.43390111504</v>
      </c>
      <c r="S87" s="13" t="n">
        <v>5960.2250455953</v>
      </c>
      <c r="T87" s="13" t="n">
        <v>4229.66943701195</v>
      </c>
      <c r="U87" s="13" t="n">
        <v>3441.22732189095</v>
      </c>
      <c r="V87" s="13" t="n">
        <v>2677.48004353627</v>
      </c>
      <c r="W87" s="13" t="n">
        <v>4578.32499740854</v>
      </c>
      <c r="X87" s="13" t="n">
        <v>5380.79804754612</v>
      </c>
      <c r="Y87" s="10" t="n">
        <v>5068.79157943992</v>
      </c>
      <c r="Z87" s="10" t="n">
        <v>3471.92691732654</v>
      </c>
      <c r="AA87" s="7"/>
      <c r="AB87" s="7" t="n">
        <v>2035</v>
      </c>
      <c r="AC87" s="8" t="n">
        <v>39602.7434669868</v>
      </c>
      <c r="AD87" s="8" t="n">
        <v>28118.5225740742</v>
      </c>
      <c r="AE87" s="13" t="n">
        <v>31146.4435219909</v>
      </c>
      <c r="AF87" s="13" t="n">
        <v>22103.0513493682</v>
      </c>
      <c r="AG87" s="13" t="n">
        <v>17982.8767551013</v>
      </c>
      <c r="AH87" s="13" t="n">
        <v>13991.7503650117</v>
      </c>
      <c r="AI87" s="13" t="n">
        <v>23925.0262978722</v>
      </c>
      <c r="AJ87" s="13" t="n">
        <v>26488.0653743839</v>
      </c>
      <c r="AK87" s="13" t="n">
        <v>21720.2136069948</v>
      </c>
      <c r="AL87" s="8" t="n">
        <v>18143.3041228715</v>
      </c>
      <c r="AM87" s="13" t="n">
        <v>0.559310435117609</v>
      </c>
      <c r="AN87" s="3" t="n">
        <v>2035</v>
      </c>
      <c r="AO87" s="11" t="n">
        <v>8552.67608236188</v>
      </c>
      <c r="AP87" s="9" t="n">
        <v>6264.44902501506</v>
      </c>
      <c r="AQ87" s="9" t="n">
        <v>4429.07285077393</v>
      </c>
      <c r="AR87" s="9" t="n">
        <v>3518.27608875644</v>
      </c>
      <c r="AS87" s="9" t="n">
        <v>2776.06187415103</v>
      </c>
      <c r="AT87" s="9" t="n">
        <v>4785.54404455463</v>
      </c>
      <c r="AU87" s="9" t="n">
        <v>5648.72272588785</v>
      </c>
      <c r="AV87" s="3"/>
      <c r="AW87" s="3"/>
      <c r="AX87" s="3" t="n">
        <v>2035</v>
      </c>
      <c r="AY87" s="6" t="n">
        <v>44693.8564438988</v>
      </c>
      <c r="AZ87" s="6" t="n">
        <v>29518.6208586659</v>
      </c>
      <c r="BA87" s="9" t="n">
        <v>32736.231645853</v>
      </c>
      <c r="BB87" s="9" t="n">
        <v>23145.0769637231</v>
      </c>
      <c r="BC87" s="9" t="n">
        <v>18385.5117306696</v>
      </c>
      <c r="BD87" s="9" t="n">
        <v>14506.9110168408</v>
      </c>
      <c r="BE87" s="9" t="n">
        <v>25007.894192833</v>
      </c>
      <c r="BF87" s="9" t="n">
        <v>0.516512331654496</v>
      </c>
      <c r="BG87" s="9" t="n">
        <v>26488.0653743839</v>
      </c>
      <c r="BH87" s="9" t="n">
        <v>21720.2136069948</v>
      </c>
      <c r="BI87" s="6" t="n">
        <v>18143.3041228715</v>
      </c>
    </row>
    <row r="88" customFormat="false" ht="15" hidden="false" customHeight="false" outlineLevel="0" collapsed="false">
      <c r="A88" s="0" t="n">
        <v>2035</v>
      </c>
      <c r="B88" s="11" t="n">
        <v>6568.10677836483</v>
      </c>
      <c r="C88" s="9" t="n">
        <v>5652.95680552064</v>
      </c>
      <c r="D88" s="9" t="n">
        <v>3946.22695057962</v>
      </c>
      <c r="E88" s="9" t="n">
        <v>3219.7999034439</v>
      </c>
      <c r="F88" s="9" t="n">
        <v>2581.95224545805</v>
      </c>
      <c r="G88" s="9" t="n">
        <v>4346.68892270867</v>
      </c>
      <c r="H88" s="9" t="n">
        <v>5082.68516153987</v>
      </c>
      <c r="I88" s="3" t="n">
        <v>2035</v>
      </c>
      <c r="J88" s="11" t="n">
        <v>34323.0608330684</v>
      </c>
      <c r="K88" s="9" t="n">
        <v>26560.6692889817</v>
      </c>
      <c r="L88" s="9" t="n">
        <v>29540.746956446</v>
      </c>
      <c r="M88" s="9" t="n">
        <v>20621.8614063943</v>
      </c>
      <c r="N88" s="9" t="n">
        <v>16825.7599465711</v>
      </c>
      <c r="O88" s="9" t="n">
        <v>13492.5492199438</v>
      </c>
      <c r="P88" s="9" t="n">
        <v>22714.5619507874</v>
      </c>
      <c r="Q88" s="9" t="n">
        <v>0.630157924728763</v>
      </c>
      <c r="R88" s="14" t="n">
        <v>7592.85282734171</v>
      </c>
      <c r="S88" s="13" t="n">
        <v>5943.20517456433</v>
      </c>
      <c r="T88" s="13" t="n">
        <v>4233.12728916132</v>
      </c>
      <c r="U88" s="13" t="n">
        <v>3446.17287961762</v>
      </c>
      <c r="V88" s="13" t="n">
        <v>2680.07190891309</v>
      </c>
      <c r="W88" s="13" t="n">
        <v>4568.13629474558</v>
      </c>
      <c r="X88" s="13" t="n">
        <v>5376.71707331684</v>
      </c>
      <c r="Y88" s="10" t="n">
        <v>5086.59779302244</v>
      </c>
      <c r="Z88" s="10" t="n">
        <v>3475.6117775528</v>
      </c>
      <c r="AA88" s="7"/>
      <c r="AB88" s="7" t="n">
        <v>2035</v>
      </c>
      <c r="AC88" s="8" t="n">
        <v>39678.0926808053</v>
      </c>
      <c r="AD88" s="8" t="n">
        <v>28097.1965616544</v>
      </c>
      <c r="AE88" s="13" t="n">
        <v>31057.5025092334</v>
      </c>
      <c r="AF88" s="13" t="n">
        <v>22121.1211027507</v>
      </c>
      <c r="AG88" s="13" t="n">
        <v>18008.7208353567</v>
      </c>
      <c r="AH88" s="13" t="n">
        <v>14005.2947174411</v>
      </c>
      <c r="AI88" s="13" t="n">
        <v>23871.7830311119</v>
      </c>
      <c r="AJ88" s="13" t="n">
        <v>26581.1155900126</v>
      </c>
      <c r="AK88" s="13" t="n">
        <v>21796.5147838103</v>
      </c>
      <c r="AL88" s="8" t="n">
        <v>18162.5601559987</v>
      </c>
      <c r="AM88" s="13" t="n">
        <v>0.55923164300273</v>
      </c>
      <c r="AN88" s="3" t="n">
        <v>2035</v>
      </c>
      <c r="AO88" s="11" t="n">
        <v>8582.05703196654</v>
      </c>
      <c r="AP88" s="9" t="n">
        <v>6270.76550880766</v>
      </c>
      <c r="AQ88" s="9" t="n">
        <v>4439.42087877509</v>
      </c>
      <c r="AR88" s="9" t="n">
        <v>3523.47836353624</v>
      </c>
      <c r="AS88" s="9" t="n">
        <v>2778.84380305785</v>
      </c>
      <c r="AT88" s="9" t="n">
        <v>4783.10161943126</v>
      </c>
      <c r="AU88" s="9" t="n">
        <v>5651.29444856725</v>
      </c>
      <c r="AV88" s="3"/>
      <c r="AW88" s="3"/>
      <c r="AX88" s="3" t="n">
        <v>2035</v>
      </c>
      <c r="AY88" s="6" t="n">
        <v>44847.3929430214</v>
      </c>
      <c r="AZ88" s="6" t="n">
        <v>29532.0599510786</v>
      </c>
      <c r="BA88" s="9" t="n">
        <v>32769.2397964175</v>
      </c>
      <c r="BB88" s="9" t="n">
        <v>23199.1528194561</v>
      </c>
      <c r="BC88" s="9" t="n">
        <v>18412.697341343</v>
      </c>
      <c r="BD88" s="9" t="n">
        <v>14521.4485873043</v>
      </c>
      <c r="BE88" s="9" t="n">
        <v>24995.1307727306</v>
      </c>
      <c r="BF88" s="9" t="n">
        <v>0.518391636456833</v>
      </c>
      <c r="BG88" s="9" t="n">
        <v>26581.1155900126</v>
      </c>
      <c r="BH88" s="9" t="n">
        <v>21796.5147838103</v>
      </c>
      <c r="BI88" s="6" t="n">
        <v>18162.5601559987</v>
      </c>
    </row>
    <row r="89" customFormat="false" ht="15" hidden="false" customHeight="false" outlineLevel="0" collapsed="false">
      <c r="A89" s="0" t="n">
        <v>2036</v>
      </c>
      <c r="B89" s="11" t="n">
        <v>6569.85706926293</v>
      </c>
      <c r="C89" s="9" t="n">
        <v>5649.69677997925</v>
      </c>
      <c r="D89" s="9" t="n">
        <v>3957.57056218171</v>
      </c>
      <c r="E89" s="9" t="n">
        <v>3221.82623492075</v>
      </c>
      <c r="F89" s="9" t="n">
        <v>2584.13909708091</v>
      </c>
      <c r="G89" s="9" t="n">
        <v>4339.96109818113</v>
      </c>
      <c r="H89" s="9" t="n">
        <v>5080.58943794118</v>
      </c>
      <c r="I89" s="3" t="n">
        <v>2036</v>
      </c>
      <c r="J89" s="11" t="n">
        <v>34332.2073562597</v>
      </c>
      <c r="K89" s="9" t="n">
        <v>26549.717632592</v>
      </c>
      <c r="L89" s="9" t="n">
        <v>29523.7109887387</v>
      </c>
      <c r="M89" s="9" t="n">
        <v>20681.139899303</v>
      </c>
      <c r="N89" s="9" t="n">
        <v>16836.3489794377</v>
      </c>
      <c r="O89" s="9" t="n">
        <v>13503.9770855095</v>
      </c>
      <c r="P89" s="9" t="n">
        <v>22679.4042503533</v>
      </c>
      <c r="Q89" s="9" t="n">
        <v>0.627945209126122</v>
      </c>
      <c r="R89" s="12" t="n">
        <v>7617.22089029571</v>
      </c>
      <c r="S89" s="13" t="n">
        <v>5951.08529908802</v>
      </c>
      <c r="T89" s="13" t="n">
        <v>4248.36133460126</v>
      </c>
      <c r="U89" s="13" t="n">
        <v>3450.20316198325</v>
      </c>
      <c r="V89" s="13" t="n">
        <v>2682.80809521182</v>
      </c>
      <c r="W89" s="13" t="n">
        <v>4571.52390654499</v>
      </c>
      <c r="X89" s="13" t="n">
        <v>5377.12739074757</v>
      </c>
      <c r="Y89" s="10" t="n">
        <v>5104.40400660497</v>
      </c>
      <c r="Z89" s="10" t="n">
        <v>3479.28754462546</v>
      </c>
      <c r="AA89" s="7"/>
      <c r="AB89" s="7" t="n">
        <v>2036</v>
      </c>
      <c r="AC89" s="8" t="n">
        <v>39805.4332578357</v>
      </c>
      <c r="AD89" s="8" t="n">
        <v>28099.3407640268</v>
      </c>
      <c r="AE89" s="13" t="n">
        <v>31098.6818022208</v>
      </c>
      <c r="AF89" s="13" t="n">
        <v>22200.7298981027</v>
      </c>
      <c r="AG89" s="13" t="n">
        <v>18029.7819464923</v>
      </c>
      <c r="AH89" s="13" t="n">
        <v>14019.5932500245</v>
      </c>
      <c r="AI89" s="13" t="n">
        <v>23889.485728372</v>
      </c>
      <c r="AJ89" s="13" t="n">
        <v>26674.1658056414</v>
      </c>
      <c r="AK89" s="13" t="n">
        <v>21872.8159606259</v>
      </c>
      <c r="AL89" s="8" t="n">
        <v>18181.7686708874</v>
      </c>
      <c r="AM89" s="13" t="n">
        <v>0.556169129169947</v>
      </c>
      <c r="AN89" s="3" t="n">
        <v>2036</v>
      </c>
      <c r="AO89" s="11" t="n">
        <v>8610.46418695533</v>
      </c>
      <c r="AP89" s="9" t="n">
        <v>6273.11796602728</v>
      </c>
      <c r="AQ89" s="9" t="n">
        <v>4448.3346459454</v>
      </c>
      <c r="AR89" s="9" t="n">
        <v>3529.76308061384</v>
      </c>
      <c r="AS89" s="9" t="n">
        <v>2780.60698707513</v>
      </c>
      <c r="AT89" s="9" t="n">
        <v>4780.93663513669</v>
      </c>
      <c r="AU89" s="9" t="n">
        <v>5651.36881267011</v>
      </c>
      <c r="AV89" s="3"/>
      <c r="AW89" s="3"/>
      <c r="AX89" s="3" t="n">
        <v>2036</v>
      </c>
      <c r="AY89" s="6" t="n">
        <v>44995.8406680168</v>
      </c>
      <c r="AZ89" s="6" t="n">
        <v>29532.4485567624</v>
      </c>
      <c r="BA89" s="9" t="n">
        <v>32781.5330698037</v>
      </c>
      <c r="BB89" s="9" t="n">
        <v>23245.7336353841</v>
      </c>
      <c r="BC89" s="9" t="n">
        <v>18445.539488076</v>
      </c>
      <c r="BD89" s="9" t="n">
        <v>14530.6624862751</v>
      </c>
      <c r="BE89" s="9" t="n">
        <v>24983.8171796127</v>
      </c>
      <c r="BF89" s="9" t="n">
        <v>0.52032512809747</v>
      </c>
      <c r="BG89" s="9" t="n">
        <v>26674.1658056414</v>
      </c>
      <c r="BH89" s="9" t="n">
        <v>21872.8159606259</v>
      </c>
      <c r="BI89" s="6" t="n">
        <v>18181.7686708874</v>
      </c>
    </row>
    <row r="90" customFormat="false" ht="15" hidden="false" customHeight="false" outlineLevel="0" collapsed="false">
      <c r="A90" s="0" t="n">
        <v>2036</v>
      </c>
      <c r="B90" s="11" t="n">
        <v>6569.03708689225</v>
      </c>
      <c r="C90" s="9" t="n">
        <v>5651.24473242338</v>
      </c>
      <c r="D90" s="9" t="n">
        <v>3961.67035068825</v>
      </c>
      <c r="E90" s="9" t="n">
        <v>3222.82583611808</v>
      </c>
      <c r="F90" s="9" t="n">
        <v>2584.23526750426</v>
      </c>
      <c r="G90" s="9" t="n">
        <v>4328.39783350785</v>
      </c>
      <c r="H90" s="9" t="n">
        <v>5071.6910334603</v>
      </c>
      <c r="I90" s="3" t="n">
        <v>2036</v>
      </c>
      <c r="J90" s="11" t="n">
        <v>34327.9223612466</v>
      </c>
      <c r="K90" s="9" t="n">
        <v>26503.2170977164</v>
      </c>
      <c r="L90" s="9" t="n">
        <v>29531.8001486289</v>
      </c>
      <c r="M90" s="9" t="n">
        <v>20702.5642297929</v>
      </c>
      <c r="N90" s="9" t="n">
        <v>16841.5726114313</v>
      </c>
      <c r="O90" s="9" t="n">
        <v>13504.4796448318</v>
      </c>
      <c r="P90" s="9" t="n">
        <v>22618.9779128709</v>
      </c>
      <c r="Q90" s="9" t="n">
        <v>0.625735737709061</v>
      </c>
      <c r="R90" s="14" t="n">
        <v>7611.65559269703</v>
      </c>
      <c r="S90" s="13" t="n">
        <v>5959.45634234836</v>
      </c>
      <c r="T90" s="13" t="n">
        <v>4262.23342163747</v>
      </c>
      <c r="U90" s="13" t="n">
        <v>3453.38807459919</v>
      </c>
      <c r="V90" s="13" t="n">
        <v>2684.51895015632</v>
      </c>
      <c r="W90" s="13" t="n">
        <v>4564.33453709223</v>
      </c>
      <c r="X90" s="13" t="n">
        <v>5376.12489091656</v>
      </c>
      <c r="Y90" s="10" t="n">
        <v>5122.21022018749</v>
      </c>
      <c r="Z90" s="10" t="n">
        <v>3482.95427284837</v>
      </c>
      <c r="AA90" s="7"/>
      <c r="AB90" s="7" t="n">
        <v>2036</v>
      </c>
      <c r="AC90" s="8" t="n">
        <v>39776.350593001</v>
      </c>
      <c r="AD90" s="8" t="n">
        <v>28094.1019845967</v>
      </c>
      <c r="AE90" s="13" t="n">
        <v>31142.4264971163</v>
      </c>
      <c r="AF90" s="13" t="n">
        <v>22273.2214856015</v>
      </c>
      <c r="AG90" s="13" t="n">
        <v>18046.4253953816</v>
      </c>
      <c r="AH90" s="13" t="n">
        <v>14028.5336921212</v>
      </c>
      <c r="AI90" s="13" t="n">
        <v>23851.9161252268</v>
      </c>
      <c r="AJ90" s="13" t="n">
        <v>26767.2160212701</v>
      </c>
      <c r="AK90" s="13" t="n">
        <v>21949.1171374415</v>
      </c>
      <c r="AL90" s="8" t="n">
        <v>18200.9299513142</v>
      </c>
      <c r="AM90" s="13" t="n">
        <v>0.557892682209214</v>
      </c>
      <c r="AN90" s="3" t="n">
        <v>2036</v>
      </c>
      <c r="AO90" s="11" t="n">
        <v>8637.99561808264</v>
      </c>
      <c r="AP90" s="9" t="n">
        <v>6274.47253756845</v>
      </c>
      <c r="AQ90" s="9" t="n">
        <v>4463.12274531111</v>
      </c>
      <c r="AR90" s="9" t="n">
        <v>3536.00349061973</v>
      </c>
      <c r="AS90" s="9" t="n">
        <v>2783.05929633329</v>
      </c>
      <c r="AT90" s="9" t="n">
        <v>4782.7415924921</v>
      </c>
      <c r="AU90" s="9" t="n">
        <v>5651.20178654125</v>
      </c>
      <c r="AV90" s="3"/>
      <c r="AW90" s="3"/>
      <c r="AX90" s="3" t="n">
        <v>2036</v>
      </c>
      <c r="AY90" s="6" t="n">
        <v>45139.7121087974</v>
      </c>
      <c r="AZ90" s="6" t="n">
        <v>29531.5757256446</v>
      </c>
      <c r="BA90" s="9" t="n">
        <v>32788.6116760109</v>
      </c>
      <c r="BB90" s="9" t="n">
        <v>23323.0120431906</v>
      </c>
      <c r="BC90" s="9" t="n">
        <v>18478.1500986344</v>
      </c>
      <c r="BD90" s="9" t="n">
        <v>14543.477558059</v>
      </c>
      <c r="BE90" s="9" t="n">
        <v>24993.2493741859</v>
      </c>
      <c r="BF90" s="9" t="n">
        <v>0.521734110101278</v>
      </c>
      <c r="BG90" s="9" t="n">
        <v>26767.2160212701</v>
      </c>
      <c r="BH90" s="9" t="n">
        <v>21949.1171374415</v>
      </c>
      <c r="BI90" s="6" t="n">
        <v>18200.9299513142</v>
      </c>
    </row>
    <row r="91" customFormat="false" ht="15" hidden="false" customHeight="false" outlineLevel="0" collapsed="false">
      <c r="A91" s="0" t="n">
        <v>2036</v>
      </c>
      <c r="B91" s="11" t="n">
        <v>6591.46744025801</v>
      </c>
      <c r="C91" s="9" t="n">
        <v>5643.05205982868</v>
      </c>
      <c r="D91" s="9" t="n">
        <v>3970.94754405518</v>
      </c>
      <c r="E91" s="9" t="n">
        <v>3222.23067769217</v>
      </c>
      <c r="F91" s="9" t="n">
        <v>2579.6376794827</v>
      </c>
      <c r="G91" s="9" t="n">
        <v>4323.36675816367</v>
      </c>
      <c r="H91" s="9" t="n">
        <v>5072.61693963118</v>
      </c>
      <c r="I91" s="3" t="n">
        <v>2036</v>
      </c>
      <c r="J91" s="11" t="n">
        <v>34445.1370182336</v>
      </c>
      <c r="K91" s="9" t="n">
        <v>26508.0556204294</v>
      </c>
      <c r="L91" s="9" t="n">
        <v>29488.9875681789</v>
      </c>
      <c r="M91" s="9" t="n">
        <v>20751.0442078198</v>
      </c>
      <c r="N91" s="9" t="n">
        <v>16838.4624825088</v>
      </c>
      <c r="O91" s="9" t="n">
        <v>13480.45395544</v>
      </c>
      <c r="P91" s="9" t="n">
        <v>22592.6869418314</v>
      </c>
      <c r="Q91" s="9" t="n">
        <v>0.626477255393218</v>
      </c>
      <c r="R91" s="14" t="n">
        <v>7660.58814402768</v>
      </c>
      <c r="S91" s="13" t="n">
        <v>5965.45255981327</v>
      </c>
      <c r="T91" s="13" t="n">
        <v>4272.09235372618</v>
      </c>
      <c r="U91" s="13" t="n">
        <v>3457.25545566126</v>
      </c>
      <c r="V91" s="13" t="n">
        <v>2685.95590497114</v>
      </c>
      <c r="W91" s="13" t="n">
        <v>4564.74497857489</v>
      </c>
      <c r="X91" s="13" t="n">
        <v>5378.04963397476</v>
      </c>
      <c r="Y91" s="10" t="n">
        <v>5140.01643377001</v>
      </c>
      <c r="Z91" s="10" t="n">
        <v>3486.61201601211</v>
      </c>
      <c r="AA91" s="7"/>
      <c r="AB91" s="7" t="n">
        <v>2036</v>
      </c>
      <c r="AC91" s="8" t="n">
        <v>40032.0582105402</v>
      </c>
      <c r="AD91" s="8" t="n">
        <v>28104.1601452363</v>
      </c>
      <c r="AE91" s="13" t="n">
        <v>31173.7610268006</v>
      </c>
      <c r="AF91" s="13" t="n">
        <v>22324.741464988</v>
      </c>
      <c r="AG91" s="13" t="n">
        <v>18066.635230565</v>
      </c>
      <c r="AH91" s="13" t="n">
        <v>14036.0428099214</v>
      </c>
      <c r="AI91" s="13" t="n">
        <v>23854.0609758593</v>
      </c>
      <c r="AJ91" s="13" t="n">
        <v>26860.2662368989</v>
      </c>
      <c r="AK91" s="13" t="n">
        <v>22025.4183142571</v>
      </c>
      <c r="AL91" s="8" t="n">
        <v>18220.0442783733</v>
      </c>
      <c r="AM91" s="13" t="n">
        <v>0.551872381236689</v>
      </c>
      <c r="AN91" s="3" t="n">
        <v>2036</v>
      </c>
      <c r="AO91" s="11" t="n">
        <v>8682.34559467967</v>
      </c>
      <c r="AP91" s="9" t="n">
        <v>6293.07504997829</v>
      </c>
      <c r="AQ91" s="9" t="n">
        <v>4481.76031235753</v>
      </c>
      <c r="AR91" s="9" t="n">
        <v>3535.71855132938</v>
      </c>
      <c r="AS91" s="9" t="n">
        <v>2785.22092281617</v>
      </c>
      <c r="AT91" s="9" t="n">
        <v>4786.89193967121</v>
      </c>
      <c r="AU91" s="9" t="n">
        <v>5653.49269196359</v>
      </c>
      <c r="AV91" s="3"/>
      <c r="AW91" s="3"/>
      <c r="AX91" s="3" t="n">
        <v>2036</v>
      </c>
      <c r="AY91" s="6" t="n">
        <v>45371.4724921241</v>
      </c>
      <c r="AZ91" s="6" t="n">
        <v>29543.5473468175</v>
      </c>
      <c r="BA91" s="9" t="n">
        <v>32885.8231231807</v>
      </c>
      <c r="BB91" s="9" t="n">
        <v>23420.4066759365</v>
      </c>
      <c r="BC91" s="9" t="n">
        <v>18476.6610868192</v>
      </c>
      <c r="BD91" s="9" t="n">
        <v>14554.7736042065</v>
      </c>
      <c r="BE91" s="9" t="n">
        <v>25014.9379099411</v>
      </c>
      <c r="BF91" s="9" t="n">
        <v>0.5176546419319</v>
      </c>
      <c r="BG91" s="9" t="n">
        <v>26860.2662368989</v>
      </c>
      <c r="BH91" s="9" t="n">
        <v>22025.4183142571</v>
      </c>
      <c r="BI91" s="6" t="n">
        <v>18220.0442783733</v>
      </c>
    </row>
    <row r="92" customFormat="false" ht="15" hidden="false" customHeight="false" outlineLevel="0" collapsed="false">
      <c r="A92" s="0" t="n">
        <v>2036</v>
      </c>
      <c r="B92" s="11" t="n">
        <v>6596.97163838668</v>
      </c>
      <c r="C92" s="9" t="n">
        <v>5656.91724167401</v>
      </c>
      <c r="D92" s="9" t="n">
        <v>3982.53990988441</v>
      </c>
      <c r="E92" s="9" t="n">
        <v>3222.14169937492</v>
      </c>
      <c r="F92" s="9" t="n">
        <v>2581.9852131649</v>
      </c>
      <c r="G92" s="9" t="n">
        <v>4320.61491730867</v>
      </c>
      <c r="H92" s="9" t="n">
        <v>5077.27014772774</v>
      </c>
      <c r="I92" s="3" t="n">
        <v>2036</v>
      </c>
      <c r="J92" s="11" t="n">
        <v>34473.9003945889</v>
      </c>
      <c r="K92" s="9" t="n">
        <v>26532.3719645384</v>
      </c>
      <c r="L92" s="9" t="n">
        <v>29561.4430711111</v>
      </c>
      <c r="M92" s="9" t="n">
        <v>20811.6226196791</v>
      </c>
      <c r="N92" s="9" t="n">
        <v>16837.9975070906</v>
      </c>
      <c r="O92" s="9" t="n">
        <v>13492.7214998178</v>
      </c>
      <c r="P92" s="9" t="n">
        <v>22578.3066029824</v>
      </c>
      <c r="Q92" s="9" t="n">
        <v>0.627968131217407</v>
      </c>
      <c r="R92" s="14" t="n">
        <v>7696.48506261314</v>
      </c>
      <c r="S92" s="13" t="n">
        <v>5986.25090147284</v>
      </c>
      <c r="T92" s="13" t="n">
        <v>4281.73253188213</v>
      </c>
      <c r="U92" s="13" t="n">
        <v>3462.00049327986</v>
      </c>
      <c r="V92" s="13" t="n">
        <v>2688.11321803076</v>
      </c>
      <c r="W92" s="13" t="n">
        <v>4572.19952948398</v>
      </c>
      <c r="X92" s="13" t="n">
        <v>5385.93509544023</v>
      </c>
      <c r="Y92" s="10" t="n">
        <v>5157.82264735253</v>
      </c>
      <c r="Z92" s="10" t="n">
        <v>3490.26082740064</v>
      </c>
      <c r="AA92" s="7"/>
      <c r="AB92" s="7" t="n">
        <v>2036</v>
      </c>
      <c r="AC92" s="8" t="n">
        <v>40219.6453131718</v>
      </c>
      <c r="AD92" s="8" t="n">
        <v>28145.3673275658</v>
      </c>
      <c r="AE92" s="13" t="n">
        <v>31282.4472540648</v>
      </c>
      <c r="AF92" s="13" t="n">
        <v>22375.118298443</v>
      </c>
      <c r="AG92" s="13" t="n">
        <v>18091.4314496787</v>
      </c>
      <c r="AH92" s="13" t="n">
        <v>14047.3163153439</v>
      </c>
      <c r="AI92" s="13" t="n">
        <v>23893.0163419899</v>
      </c>
      <c r="AJ92" s="13" t="n">
        <v>26953.3164525276</v>
      </c>
      <c r="AK92" s="13" t="n">
        <v>22101.7194910726</v>
      </c>
      <c r="AL92" s="8" t="n">
        <v>18239.1119305116</v>
      </c>
      <c r="AM92" s="13" t="n">
        <v>0.552872934339677</v>
      </c>
      <c r="AN92" s="3" t="n">
        <v>2036</v>
      </c>
      <c r="AO92" s="11" t="n">
        <v>8733.92266641715</v>
      </c>
      <c r="AP92" s="9" t="n">
        <v>6310.5292675967</v>
      </c>
      <c r="AQ92" s="9" t="n">
        <v>4496.44178104843</v>
      </c>
      <c r="AR92" s="9" t="n">
        <v>3541.37595632774</v>
      </c>
      <c r="AS92" s="9" t="n">
        <v>2788.0121174507</v>
      </c>
      <c r="AT92" s="9" t="n">
        <v>4788.20223560777</v>
      </c>
      <c r="AU92" s="9" t="n">
        <v>5659.28081506697</v>
      </c>
      <c r="AV92" s="3"/>
      <c r="AW92" s="3"/>
      <c r="AX92" s="3" t="n">
        <v>2036</v>
      </c>
      <c r="AY92" s="6" t="n">
        <v>45640.9996223268</v>
      </c>
      <c r="AZ92" s="6" t="n">
        <v>29573.7944344624</v>
      </c>
      <c r="BA92" s="9" t="n">
        <v>32977.0339078597</v>
      </c>
      <c r="BB92" s="9" t="n">
        <v>23497.127862117</v>
      </c>
      <c r="BC92" s="9" t="n">
        <v>18506.2250787682</v>
      </c>
      <c r="BD92" s="9" t="n">
        <v>14569.3595947317</v>
      </c>
      <c r="BE92" s="9" t="n">
        <v>25021.7851444118</v>
      </c>
      <c r="BF92" s="9" t="n">
        <v>0.51558494623879</v>
      </c>
      <c r="BG92" s="9" t="n">
        <v>26953.3164525276</v>
      </c>
      <c r="BH92" s="9" t="n">
        <v>22101.7194910726</v>
      </c>
      <c r="BI92" s="6" t="n">
        <v>18239.1119305116</v>
      </c>
    </row>
    <row r="93" customFormat="false" ht="15" hidden="false" customHeight="false" outlineLevel="0" collapsed="false">
      <c r="A93" s="0" t="n">
        <v>2037</v>
      </c>
      <c r="B93" s="11" t="n">
        <v>6587.42101893379</v>
      </c>
      <c r="C93" s="9" t="n">
        <v>5653.87416525164</v>
      </c>
      <c r="D93" s="9" t="n">
        <v>3988.61919294282</v>
      </c>
      <c r="E93" s="9" t="n">
        <v>3224.0434048547</v>
      </c>
      <c r="F93" s="9" t="n">
        <v>2584.81726073457</v>
      </c>
      <c r="G93" s="9" t="n">
        <v>4315.96600407524</v>
      </c>
      <c r="H93" s="9" t="n">
        <v>5078.72274697228</v>
      </c>
      <c r="I93" s="3" t="n">
        <v>2037</v>
      </c>
      <c r="J93" s="11" t="n">
        <v>34423.9915694835</v>
      </c>
      <c r="K93" s="9" t="n">
        <v>26539.9628356857</v>
      </c>
      <c r="L93" s="9" t="n">
        <v>29545.5408178912</v>
      </c>
      <c r="M93" s="9" t="n">
        <v>20843.3912265664</v>
      </c>
      <c r="N93" s="9" t="n">
        <v>16847.9352798875</v>
      </c>
      <c r="O93" s="9" t="n">
        <v>13507.5209761808</v>
      </c>
      <c r="P93" s="9" t="n">
        <v>22554.0127026085</v>
      </c>
      <c r="Q93" s="9" t="n">
        <v>0.633240062043971</v>
      </c>
      <c r="R93" s="12" t="n">
        <v>7733.77623698979</v>
      </c>
      <c r="S93" s="13" t="n">
        <v>5987.0420278812</v>
      </c>
      <c r="T93" s="13" t="n">
        <v>4301.11173194302</v>
      </c>
      <c r="U93" s="13" t="n">
        <v>3459.33748556833</v>
      </c>
      <c r="V93" s="13" t="n">
        <v>2687.02621243207</v>
      </c>
      <c r="W93" s="13" t="n">
        <v>4564.07636607014</v>
      </c>
      <c r="X93" s="13" t="n">
        <v>5381.16456975221</v>
      </c>
      <c r="Y93" s="10" t="n">
        <v>5175.62886093505</v>
      </c>
      <c r="Z93" s="10" t="n">
        <v>3493.90075979778</v>
      </c>
      <c r="AA93" s="7"/>
      <c r="AB93" s="7" t="n">
        <v>2037</v>
      </c>
      <c r="AC93" s="8" t="n">
        <v>40414.5184006318</v>
      </c>
      <c r="AD93" s="8" t="n">
        <v>28120.4379150394</v>
      </c>
      <c r="AE93" s="13" t="n">
        <v>31286.5814560132</v>
      </c>
      <c r="AF93" s="13" t="n">
        <v>22476.3884947159</v>
      </c>
      <c r="AG93" s="13" t="n">
        <v>18077.515327611</v>
      </c>
      <c r="AH93" s="13" t="n">
        <v>14041.6359327696</v>
      </c>
      <c r="AI93" s="13" t="n">
        <v>23850.56699678</v>
      </c>
      <c r="AJ93" s="13" t="n">
        <v>27046.3666681564</v>
      </c>
      <c r="AK93" s="13" t="n">
        <v>22178.0206678882</v>
      </c>
      <c r="AL93" s="8" t="n">
        <v>18258.1331835623</v>
      </c>
      <c r="AM93" s="13" t="n">
        <v>0.547136877533455</v>
      </c>
      <c r="AN93" s="3" t="n">
        <v>2037</v>
      </c>
      <c r="AO93" s="11" t="n">
        <v>8761.94127169046</v>
      </c>
      <c r="AP93" s="9" t="n">
        <v>6319.68882045151</v>
      </c>
      <c r="AQ93" s="9" t="n">
        <v>4515.02087995117</v>
      </c>
      <c r="AR93" s="9" t="n">
        <v>3547.55851891317</v>
      </c>
      <c r="AS93" s="9" t="n">
        <v>2790.35455322385</v>
      </c>
      <c r="AT93" s="9" t="n">
        <v>4787.90179493066</v>
      </c>
      <c r="AU93" s="9" t="n">
        <v>5675.54862769915</v>
      </c>
      <c r="AV93" s="3"/>
      <c r="AW93" s="3"/>
      <c r="AX93" s="3" t="n">
        <v>2037</v>
      </c>
      <c r="AY93" s="6" t="n">
        <v>45787.4168968481</v>
      </c>
      <c r="AZ93" s="6" t="n">
        <v>29658.805403595</v>
      </c>
      <c r="BA93" s="9" t="n">
        <v>33024.8991299774</v>
      </c>
      <c r="BB93" s="9" t="n">
        <v>23594.2169569476</v>
      </c>
      <c r="BC93" s="9" t="n">
        <v>18538.5333951347</v>
      </c>
      <c r="BD93" s="9" t="n">
        <v>14581.6004988846</v>
      </c>
      <c r="BE93" s="9" t="n">
        <v>25020.2151267515</v>
      </c>
      <c r="BF93" s="9" t="n">
        <v>0.515425586188897</v>
      </c>
      <c r="BG93" s="9" t="n">
        <v>27046.3666681564</v>
      </c>
      <c r="BH93" s="9" t="n">
        <v>22178.0206678882</v>
      </c>
      <c r="BI93" s="6" t="n">
        <v>18258.1331835623</v>
      </c>
    </row>
    <row r="94" customFormat="false" ht="15" hidden="false" customHeight="false" outlineLevel="0" collapsed="false">
      <c r="A94" s="0" t="n">
        <v>2037</v>
      </c>
      <c r="B94" s="11" t="n">
        <v>6603.59324358808</v>
      </c>
      <c r="C94" s="9" t="n">
        <v>5638.1651813628</v>
      </c>
      <c r="D94" s="9" t="n">
        <v>4004.49106757177</v>
      </c>
      <c r="E94" s="9" t="n">
        <v>3225.49529823345</v>
      </c>
      <c r="F94" s="9" t="n">
        <v>2584.93834941928</v>
      </c>
      <c r="G94" s="9" t="n">
        <v>4305.17505007875</v>
      </c>
      <c r="H94" s="9" t="n">
        <v>5077.68661346528</v>
      </c>
      <c r="I94" s="3" t="n">
        <v>2037</v>
      </c>
      <c r="J94" s="11" t="n">
        <v>34508.5030229884</v>
      </c>
      <c r="K94" s="9" t="n">
        <v>26534.5482962161</v>
      </c>
      <c r="L94" s="9" t="n">
        <v>29463.4501290768</v>
      </c>
      <c r="M94" s="9" t="n">
        <v>20926.3331361314</v>
      </c>
      <c r="N94" s="9" t="n">
        <v>16855.5224623806</v>
      </c>
      <c r="O94" s="9" t="n">
        <v>13508.1537512607</v>
      </c>
      <c r="P94" s="9" t="n">
        <v>22497.6222414047</v>
      </c>
      <c r="Q94" s="9" t="n">
        <v>0.63303556572315</v>
      </c>
      <c r="R94" s="14" t="n">
        <v>7773.57307090552</v>
      </c>
      <c r="S94" s="13" t="n">
        <v>6004.80679088536</v>
      </c>
      <c r="T94" s="13" t="n">
        <v>4310.17277824723</v>
      </c>
      <c r="U94" s="13" t="n">
        <v>3461.46999697397</v>
      </c>
      <c r="V94" s="13" t="n">
        <v>2689.29482082741</v>
      </c>
      <c r="W94" s="13" t="n">
        <v>4566.99678014216</v>
      </c>
      <c r="X94" s="13" t="n">
        <v>5388.32737233157</v>
      </c>
      <c r="Y94" s="10" t="n">
        <v>5193.43507451758</v>
      </c>
      <c r="Z94" s="10" t="n">
        <v>3497.53186549365</v>
      </c>
      <c r="AA94" s="7"/>
      <c r="AB94" s="7" t="n">
        <v>2037</v>
      </c>
      <c r="AC94" s="8" t="n">
        <v>40622.4853532935</v>
      </c>
      <c r="AD94" s="8" t="n">
        <v>28157.8686872486</v>
      </c>
      <c r="AE94" s="13" t="n">
        <v>31379.4150626905</v>
      </c>
      <c r="AF94" s="13" t="n">
        <v>22523.7389495737</v>
      </c>
      <c r="AG94" s="13" t="n">
        <v>18088.6592266328</v>
      </c>
      <c r="AH94" s="13" t="n">
        <v>14053.4910360113</v>
      </c>
      <c r="AI94" s="13" t="n">
        <v>23865.8282513902</v>
      </c>
      <c r="AJ94" s="13" t="n">
        <v>27139.4168837851</v>
      </c>
      <c r="AK94" s="13" t="n">
        <v>22254.3218447038</v>
      </c>
      <c r="AL94" s="8" t="n">
        <v>18277.1083107787</v>
      </c>
      <c r="AM94" s="13" t="n">
        <v>0.543230224560852</v>
      </c>
      <c r="AN94" s="3" t="n">
        <v>2037</v>
      </c>
      <c r="AO94" s="11" t="n">
        <v>8806.17797962886</v>
      </c>
      <c r="AP94" s="9" t="n">
        <v>6338.87293258849</v>
      </c>
      <c r="AQ94" s="9" t="n">
        <v>4527.94329252851</v>
      </c>
      <c r="AR94" s="9" t="n">
        <v>3551.46234931825</v>
      </c>
      <c r="AS94" s="9" t="n">
        <v>2792.83930155266</v>
      </c>
      <c r="AT94" s="9" t="n">
        <v>4790.60118699092</v>
      </c>
      <c r="AU94" s="9" t="n">
        <v>5683.74787408072</v>
      </c>
      <c r="AV94" s="3"/>
      <c r="AW94" s="3"/>
      <c r="AX94" s="3" t="n">
        <v>2037</v>
      </c>
      <c r="AY94" s="6" t="n">
        <v>46018.5853703306</v>
      </c>
      <c r="AZ94" s="6" t="n">
        <v>29701.6523367885</v>
      </c>
      <c r="BA94" s="9" t="n">
        <v>33125.1498521604</v>
      </c>
      <c r="BB94" s="9" t="n">
        <v>23661.74581541</v>
      </c>
      <c r="BC94" s="9" t="n">
        <v>18558.9337042339</v>
      </c>
      <c r="BD94" s="9" t="n">
        <v>14594.5850880398</v>
      </c>
      <c r="BE94" s="9" t="n">
        <v>25034.3213830934</v>
      </c>
      <c r="BF94" s="9" t="n">
        <v>0.51292211659978</v>
      </c>
      <c r="BG94" s="9" t="n">
        <v>27139.4168837851</v>
      </c>
      <c r="BH94" s="9" t="n">
        <v>22254.3218447038</v>
      </c>
      <c r="BI94" s="6" t="n">
        <v>18277.1083107787</v>
      </c>
    </row>
    <row r="95" customFormat="false" ht="15" hidden="false" customHeight="false" outlineLevel="0" collapsed="false">
      <c r="A95" s="0" t="n">
        <v>2037</v>
      </c>
      <c r="B95" s="11" t="n">
        <v>6628.95511212705</v>
      </c>
      <c r="C95" s="9" t="n">
        <v>5639.94579553454</v>
      </c>
      <c r="D95" s="9" t="n">
        <v>4005.49439395597</v>
      </c>
      <c r="E95" s="9" t="n">
        <v>3215.14774113655</v>
      </c>
      <c r="F95" s="9" t="n">
        <v>2584.03340517224</v>
      </c>
      <c r="G95" s="9" t="n">
        <v>4295.9674940471</v>
      </c>
      <c r="H95" s="9" t="n">
        <v>5072.1565067633</v>
      </c>
      <c r="I95" s="3" t="n">
        <v>2037</v>
      </c>
      <c r="J95" s="11" t="n">
        <v>34641.036945788</v>
      </c>
      <c r="K95" s="9" t="n">
        <v>26505.6495290142</v>
      </c>
      <c r="L95" s="9" t="n">
        <v>29472.755113085</v>
      </c>
      <c r="M95" s="9" t="n">
        <v>20931.5762348937</v>
      </c>
      <c r="N95" s="9" t="n">
        <v>16801.4490674595</v>
      </c>
      <c r="O95" s="9" t="n">
        <v>13503.4247696089</v>
      </c>
      <c r="P95" s="9" t="n">
        <v>22449.5061683166</v>
      </c>
      <c r="Q95" s="9" t="n">
        <v>0.629493622142302</v>
      </c>
      <c r="R95" s="14" t="n">
        <v>7766.09889426037</v>
      </c>
      <c r="S95" s="13" t="n">
        <v>6009.58051502226</v>
      </c>
      <c r="T95" s="13" t="n">
        <v>4331.54289116128</v>
      </c>
      <c r="U95" s="13" t="n">
        <v>3473.15986576889</v>
      </c>
      <c r="V95" s="13" t="n">
        <v>2689.99300957805</v>
      </c>
      <c r="W95" s="13" t="n">
        <v>4559.4217536963</v>
      </c>
      <c r="X95" s="13" t="n">
        <v>5385.12728126137</v>
      </c>
      <c r="Y95" s="10" t="n">
        <v>5211.2412881001</v>
      </c>
      <c r="Z95" s="10" t="n">
        <v>3501.15419629097</v>
      </c>
      <c r="AA95" s="7"/>
      <c r="AB95" s="7" t="n">
        <v>2037</v>
      </c>
      <c r="AC95" s="8" t="n">
        <v>40583.4274286395</v>
      </c>
      <c r="AD95" s="8" t="n">
        <v>28141.1459200677</v>
      </c>
      <c r="AE95" s="13" t="n">
        <v>31404.3611894025</v>
      </c>
      <c r="AF95" s="13" t="n">
        <v>22635.4130910439</v>
      </c>
      <c r="AG95" s="13" t="n">
        <v>18149.7471613023</v>
      </c>
      <c r="AH95" s="13" t="n">
        <v>14057.1395721526</v>
      </c>
      <c r="AI95" s="13" t="n">
        <v>23826.2433143168</v>
      </c>
      <c r="AJ95" s="13" t="n">
        <v>27232.4670994139</v>
      </c>
      <c r="AK95" s="13" t="n">
        <v>22330.6230215194</v>
      </c>
      <c r="AL95" s="8" t="n">
        <v>18296.0375828672</v>
      </c>
      <c r="AM95" s="13" t="n">
        <v>0.541949250871272</v>
      </c>
      <c r="AN95" s="3" t="n">
        <v>2037</v>
      </c>
      <c r="AO95" s="11" t="n">
        <v>8819.08024389658</v>
      </c>
      <c r="AP95" s="9" t="n">
        <v>6357.3180136262</v>
      </c>
      <c r="AQ95" s="9" t="n">
        <v>4520.3126149055</v>
      </c>
      <c r="AR95" s="9" t="n">
        <v>3557.81666935233</v>
      </c>
      <c r="AS95" s="9" t="n">
        <v>2791.29732909598</v>
      </c>
      <c r="AT95" s="9" t="n">
        <v>4791.06590067268</v>
      </c>
      <c r="AU95" s="9" t="n">
        <v>5684.86794590588</v>
      </c>
      <c r="AV95" s="3"/>
      <c r="AW95" s="3"/>
      <c r="AX95" s="3" t="n">
        <v>2037</v>
      </c>
      <c r="AY95" s="6" t="n">
        <v>46086.0089394486</v>
      </c>
      <c r="AZ95" s="6" t="n">
        <v>29707.5055140722</v>
      </c>
      <c r="BA95" s="9" t="n">
        <v>33221.5386076864</v>
      </c>
      <c r="BB95" s="9" t="n">
        <v>23621.8700610884</v>
      </c>
      <c r="BC95" s="9" t="n">
        <v>18592.1395762519</v>
      </c>
      <c r="BD95" s="9" t="n">
        <v>14586.5271778657</v>
      </c>
      <c r="BE95" s="9" t="n">
        <v>25036.7498448263</v>
      </c>
      <c r="BF95" s="9" t="n">
        <v>0.512908900625217</v>
      </c>
      <c r="BG95" s="9" t="n">
        <v>27232.4670994139</v>
      </c>
      <c r="BH95" s="9" t="n">
        <v>22330.6230215194</v>
      </c>
      <c r="BI95" s="6" t="n">
        <v>18296.0375828672</v>
      </c>
    </row>
    <row r="96" customFormat="false" ht="15" hidden="false" customHeight="false" outlineLevel="0" collapsed="false">
      <c r="A96" s="0" t="n">
        <v>2037</v>
      </c>
      <c r="B96" s="11" t="n">
        <v>6648.86846118677</v>
      </c>
      <c r="C96" s="9" t="n">
        <v>5660.94175355704</v>
      </c>
      <c r="D96" s="9" t="n">
        <v>4017.5336887918</v>
      </c>
      <c r="E96" s="9" t="n">
        <v>3216.95732829043</v>
      </c>
      <c r="F96" s="9" t="n">
        <v>2586.43389981841</v>
      </c>
      <c r="G96" s="9" t="n">
        <v>4291.84846215464</v>
      </c>
      <c r="H96" s="9" t="n">
        <v>5065.23310109969</v>
      </c>
      <c r="I96" s="3" t="n">
        <v>2037</v>
      </c>
      <c r="J96" s="11" t="n">
        <v>34745.0984530428</v>
      </c>
      <c r="K96" s="9" t="n">
        <v>26469.4697771035</v>
      </c>
      <c r="L96" s="9" t="n">
        <v>29582.4740273433</v>
      </c>
      <c r="M96" s="9" t="n">
        <v>20994.490170824</v>
      </c>
      <c r="N96" s="9" t="n">
        <v>16810.9054560447</v>
      </c>
      <c r="O96" s="9" t="n">
        <v>13515.9690729447</v>
      </c>
      <c r="P96" s="9" t="n">
        <v>22427.9812773565</v>
      </c>
      <c r="Q96" s="9" t="n">
        <v>0.628428729958391</v>
      </c>
      <c r="R96" s="14" t="n">
        <v>7772.39586598897</v>
      </c>
      <c r="S96" s="13" t="n">
        <v>6043.22942049922</v>
      </c>
      <c r="T96" s="13" t="n">
        <v>4349.67497396974</v>
      </c>
      <c r="U96" s="13" t="n">
        <v>3477.49957042054</v>
      </c>
      <c r="V96" s="13" t="n">
        <v>2693.11380779963</v>
      </c>
      <c r="W96" s="13" t="n">
        <v>4567.09254695667</v>
      </c>
      <c r="X96" s="13" t="n">
        <v>5387.53485243309</v>
      </c>
      <c r="Y96" s="10" t="n">
        <v>5229.04750168262</v>
      </c>
      <c r="Z96" s="10" t="n">
        <v>3504.76780351125</v>
      </c>
      <c r="AA96" s="7"/>
      <c r="AB96" s="7" t="n">
        <v>2037</v>
      </c>
      <c r="AC96" s="8" t="n">
        <v>40616.3336146986</v>
      </c>
      <c r="AD96" s="8" t="n">
        <v>28153.7272033165</v>
      </c>
      <c r="AE96" s="13" t="n">
        <v>31580.2008139129</v>
      </c>
      <c r="AF96" s="13" t="n">
        <v>22730.1662067081</v>
      </c>
      <c r="AG96" s="13" t="n">
        <v>18172.4252254359</v>
      </c>
      <c r="AH96" s="13" t="n">
        <v>14073.447977424</v>
      </c>
      <c r="AI96" s="13" t="n">
        <v>23866.3287015673</v>
      </c>
      <c r="AJ96" s="13" t="n">
        <v>27325.5173150426</v>
      </c>
      <c r="AK96" s="13" t="n">
        <v>22406.924198335</v>
      </c>
      <c r="AL96" s="8" t="n">
        <v>18314.9212680194</v>
      </c>
      <c r="AM96" s="13" t="n">
        <v>0.540996234471538</v>
      </c>
      <c r="AN96" s="3" t="n">
        <v>2037</v>
      </c>
      <c r="AO96" s="11" t="n">
        <v>8879.15513342539</v>
      </c>
      <c r="AP96" s="9" t="n">
        <v>6383.26704693356</v>
      </c>
      <c r="AQ96" s="9" t="n">
        <v>4541.43215660993</v>
      </c>
      <c r="AR96" s="9" t="n">
        <v>3563.26389323231</v>
      </c>
      <c r="AS96" s="9" t="n">
        <v>2793.7299351819</v>
      </c>
      <c r="AT96" s="9" t="n">
        <v>4792.74784722804</v>
      </c>
      <c r="AU96" s="9" t="n">
        <v>5691.3494954005</v>
      </c>
      <c r="AV96" s="3"/>
      <c r="AW96" s="3"/>
      <c r="AX96" s="3" t="n">
        <v>2037</v>
      </c>
      <c r="AY96" s="6" t="n">
        <v>46399.9432522446</v>
      </c>
      <c r="AZ96" s="6" t="n">
        <v>29741.3762511207</v>
      </c>
      <c r="BA96" s="9" t="n">
        <v>33357.1408868243</v>
      </c>
      <c r="BB96" s="9" t="n">
        <v>23732.2347885736</v>
      </c>
      <c r="BC96" s="9" t="n">
        <v>18620.6052213628</v>
      </c>
      <c r="BD96" s="9" t="n">
        <v>14599.2392864668</v>
      </c>
      <c r="BE96" s="9" t="n">
        <v>25045.5392198906</v>
      </c>
      <c r="BF96" s="9" t="n">
        <v>0.512422980245764</v>
      </c>
      <c r="BG96" s="9" t="n">
        <v>27325.5173150426</v>
      </c>
      <c r="BH96" s="9" t="n">
        <v>22406.924198335</v>
      </c>
      <c r="BI96" s="6" t="n">
        <v>18314.9212680194</v>
      </c>
    </row>
    <row r="97" customFormat="false" ht="15" hidden="false" customHeight="false" outlineLevel="0" collapsed="false">
      <c r="A97" s="0" t="n">
        <v>2038</v>
      </c>
      <c r="B97" s="11" t="n">
        <v>6682.38135199558</v>
      </c>
      <c r="C97" s="9" t="n">
        <v>5665.2434322503</v>
      </c>
      <c r="D97" s="9" t="n">
        <v>4029.72687289051</v>
      </c>
      <c r="E97" s="9" t="n">
        <v>3215.31212441474</v>
      </c>
      <c r="F97" s="9" t="n">
        <v>2587.00236175123</v>
      </c>
      <c r="G97" s="9" t="n">
        <v>4286.2923413707</v>
      </c>
      <c r="H97" s="9" t="n">
        <v>5064.44678307975</v>
      </c>
      <c r="I97" s="3" t="n">
        <v>2038</v>
      </c>
      <c r="J97" s="11" t="n">
        <v>34920.2273035224</v>
      </c>
      <c r="K97" s="9" t="n">
        <v>26465.3607024275</v>
      </c>
      <c r="L97" s="9" t="n">
        <v>29604.9533786169</v>
      </c>
      <c r="M97" s="9" t="n">
        <v>21058.2082883411</v>
      </c>
      <c r="N97" s="9" t="n">
        <v>16802.3080877903</v>
      </c>
      <c r="O97" s="9" t="n">
        <v>13518.9396935756</v>
      </c>
      <c r="P97" s="9" t="n">
        <v>22398.9465679497</v>
      </c>
      <c r="Q97" s="9" t="n">
        <v>0.630569042964294</v>
      </c>
      <c r="R97" s="12" t="n">
        <v>7774.83799003582</v>
      </c>
      <c r="S97" s="13" t="n">
        <v>6051.9426810176</v>
      </c>
      <c r="T97" s="13" t="n">
        <v>4352.38314315146</v>
      </c>
      <c r="U97" s="13" t="n">
        <v>3483.3804244244</v>
      </c>
      <c r="V97" s="13" t="n">
        <v>2698.29318959188</v>
      </c>
      <c r="W97" s="13" t="n">
        <v>4566.7816504513</v>
      </c>
      <c r="X97" s="13" t="n">
        <v>5389.00063263913</v>
      </c>
      <c r="Y97" s="10" t="n">
        <v>5246.85371526514</v>
      </c>
      <c r="Z97" s="10" t="n">
        <v>3508.37273800091</v>
      </c>
      <c r="AA97" s="7"/>
      <c r="AB97" s="7" t="n">
        <v>2038</v>
      </c>
      <c r="AC97" s="8" t="n">
        <v>40629.0954614606</v>
      </c>
      <c r="AD97" s="8" t="n">
        <v>28161.3869544255</v>
      </c>
      <c r="AE97" s="13" t="n">
        <v>31625.7338390171</v>
      </c>
      <c r="AF97" s="13" t="n">
        <v>22744.3183297943</v>
      </c>
      <c r="AG97" s="13" t="n">
        <v>18203.1568984333</v>
      </c>
      <c r="AH97" s="13" t="n">
        <v>14100.5139558454</v>
      </c>
      <c r="AI97" s="13" t="n">
        <v>23864.7040447177</v>
      </c>
      <c r="AJ97" s="13" t="n">
        <v>27418.5675306714</v>
      </c>
      <c r="AK97" s="13" t="n">
        <v>22483.2253751505</v>
      </c>
      <c r="AL97" s="8" t="n">
        <v>18333.7596319442</v>
      </c>
      <c r="AM97" s="13" t="n">
        <v>0.538070780896376</v>
      </c>
      <c r="AN97" s="3" t="n">
        <v>2038</v>
      </c>
      <c r="AO97" s="11" t="n">
        <v>8919.50945624209</v>
      </c>
      <c r="AP97" s="9" t="n">
        <v>6386.70399992889</v>
      </c>
      <c r="AQ97" s="9" t="n">
        <v>4559.77972554566</v>
      </c>
      <c r="AR97" s="9" t="n">
        <v>3570.78315169821</v>
      </c>
      <c r="AS97" s="9" t="n">
        <v>2796.45919520217</v>
      </c>
      <c r="AT97" s="9" t="n">
        <v>4797.21503740944</v>
      </c>
      <c r="AU97" s="9" t="n">
        <v>5700.90737467611</v>
      </c>
      <c r="AV97" s="3"/>
      <c r="AW97" s="3"/>
      <c r="AX97" s="3" t="n">
        <v>2038</v>
      </c>
      <c r="AY97" s="6" t="n">
        <v>46610.8234835888</v>
      </c>
      <c r="AZ97" s="6" t="n">
        <v>29791.323013998</v>
      </c>
      <c r="BA97" s="9" t="n">
        <v>33375.1014271626</v>
      </c>
      <c r="BB97" s="9" t="n">
        <v>23828.1139735458</v>
      </c>
      <c r="BC97" s="9" t="n">
        <v>18659.8987308098</v>
      </c>
      <c r="BD97" s="9" t="n">
        <v>14613.5016242859</v>
      </c>
      <c r="BE97" s="9" t="n">
        <v>25068.8834871998</v>
      </c>
      <c r="BF97" s="9" t="n">
        <v>0.512256854191545</v>
      </c>
      <c r="BG97" s="9" t="n">
        <v>27418.5675306714</v>
      </c>
      <c r="BH97" s="9" t="n">
        <v>22483.2253751505</v>
      </c>
      <c r="BI97" s="6" t="n">
        <v>18333.7596319442</v>
      </c>
    </row>
    <row r="98" customFormat="false" ht="15" hidden="false" customHeight="false" outlineLevel="0" collapsed="false">
      <c r="A98" s="0" t="n">
        <v>2038</v>
      </c>
      <c r="B98" s="11" t="n">
        <v>6712.26837454879</v>
      </c>
      <c r="C98" s="9" t="n">
        <v>5651.97980418146</v>
      </c>
      <c r="D98" s="9" t="n">
        <v>4040.82311016183</v>
      </c>
      <c r="E98" s="9" t="n">
        <v>3215.49586450354</v>
      </c>
      <c r="F98" s="9" t="n">
        <v>2586.92451923558</v>
      </c>
      <c r="G98" s="9" t="n">
        <v>4280.59990685049</v>
      </c>
      <c r="H98" s="9" t="n">
        <v>5056.16431876085</v>
      </c>
      <c r="I98" s="3" t="n">
        <v>2038</v>
      </c>
      <c r="J98" s="11" t="n">
        <v>35076.4083961612</v>
      </c>
      <c r="K98" s="9" t="n">
        <v>26422.0788959255</v>
      </c>
      <c r="L98" s="9" t="n">
        <v>29535.6414248932</v>
      </c>
      <c r="M98" s="9" t="n">
        <v>21116.1940732458</v>
      </c>
      <c r="N98" s="9" t="n">
        <v>16803.2682613164</v>
      </c>
      <c r="O98" s="9" t="n">
        <v>13518.5329106943</v>
      </c>
      <c r="P98" s="9" t="n">
        <v>22369.199521667</v>
      </c>
      <c r="Q98" s="9" t="n">
        <v>0.620685908991166</v>
      </c>
      <c r="R98" s="14" t="n">
        <v>7804.1195316748</v>
      </c>
      <c r="S98" s="13" t="n">
        <v>6058.89288387029</v>
      </c>
      <c r="T98" s="13" t="n">
        <v>4358.91280899001</v>
      </c>
      <c r="U98" s="13" t="n">
        <v>3489.91838078316</v>
      </c>
      <c r="V98" s="13" t="n">
        <v>2700.13431493944</v>
      </c>
      <c r="W98" s="13" t="n">
        <v>4561.30383896287</v>
      </c>
      <c r="X98" s="13" t="n">
        <v>5384.32419266528</v>
      </c>
      <c r="Y98" s="10" t="n">
        <v>5264.65992884767</v>
      </c>
      <c r="Z98" s="10" t="n">
        <v>3511.96905013728</v>
      </c>
      <c r="AA98" s="7"/>
      <c r="AB98" s="7" t="n">
        <v>2038</v>
      </c>
      <c r="AC98" s="8" t="n">
        <v>40782.1124827842</v>
      </c>
      <c r="AD98" s="8" t="n">
        <v>28136.9492071231</v>
      </c>
      <c r="AE98" s="13" t="n">
        <v>31662.0536254281</v>
      </c>
      <c r="AF98" s="13" t="n">
        <v>22778.4405091922</v>
      </c>
      <c r="AG98" s="13" t="n">
        <v>18237.3224017356</v>
      </c>
      <c r="AH98" s="13" t="n">
        <v>14110.1351540747</v>
      </c>
      <c r="AI98" s="13" t="n">
        <v>23836.0785574511</v>
      </c>
      <c r="AJ98" s="13" t="n">
        <v>27511.6177463002</v>
      </c>
      <c r="AK98" s="13" t="n">
        <v>22559.5265519661</v>
      </c>
      <c r="AL98" s="8" t="n">
        <v>18352.5529378992</v>
      </c>
      <c r="AM98" s="13" t="n">
        <v>0.534351968208187</v>
      </c>
      <c r="AN98" s="3" t="n">
        <v>2038</v>
      </c>
      <c r="AO98" s="11" t="n">
        <v>8919.87234714464</v>
      </c>
      <c r="AP98" s="9" t="n">
        <v>6393.52933825112</v>
      </c>
      <c r="AQ98" s="9" t="n">
        <v>4575.29634979898</v>
      </c>
      <c r="AR98" s="9" t="n">
        <v>3556.06443935756</v>
      </c>
      <c r="AS98" s="9" t="n">
        <v>2798.03758949113</v>
      </c>
      <c r="AT98" s="9" t="n">
        <v>4803.35221721423</v>
      </c>
      <c r="AU98" s="9" t="n">
        <v>5713.05733353869</v>
      </c>
      <c r="AV98" s="3"/>
      <c r="AW98" s="3"/>
      <c r="AX98" s="3" t="n">
        <v>2038</v>
      </c>
      <c r="AY98" s="6" t="n">
        <v>46612.7198483929</v>
      </c>
      <c r="AZ98" s="6" t="n">
        <v>29854.8152487061</v>
      </c>
      <c r="BA98" s="9" t="n">
        <v>33410.7687069961</v>
      </c>
      <c r="BB98" s="9" t="n">
        <v>23909.1994455306</v>
      </c>
      <c r="BC98" s="9" t="n">
        <v>18582.9829198921</v>
      </c>
      <c r="BD98" s="9" t="n">
        <v>14621.7498646125</v>
      </c>
      <c r="BE98" s="9" t="n">
        <v>25100.9546460422</v>
      </c>
      <c r="BF98" s="9" t="n">
        <v>0.514660870051102</v>
      </c>
      <c r="BG98" s="9" t="n">
        <v>27511.6177463002</v>
      </c>
      <c r="BH98" s="9" t="n">
        <v>22559.5265519661</v>
      </c>
      <c r="BI98" s="6" t="n">
        <v>18352.5529378992</v>
      </c>
    </row>
    <row r="99" customFormat="false" ht="15" hidden="false" customHeight="false" outlineLevel="0" collapsed="false">
      <c r="A99" s="0" t="n">
        <v>2038</v>
      </c>
      <c r="B99" s="11" t="n">
        <v>6706.74182935012</v>
      </c>
      <c r="C99" s="9" t="n">
        <v>5643.87781073623</v>
      </c>
      <c r="D99" s="9" t="n">
        <v>4051.23978641808</v>
      </c>
      <c r="E99" s="9" t="n">
        <v>3211.29354955363</v>
      </c>
      <c r="F99" s="9" t="n">
        <v>2586.58987995212</v>
      </c>
      <c r="G99" s="9" t="n">
        <v>4266.36651040666</v>
      </c>
      <c r="H99" s="9" t="n">
        <v>5055.68518593709</v>
      </c>
      <c r="I99" s="3" t="n">
        <v>2038</v>
      </c>
      <c r="J99" s="11" t="n">
        <v>35047.5282403642</v>
      </c>
      <c r="K99" s="9" t="n">
        <v>26419.5750838512</v>
      </c>
      <c r="L99" s="9" t="n">
        <v>29493.3027079275</v>
      </c>
      <c r="M99" s="9" t="n">
        <v>21170.6286652655</v>
      </c>
      <c r="N99" s="9" t="n">
        <v>16781.3081567486</v>
      </c>
      <c r="O99" s="9" t="n">
        <v>13516.7841808287</v>
      </c>
      <c r="P99" s="9" t="n">
        <v>22294.8198338075</v>
      </c>
      <c r="Q99" s="9" t="n">
        <v>0.619666272992361</v>
      </c>
      <c r="R99" s="14" t="n">
        <v>7822.08859919395</v>
      </c>
      <c r="S99" s="13" t="n">
        <v>6056.79349665994</v>
      </c>
      <c r="T99" s="13" t="n">
        <v>4375.7406447064</v>
      </c>
      <c r="U99" s="13" t="n">
        <v>3497.9333726043</v>
      </c>
      <c r="V99" s="13" t="n">
        <v>2701.32885699778</v>
      </c>
      <c r="W99" s="13" t="n">
        <v>4550.73840645162</v>
      </c>
      <c r="X99" s="13" t="n">
        <v>5381.94676260456</v>
      </c>
      <c r="Y99" s="10" t="n">
        <v>5282.46614243019</v>
      </c>
      <c r="Z99" s="10" t="n">
        <v>3515.55678983453</v>
      </c>
      <c r="AA99" s="7"/>
      <c r="AB99" s="7" t="n">
        <v>2038</v>
      </c>
      <c r="AC99" s="8" t="n">
        <v>40876.013726839</v>
      </c>
      <c r="AD99" s="8" t="n">
        <v>28124.5254327611</v>
      </c>
      <c r="AE99" s="13" t="n">
        <v>31651.0828240443</v>
      </c>
      <c r="AF99" s="13" t="n">
        <v>22866.3779999293</v>
      </c>
      <c r="AG99" s="13" t="n">
        <v>18279.2064729202</v>
      </c>
      <c r="AH99" s="13" t="n">
        <v>14116.3774916492</v>
      </c>
      <c r="AI99" s="13" t="n">
        <v>23780.8666074862</v>
      </c>
      <c r="AJ99" s="13" t="n">
        <v>27604.6679619289</v>
      </c>
      <c r="AK99" s="13" t="n">
        <v>22635.8277287817</v>
      </c>
      <c r="AL99" s="8" t="n">
        <v>18371.3014467218</v>
      </c>
      <c r="AM99" s="13" t="n">
        <v>0.535335164278896</v>
      </c>
      <c r="AN99" s="3" t="n">
        <v>2038</v>
      </c>
      <c r="AO99" s="11" t="n">
        <v>8969.55830177563</v>
      </c>
      <c r="AP99" s="9" t="n">
        <v>6405.30867849718</v>
      </c>
      <c r="AQ99" s="9" t="n">
        <v>4590.25531257937</v>
      </c>
      <c r="AR99" s="9" t="n">
        <v>3551.98025795806</v>
      </c>
      <c r="AS99" s="9" t="n">
        <v>2799.11832724659</v>
      </c>
      <c r="AT99" s="9" t="n">
        <v>4804.06761860088</v>
      </c>
      <c r="AU99" s="9" t="n">
        <v>5723.50708689829</v>
      </c>
      <c r="AV99" s="3"/>
      <c r="AW99" s="3"/>
      <c r="AX99" s="3" t="n">
        <v>2038</v>
      </c>
      <c r="AY99" s="6" t="n">
        <v>46872.3645376306</v>
      </c>
      <c r="AZ99" s="6" t="n">
        <v>29909.4226922747</v>
      </c>
      <c r="BA99" s="9" t="n">
        <v>33472.3241940614</v>
      </c>
      <c r="BB99" s="9" t="n">
        <v>23987.3707370209</v>
      </c>
      <c r="BC99" s="9" t="n">
        <v>18561.6401477115</v>
      </c>
      <c r="BD99" s="9" t="n">
        <v>14627.3974932179</v>
      </c>
      <c r="BE99" s="9" t="n">
        <v>25104.6931305314</v>
      </c>
      <c r="BF99" s="9" t="n">
        <v>0.511604327464453</v>
      </c>
      <c r="BG99" s="9" t="n">
        <v>27604.6679619289</v>
      </c>
      <c r="BH99" s="9" t="n">
        <v>22635.8277287817</v>
      </c>
      <c r="BI99" s="6" t="n">
        <v>18371.3014467218</v>
      </c>
    </row>
    <row r="100" customFormat="false" ht="15" hidden="false" customHeight="false" outlineLevel="0" collapsed="false">
      <c r="A100" s="0" t="n">
        <v>2038</v>
      </c>
      <c r="B100" s="11" t="n">
        <v>6718.59621181985</v>
      </c>
      <c r="C100" s="9" t="n">
        <v>5654.24699146944</v>
      </c>
      <c r="D100" s="9" t="n">
        <v>4063.10374336735</v>
      </c>
      <c r="E100" s="9" t="n">
        <v>3213.19774656414</v>
      </c>
      <c r="F100" s="9" t="n">
        <v>2587.73499222419</v>
      </c>
      <c r="G100" s="9" t="n">
        <v>4264.39221413254</v>
      </c>
      <c r="H100" s="9" t="n">
        <v>5057.0858729498</v>
      </c>
      <c r="I100" s="3" t="n">
        <v>2038</v>
      </c>
      <c r="J100" s="11" t="n">
        <v>35109.4758767801</v>
      </c>
      <c r="K100" s="9" t="n">
        <v>26426.8946764168</v>
      </c>
      <c r="L100" s="9" t="n">
        <v>29547.4891018314</v>
      </c>
      <c r="M100" s="9" t="n">
        <v>21232.6263351925</v>
      </c>
      <c r="N100" s="9" t="n">
        <v>16791.2589495775</v>
      </c>
      <c r="O100" s="9" t="n">
        <v>13522.7682123771</v>
      </c>
      <c r="P100" s="9" t="n">
        <v>22284.5027221335</v>
      </c>
      <c r="Q100" s="9" t="n">
        <v>0.624569830119004</v>
      </c>
      <c r="R100" s="14" t="n">
        <v>7860.01025498189</v>
      </c>
      <c r="S100" s="13" t="n">
        <v>6044.95974118048</v>
      </c>
      <c r="T100" s="13" t="n">
        <v>4393.32811312682</v>
      </c>
      <c r="U100" s="13" t="n">
        <v>3494.52128019077</v>
      </c>
      <c r="V100" s="13" t="n">
        <v>2703.38928930118</v>
      </c>
      <c r="W100" s="13" t="n">
        <v>4564.75858528569</v>
      </c>
      <c r="X100" s="13" t="n">
        <v>5396.3885919067</v>
      </c>
      <c r="Y100" s="10" t="n">
        <v>5300.27235601271</v>
      </c>
      <c r="Z100" s="10" t="n">
        <v>3519.13600654945</v>
      </c>
      <c r="AA100" s="7"/>
      <c r="AB100" s="7" t="n">
        <v>2038</v>
      </c>
      <c r="AC100" s="8" t="n">
        <v>41074.1815311121</v>
      </c>
      <c r="AD100" s="8" t="n">
        <v>28199.994331548</v>
      </c>
      <c r="AE100" s="13" t="n">
        <v>31589.242978422</v>
      </c>
      <c r="AF100" s="13" t="n">
        <v>22958.2851154594</v>
      </c>
      <c r="AG100" s="13" t="n">
        <v>18261.3758469226</v>
      </c>
      <c r="AH100" s="13" t="n">
        <v>14127.1447257516</v>
      </c>
      <c r="AI100" s="13" t="n">
        <v>23854.132080666</v>
      </c>
      <c r="AJ100" s="13" t="n">
        <v>27697.7181775576</v>
      </c>
      <c r="AK100" s="13" t="n">
        <v>22712.1289055973</v>
      </c>
      <c r="AL100" s="8" t="n">
        <v>18390.0054168591</v>
      </c>
      <c r="AM100" s="13" t="n">
        <v>0.529404700785091</v>
      </c>
      <c r="AN100" s="3" t="n">
        <v>2038</v>
      </c>
      <c r="AO100" s="11" t="n">
        <v>9007.24840826915</v>
      </c>
      <c r="AP100" s="9" t="n">
        <v>6410.02569239159</v>
      </c>
      <c r="AQ100" s="9" t="n">
        <v>4608.07134084913</v>
      </c>
      <c r="AR100" s="9" t="n">
        <v>3560.34142038758</v>
      </c>
      <c r="AS100" s="9" t="n">
        <v>2801.76170132963</v>
      </c>
      <c r="AT100" s="9" t="n">
        <v>4809.81369021282</v>
      </c>
      <c r="AU100" s="9" t="n">
        <v>5732.82393239879</v>
      </c>
      <c r="AV100" s="3"/>
      <c r="AW100" s="3"/>
      <c r="AX100" s="3" t="n">
        <v>2038</v>
      </c>
      <c r="AY100" s="6" t="n">
        <v>47069.3223310458</v>
      </c>
      <c r="AZ100" s="6" t="n">
        <v>29958.1098810913</v>
      </c>
      <c r="BA100" s="9" t="n">
        <v>33496.9739691506</v>
      </c>
      <c r="BB100" s="9" t="n">
        <v>24080.472241418</v>
      </c>
      <c r="BC100" s="9" t="n">
        <v>18605.3332081911</v>
      </c>
      <c r="BD100" s="9" t="n">
        <v>14641.2110155187</v>
      </c>
      <c r="BE100" s="9" t="n">
        <v>25134.7204690237</v>
      </c>
      <c r="BF100" s="9" t="n">
        <v>0.516615763579669</v>
      </c>
      <c r="BG100" s="9" t="n">
        <v>27697.7181775576</v>
      </c>
      <c r="BH100" s="9" t="n">
        <v>22712.1289055973</v>
      </c>
      <c r="BI100" s="6" t="n">
        <v>18390.0054168591</v>
      </c>
    </row>
    <row r="101" customFormat="false" ht="15" hidden="false" customHeight="false" outlineLevel="0" collapsed="false">
      <c r="A101" s="0" t="n">
        <v>2039</v>
      </c>
      <c r="B101" s="11" t="n">
        <v>6709.79183414103</v>
      </c>
      <c r="C101" s="9" t="n">
        <v>5642.7151790488</v>
      </c>
      <c r="D101" s="9" t="n">
        <v>4068.65097094198</v>
      </c>
      <c r="E101" s="9" t="n">
        <v>3214.85772908148</v>
      </c>
      <c r="F101" s="9" t="n">
        <v>2589.99548934194</v>
      </c>
      <c r="G101" s="9" t="n">
        <v>4258.50095992362</v>
      </c>
      <c r="H101" s="9" t="n">
        <v>5049.0320376896</v>
      </c>
      <c r="I101" s="3" t="n">
        <v>2039</v>
      </c>
      <c r="J101" s="11" t="n">
        <v>35063.4666992705</v>
      </c>
      <c r="K101" s="9" t="n">
        <v>26384.8076204503</v>
      </c>
      <c r="L101" s="9" t="n">
        <v>29487.2271248896</v>
      </c>
      <c r="M101" s="9" t="n">
        <v>21261.614571213</v>
      </c>
      <c r="N101" s="9" t="n">
        <v>16799.9335468165</v>
      </c>
      <c r="O101" s="9" t="n">
        <v>13534.5809283855</v>
      </c>
      <c r="P101" s="9" t="n">
        <v>22253.7167006178</v>
      </c>
      <c r="Q101" s="9" t="n">
        <v>0.620153886788251</v>
      </c>
      <c r="R101" s="12" t="n">
        <v>7894.15282157864</v>
      </c>
      <c r="S101" s="13" t="n">
        <v>6047.16053358251</v>
      </c>
      <c r="T101" s="13" t="n">
        <v>4408.08274593628</v>
      </c>
      <c r="U101" s="13" t="n">
        <v>3508.13462526864</v>
      </c>
      <c r="V101" s="13" t="n">
        <v>2702.98862712689</v>
      </c>
      <c r="W101" s="13" t="n">
        <v>4560.14629988291</v>
      </c>
      <c r="X101" s="13" t="n">
        <v>5391.84758422336</v>
      </c>
      <c r="Y101" s="10" t="n">
        <v>5318.07856959524</v>
      </c>
      <c r="Z101" s="10" t="n">
        <v>3522.70674928718</v>
      </c>
      <c r="AA101" s="7"/>
      <c r="AB101" s="7" t="n">
        <v>2039</v>
      </c>
      <c r="AC101" s="8" t="n">
        <v>41252.6008884462</v>
      </c>
      <c r="AD101" s="8" t="n">
        <v>28176.2643149362</v>
      </c>
      <c r="AE101" s="13" t="n">
        <v>31600.7436945408</v>
      </c>
      <c r="AF101" s="13" t="n">
        <v>23035.3886365467</v>
      </c>
      <c r="AG101" s="13" t="n">
        <v>18332.5153224239</v>
      </c>
      <c r="AH101" s="13" t="n">
        <v>14125.0509790076</v>
      </c>
      <c r="AI101" s="13" t="n">
        <v>23830.0295869336</v>
      </c>
      <c r="AJ101" s="13" t="n">
        <v>27790.7683931864</v>
      </c>
      <c r="AK101" s="13" t="n">
        <v>22788.4300824129</v>
      </c>
      <c r="AL101" s="8" t="n">
        <v>18408.665104398</v>
      </c>
      <c r="AM101" s="13" t="n">
        <v>0.52934587928387</v>
      </c>
      <c r="AN101" s="3" t="n">
        <v>2039</v>
      </c>
      <c r="AO101" s="11" t="n">
        <v>9041.15278317417</v>
      </c>
      <c r="AP101" s="9" t="n">
        <v>6416.9739938562</v>
      </c>
      <c r="AQ101" s="9" t="n">
        <v>4617.36824056624</v>
      </c>
      <c r="AR101" s="9" t="n">
        <v>3564.92952879814</v>
      </c>
      <c r="AS101" s="9" t="n">
        <v>2804.85900861955</v>
      </c>
      <c r="AT101" s="9" t="n">
        <v>4806.18954637806</v>
      </c>
      <c r="AU101" s="9" t="n">
        <v>5735.33937510434</v>
      </c>
      <c r="AV101" s="3"/>
      <c r="AW101" s="3"/>
      <c r="AX101" s="3" t="n">
        <v>2039</v>
      </c>
      <c r="AY101" s="6" t="n">
        <v>47246.4969662398</v>
      </c>
      <c r="AZ101" s="6" t="n">
        <v>29971.2548703429</v>
      </c>
      <c r="BA101" s="9" t="n">
        <v>33533.2838194474</v>
      </c>
      <c r="BB101" s="9" t="n">
        <v>24129.0551992348</v>
      </c>
      <c r="BC101" s="9" t="n">
        <v>18629.3093598278</v>
      </c>
      <c r="BD101" s="9" t="n">
        <v>14657.3966638521</v>
      </c>
      <c r="BE101" s="9" t="n">
        <v>25115.7817225164</v>
      </c>
      <c r="BF101" s="9" t="n">
        <v>0.512501856205592</v>
      </c>
      <c r="BG101" s="9" t="n">
        <v>27790.7683931864</v>
      </c>
      <c r="BH101" s="9" t="n">
        <v>22788.4300824129</v>
      </c>
      <c r="BI101" s="6" t="n">
        <v>18408.665104398</v>
      </c>
    </row>
    <row r="102" customFormat="false" ht="15" hidden="false" customHeight="false" outlineLevel="0" collapsed="false">
      <c r="A102" s="0" t="n">
        <v>2039</v>
      </c>
      <c r="B102" s="11" t="n">
        <v>6706.57133470319</v>
      </c>
      <c r="C102" s="9" t="n">
        <v>5646.59667056134</v>
      </c>
      <c r="D102" s="9" t="n">
        <v>4077.33362013001</v>
      </c>
      <c r="E102" s="9" t="n">
        <v>3213.56213985075</v>
      </c>
      <c r="F102" s="9" t="n">
        <v>2590.04886560305</v>
      </c>
      <c r="G102" s="9" t="n">
        <v>4251.80208319446</v>
      </c>
      <c r="H102" s="9" t="n">
        <v>5051.92456969891</v>
      </c>
      <c r="I102" s="3" t="n">
        <v>2039</v>
      </c>
      <c r="J102" s="11" t="n">
        <v>35046.6372837559</v>
      </c>
      <c r="K102" s="9" t="n">
        <v>26399.9231713186</v>
      </c>
      <c r="L102" s="9" t="n">
        <v>29507.5106972802</v>
      </c>
      <c r="M102" s="9" t="n">
        <v>21306.9876301978</v>
      </c>
      <c r="N102" s="9" t="n">
        <v>16793.1631654141</v>
      </c>
      <c r="O102" s="9" t="n">
        <v>13534.8598575684</v>
      </c>
      <c r="P102" s="9" t="n">
        <v>22218.7102731576</v>
      </c>
      <c r="Q102" s="9" t="n">
        <v>0.62292685881937</v>
      </c>
      <c r="R102" s="14" t="n">
        <v>7943.49651385787</v>
      </c>
      <c r="S102" s="13" t="n">
        <v>6054.69296503529</v>
      </c>
      <c r="T102" s="13" t="n">
        <v>4416.75678756401</v>
      </c>
      <c r="U102" s="13" t="n">
        <v>3526.21744719252</v>
      </c>
      <c r="V102" s="13" t="n">
        <v>2703.80036849611</v>
      </c>
      <c r="W102" s="13" t="n">
        <v>4559.27752194809</v>
      </c>
      <c r="X102" s="13" t="n">
        <v>5385.06837774157</v>
      </c>
      <c r="Y102" s="10" t="n">
        <v>5335.88478317776</v>
      </c>
      <c r="Z102" s="10" t="n">
        <v>3526.26906660688</v>
      </c>
      <c r="AA102" s="7"/>
      <c r="AB102" s="7" t="n">
        <v>2039</v>
      </c>
      <c r="AC102" s="8" t="n">
        <v>41510.4570118282</v>
      </c>
      <c r="AD102" s="8" t="n">
        <v>28140.8381070004</v>
      </c>
      <c r="AE102" s="13" t="n">
        <v>31640.1060422764</v>
      </c>
      <c r="AF102" s="13" t="n">
        <v>23080.7167148656</v>
      </c>
      <c r="AG102" s="13" t="n">
        <v>18427.0110146942</v>
      </c>
      <c r="AH102" s="13" t="n">
        <v>14129.2929088873</v>
      </c>
      <c r="AI102" s="13" t="n">
        <v>23825.4896001591</v>
      </c>
      <c r="AJ102" s="13" t="n">
        <v>27883.8186088152</v>
      </c>
      <c r="AK102" s="13" t="n">
        <v>22864.7312592284</v>
      </c>
      <c r="AL102" s="8" t="n">
        <v>18427.2807630949</v>
      </c>
      <c r="AM102" s="13" t="n">
        <v>0.529659178593782</v>
      </c>
      <c r="AN102" s="3" t="n">
        <v>2039</v>
      </c>
      <c r="AO102" s="11" t="n">
        <v>9072.05947766633</v>
      </c>
      <c r="AP102" s="9" t="n">
        <v>6443.59574342094</v>
      </c>
      <c r="AQ102" s="9" t="n">
        <v>4617.58652554268</v>
      </c>
      <c r="AR102" s="9" t="n">
        <v>3588.08454326344</v>
      </c>
      <c r="AS102" s="9" t="n">
        <v>2806.33319149564</v>
      </c>
      <c r="AT102" s="9" t="n">
        <v>4820.19916609105</v>
      </c>
      <c r="AU102" s="9" t="n">
        <v>5736.46312754462</v>
      </c>
      <c r="AV102" s="3"/>
      <c r="AW102" s="3"/>
      <c r="AX102" s="3" t="n">
        <v>2039</v>
      </c>
      <c r="AY102" s="6" t="n">
        <v>47408.0065748682</v>
      </c>
      <c r="AZ102" s="6" t="n">
        <v>29977.127281476</v>
      </c>
      <c r="BA102" s="9" t="n">
        <v>33672.4015227106</v>
      </c>
      <c r="BB102" s="9" t="n">
        <v>24130.1958945338</v>
      </c>
      <c r="BC102" s="9" t="n">
        <v>18750.310889934</v>
      </c>
      <c r="BD102" s="9" t="n">
        <v>14665.1003249286</v>
      </c>
      <c r="BE102" s="9" t="n">
        <v>25188.992016728</v>
      </c>
      <c r="BF102" s="9" t="n">
        <v>0.516727012746199</v>
      </c>
      <c r="BG102" s="9" t="n">
        <v>27883.8186088152</v>
      </c>
      <c r="BH102" s="9" t="n">
        <v>22864.7312592284</v>
      </c>
      <c r="BI102" s="6" t="n">
        <v>18427.2807630949</v>
      </c>
    </row>
    <row r="103" customFormat="false" ht="15" hidden="false" customHeight="false" outlineLevel="0" collapsed="false">
      <c r="A103" s="0" t="n">
        <v>2039</v>
      </c>
      <c r="B103" s="11" t="n">
        <v>6738.59484616685</v>
      </c>
      <c r="C103" s="9" t="n">
        <v>5637.96785028527</v>
      </c>
      <c r="D103" s="9" t="n">
        <v>4080.17888332061</v>
      </c>
      <c r="E103" s="9" t="n">
        <v>3212.33494780367</v>
      </c>
      <c r="F103" s="9" t="n">
        <v>2588.42022451271</v>
      </c>
      <c r="G103" s="9" t="n">
        <v>4245.60740438503</v>
      </c>
      <c r="H103" s="9" t="n">
        <v>5051.33306232074</v>
      </c>
      <c r="I103" s="3" t="n">
        <v>2039</v>
      </c>
      <c r="J103" s="11" t="n">
        <v>35213.9830607271</v>
      </c>
      <c r="K103" s="9" t="n">
        <v>26396.8321217348</v>
      </c>
      <c r="L103" s="9" t="n">
        <v>29462.4189329031</v>
      </c>
      <c r="M103" s="9" t="n">
        <v>21321.8561676428</v>
      </c>
      <c r="N103" s="9" t="n">
        <v>16786.7502082702</v>
      </c>
      <c r="O103" s="9" t="n">
        <v>13526.3490417268</v>
      </c>
      <c r="P103" s="9" t="n">
        <v>22186.3386408452</v>
      </c>
      <c r="Q103" s="9" t="n">
        <v>0.616471709341905</v>
      </c>
      <c r="R103" s="14" t="n">
        <v>7979.05025127118</v>
      </c>
      <c r="S103" s="13" t="n">
        <v>6050.36210063821</v>
      </c>
      <c r="T103" s="13" t="n">
        <v>4436.29493720923</v>
      </c>
      <c r="U103" s="13" t="n">
        <v>3527.04881429778</v>
      </c>
      <c r="V103" s="13" t="n">
        <v>2705.03345314783</v>
      </c>
      <c r="W103" s="13" t="n">
        <v>4551.93208171746</v>
      </c>
      <c r="X103" s="13" t="n">
        <v>5386.99749247272</v>
      </c>
      <c r="Y103" s="10" t="n">
        <v>5353.69099676028</v>
      </c>
      <c r="Z103" s="10" t="n">
        <v>3529.82300662724</v>
      </c>
      <c r="AA103" s="7"/>
      <c r="AB103" s="7" t="n">
        <v>2039</v>
      </c>
      <c r="AC103" s="8" t="n">
        <v>41696.2507471097</v>
      </c>
      <c r="AD103" s="8" t="n">
        <v>28150.9191127614</v>
      </c>
      <c r="AE103" s="13" t="n">
        <v>31617.4741748028</v>
      </c>
      <c r="AF103" s="13" t="n">
        <v>23182.8175365282</v>
      </c>
      <c r="AG103" s="13" t="n">
        <v>18431.3555030972</v>
      </c>
      <c r="AH103" s="13" t="n">
        <v>14135.7366591096</v>
      </c>
      <c r="AI103" s="13" t="n">
        <v>23787.1044154492</v>
      </c>
      <c r="AJ103" s="13" t="n">
        <v>27976.8688244439</v>
      </c>
      <c r="AK103" s="13" t="n">
        <v>22941.032436044</v>
      </c>
      <c r="AL103" s="8" t="n">
        <v>18445.8526444044</v>
      </c>
      <c r="AM103" s="13" t="n">
        <v>0.52696118777103</v>
      </c>
      <c r="AN103" s="3" t="n">
        <v>2039</v>
      </c>
      <c r="AO103" s="11" t="n">
        <v>9093.44403380164</v>
      </c>
      <c r="AP103" s="9" t="n">
        <v>6458.78259124919</v>
      </c>
      <c r="AQ103" s="9" t="n">
        <v>4635.91540498238</v>
      </c>
      <c r="AR103" s="9" t="n">
        <v>3593.43069380676</v>
      </c>
      <c r="AS103" s="9" t="n">
        <v>2806.90252927283</v>
      </c>
      <c r="AT103" s="9" t="n">
        <v>4814.98072130054</v>
      </c>
      <c r="AU103" s="9" t="n">
        <v>5746.23450286912</v>
      </c>
      <c r="AV103" s="3"/>
      <c r="AW103" s="3"/>
      <c r="AX103" s="3" t="n">
        <v>2039</v>
      </c>
      <c r="AY103" s="6" t="n">
        <v>47519.7561925112</v>
      </c>
      <c r="AZ103" s="6" t="n">
        <v>30028.1897140769</v>
      </c>
      <c r="BA103" s="9" t="n">
        <v>33751.7636767469</v>
      </c>
      <c r="BB103" s="9" t="n">
        <v>24225.9774135071</v>
      </c>
      <c r="BC103" s="9" t="n">
        <v>18778.2483544901</v>
      </c>
      <c r="BD103" s="9" t="n">
        <v>14668.0755224734</v>
      </c>
      <c r="BE103" s="9" t="n">
        <v>25161.7219061706</v>
      </c>
      <c r="BF103" s="9" t="n">
        <v>0.515623139000749</v>
      </c>
      <c r="BG103" s="9" t="n">
        <v>27976.8688244439</v>
      </c>
      <c r="BH103" s="9" t="n">
        <v>22941.032436044</v>
      </c>
      <c r="BI103" s="6" t="n">
        <v>18445.8526444044</v>
      </c>
    </row>
    <row r="104" customFormat="false" ht="15" hidden="false" customHeight="false" outlineLevel="0" collapsed="false">
      <c r="A104" s="0" t="n">
        <v>2039</v>
      </c>
      <c r="B104" s="11" t="n">
        <v>6728.48745371225</v>
      </c>
      <c r="C104" s="9" t="n">
        <v>5637.68186170598</v>
      </c>
      <c r="D104" s="9" t="n">
        <v>4087.61435774684</v>
      </c>
      <c r="E104" s="9" t="n">
        <v>3213.87356101137</v>
      </c>
      <c r="F104" s="9" t="n">
        <v>2590.47846262003</v>
      </c>
      <c r="G104" s="9" t="n">
        <v>4234.06276522292</v>
      </c>
      <c r="H104" s="9" t="n">
        <v>5054.19432661663</v>
      </c>
      <c r="I104" s="3" t="n">
        <v>2039</v>
      </c>
      <c r="J104" s="11" t="n">
        <v>35161.1646980255</v>
      </c>
      <c r="K104" s="9" t="n">
        <v>26411.7842764121</v>
      </c>
      <c r="L104" s="9" t="n">
        <v>29460.9244378019</v>
      </c>
      <c r="M104" s="9" t="n">
        <v>21360.7118454912</v>
      </c>
      <c r="N104" s="9" t="n">
        <v>16794.7905639631</v>
      </c>
      <c r="O104" s="9" t="n">
        <v>13537.1048095835</v>
      </c>
      <c r="P104" s="9" t="n">
        <v>22126.009634995</v>
      </c>
      <c r="Q104" s="9" t="n">
        <v>0.621008384956172</v>
      </c>
      <c r="R104" s="14" t="n">
        <v>7995.3455279338</v>
      </c>
      <c r="S104" s="13" t="n">
        <v>6052.34043103607</v>
      </c>
      <c r="T104" s="13" t="n">
        <v>4442.11232373479</v>
      </c>
      <c r="U104" s="13" t="n">
        <v>3532.7109329028</v>
      </c>
      <c r="V104" s="13" t="n">
        <v>2707.66179335672</v>
      </c>
      <c r="W104" s="13" t="n">
        <v>4552.19694963617</v>
      </c>
      <c r="X104" s="13" t="n">
        <v>5389.53401743868</v>
      </c>
      <c r="Y104" s="10" t="n">
        <v>5371.4972103428</v>
      </c>
      <c r="Z104" s="10" t="n">
        <v>3533.36861703194</v>
      </c>
      <c r="AA104" s="7"/>
      <c r="AB104" s="7" t="n">
        <v>2039</v>
      </c>
      <c r="AC104" s="8" t="n">
        <v>41781.4052354662</v>
      </c>
      <c r="AD104" s="8" t="n">
        <v>28164.174271919</v>
      </c>
      <c r="AE104" s="13" t="n">
        <v>31627.8123676618</v>
      </c>
      <c r="AF104" s="13" t="n">
        <v>23213.2175465073</v>
      </c>
      <c r="AG104" s="13" t="n">
        <v>18460.9441270161</v>
      </c>
      <c r="AH104" s="13" t="n">
        <v>14149.4716186533</v>
      </c>
      <c r="AI104" s="13" t="n">
        <v>23788.4885399761</v>
      </c>
      <c r="AJ104" s="13" t="n">
        <v>28069.9190400727</v>
      </c>
      <c r="AK104" s="13" t="n">
        <v>23017.3336128596</v>
      </c>
      <c r="AL104" s="8" t="n">
        <v>18464.3809975079</v>
      </c>
      <c r="AM104" s="13" t="n">
        <v>0.525306673385166</v>
      </c>
      <c r="AN104" s="3" t="n">
        <v>2039</v>
      </c>
      <c r="AO104" s="11" t="n">
        <v>9137.19108547634</v>
      </c>
      <c r="AP104" s="9" t="n">
        <v>6480.56360534423</v>
      </c>
      <c r="AQ104" s="9" t="n">
        <v>4642.54874578352</v>
      </c>
      <c r="AR104" s="9" t="n">
        <v>3598.75689628357</v>
      </c>
      <c r="AS104" s="9" t="n">
        <v>2800.91259156371</v>
      </c>
      <c r="AT104" s="9" t="n">
        <v>4811.41690396481</v>
      </c>
      <c r="AU104" s="9" t="n">
        <v>5748.48361841789</v>
      </c>
      <c r="AV104" s="3"/>
      <c r="AW104" s="3"/>
      <c r="AX104" s="3" t="n">
        <v>2039</v>
      </c>
      <c r="AY104" s="6" t="n">
        <v>47748.3658614106</v>
      </c>
      <c r="AZ104" s="6" t="n">
        <v>30039.9429532379</v>
      </c>
      <c r="BA104" s="9" t="n">
        <v>33865.5850711025</v>
      </c>
      <c r="BB104" s="9" t="n">
        <v>24260.6413688182</v>
      </c>
      <c r="BC104" s="9" t="n">
        <v>18806.0815761154</v>
      </c>
      <c r="BD104" s="9" t="n">
        <v>14636.7738090096</v>
      </c>
      <c r="BE104" s="9" t="n">
        <v>25143.0984088159</v>
      </c>
      <c r="BF104" s="9" t="n">
        <v>0.503996286974426</v>
      </c>
      <c r="BG104" s="9" t="n">
        <v>28069.9190400727</v>
      </c>
      <c r="BH104" s="9" t="n">
        <v>23017.3336128596</v>
      </c>
      <c r="BI104" s="6" t="n">
        <v>18464.3809975079</v>
      </c>
    </row>
    <row r="105" customFormat="false" ht="15" hidden="false" customHeight="false" outlineLevel="0" collapsed="false">
      <c r="A105" s="0" t="n">
        <v>2040</v>
      </c>
      <c r="B105" s="11" t="n">
        <v>6748.55390132106</v>
      </c>
      <c r="C105" s="9" t="n">
        <v>5641.65427710898</v>
      </c>
      <c r="D105" s="9" t="n">
        <v>4103.57515788276</v>
      </c>
      <c r="E105" s="9" t="n">
        <v>3213.2689352868</v>
      </c>
      <c r="F105" s="9" t="n">
        <v>2590.3576494696</v>
      </c>
      <c r="G105" s="9" t="n">
        <v>4227.541757496</v>
      </c>
      <c r="H105" s="9" t="n">
        <v>5057.79494818568</v>
      </c>
      <c r="I105" s="3" t="n">
        <v>2040</v>
      </c>
      <c r="J105" s="11" t="n">
        <v>35266.0262548213</v>
      </c>
      <c r="K105" s="9" t="n">
        <v>26430.6001022386</v>
      </c>
      <c r="L105" s="9" t="n">
        <v>29481.6831526237</v>
      </c>
      <c r="M105" s="9" t="n">
        <v>21444.1184545028</v>
      </c>
      <c r="N105" s="9" t="n">
        <v>16791.6309616262</v>
      </c>
      <c r="O105" s="9" t="n">
        <v>13536.4734743675</v>
      </c>
      <c r="P105" s="9" t="n">
        <v>22091.9327004297</v>
      </c>
      <c r="Q105" s="9" t="n">
        <v>0.61909059856551</v>
      </c>
      <c r="R105" s="12" t="n">
        <v>8001.46405056019</v>
      </c>
      <c r="S105" s="13" t="n">
        <v>6055.09961440223</v>
      </c>
      <c r="T105" s="13" t="n">
        <v>4449.2077281642</v>
      </c>
      <c r="U105" s="13" t="n">
        <v>3546.38461178666</v>
      </c>
      <c r="V105" s="13" t="n">
        <v>2707.04281251438</v>
      </c>
      <c r="W105" s="13" t="n">
        <v>4556.41268094635</v>
      </c>
      <c r="X105" s="13" t="n">
        <v>5400.63049961327</v>
      </c>
      <c r="Y105" s="10" t="n">
        <v>5389.30342392532</v>
      </c>
      <c r="Z105" s="10" t="n">
        <v>3536.90594507502</v>
      </c>
      <c r="AA105" s="7"/>
      <c r="AB105" s="7" t="n">
        <v>2040</v>
      </c>
      <c r="AC105" s="8" t="n">
        <v>41813.3788971926</v>
      </c>
      <c r="AD105" s="8" t="n">
        <v>28222.1613366187</v>
      </c>
      <c r="AE105" s="13" t="n">
        <v>31642.231076389</v>
      </c>
      <c r="AF105" s="13" t="n">
        <v>23250.2961151244</v>
      </c>
      <c r="AG105" s="13" t="n">
        <v>18532.3988898541</v>
      </c>
      <c r="AH105" s="13" t="n">
        <v>14146.2370005475</v>
      </c>
      <c r="AI105" s="13" t="n">
        <v>23810.5187546327</v>
      </c>
      <c r="AJ105" s="13" t="n">
        <v>28162.9692557014</v>
      </c>
      <c r="AK105" s="13" t="n">
        <v>23093.6347896752</v>
      </c>
      <c r="AL105" s="8" t="n">
        <v>18482.8660693415</v>
      </c>
      <c r="AM105" s="13" t="n">
        <v>0.52852828721189</v>
      </c>
      <c r="AN105" s="3" t="n">
        <v>2040</v>
      </c>
      <c r="AO105" s="11" t="n">
        <v>9162.39438866019</v>
      </c>
      <c r="AP105" s="9" t="n">
        <v>6495.18409667056</v>
      </c>
      <c r="AQ105" s="9" t="n">
        <v>4636.35263161463</v>
      </c>
      <c r="AR105" s="9" t="n">
        <v>3600.12490632669</v>
      </c>
      <c r="AS105" s="9" t="n">
        <v>2803.72781570018</v>
      </c>
      <c r="AT105" s="9" t="n">
        <v>4816.57587682926</v>
      </c>
      <c r="AU105" s="9" t="n">
        <v>5751.45903037607</v>
      </c>
      <c r="AV105" s="3"/>
      <c r="AW105" s="3"/>
      <c r="AX105" s="3" t="n">
        <v>2040</v>
      </c>
      <c r="AY105" s="6" t="n">
        <v>47880.0711666933</v>
      </c>
      <c r="AZ105" s="6" t="n">
        <v>30055.491611183</v>
      </c>
      <c r="BA105" s="9" t="n">
        <v>33941.987606892</v>
      </c>
      <c r="BB105" s="9" t="n">
        <v>24228.262235725</v>
      </c>
      <c r="BC105" s="9" t="n">
        <v>18813.2304081175</v>
      </c>
      <c r="BD105" s="9" t="n">
        <v>14651.4853708881</v>
      </c>
      <c r="BE105" s="9" t="n">
        <v>25170.0577359764</v>
      </c>
      <c r="BF105" s="9" t="n">
        <v>0.501202089679173</v>
      </c>
      <c r="BG105" s="9" t="n">
        <v>28162.9692557014</v>
      </c>
      <c r="BH105" s="9" t="n">
        <v>23093.6347896752</v>
      </c>
      <c r="BI105" s="6" t="n">
        <v>18482.8660693415</v>
      </c>
    </row>
    <row r="106" customFormat="false" ht="15" hidden="false" customHeight="false" outlineLevel="0" collapsed="false">
      <c r="A106" s="0" t="n">
        <v>2040</v>
      </c>
      <c r="B106" s="11" t="n">
        <v>6732.73442001615</v>
      </c>
      <c r="C106" s="9" t="n">
        <v>5645.03151072829</v>
      </c>
      <c r="D106" s="9" t="n">
        <v>4100.37786756697</v>
      </c>
      <c r="E106" s="9" t="n">
        <v>3207.66518178899</v>
      </c>
      <c r="F106" s="9" t="n">
        <v>2590.91353805483</v>
      </c>
      <c r="G106" s="9" t="n">
        <v>4219.22582681763</v>
      </c>
      <c r="H106" s="9" t="n">
        <v>5040.92828616478</v>
      </c>
      <c r="I106" s="3" t="n">
        <v>2040</v>
      </c>
      <c r="J106" s="11" t="n">
        <v>35183.3581378893</v>
      </c>
      <c r="K106" s="9" t="n">
        <v>26342.4597162599</v>
      </c>
      <c r="L106" s="9" t="n">
        <v>29499.3316164619</v>
      </c>
      <c r="M106" s="9" t="n">
        <v>21427.4103232691</v>
      </c>
      <c r="N106" s="9" t="n">
        <v>16762.3473371833</v>
      </c>
      <c r="O106" s="9" t="n">
        <v>13539.3783902544</v>
      </c>
      <c r="P106" s="9" t="n">
        <v>22048.4760082369</v>
      </c>
      <c r="Q106" s="9" t="n">
        <v>0.620081318918036</v>
      </c>
      <c r="R106" s="14" t="n">
        <v>8043.44551509315</v>
      </c>
      <c r="S106" s="13" t="n">
        <v>6070.09292115756</v>
      </c>
      <c r="T106" s="13" t="n">
        <v>4453.55280622083</v>
      </c>
      <c r="U106" s="13" t="n">
        <v>3549.61720426607</v>
      </c>
      <c r="V106" s="13" t="n">
        <v>2707.76276333456</v>
      </c>
      <c r="W106" s="13" t="n">
        <v>4559.18114405693</v>
      </c>
      <c r="X106" s="13" t="n">
        <v>5405.51711782336</v>
      </c>
      <c r="Y106" s="10" t="n">
        <v>5407.10963750785</v>
      </c>
      <c r="Z106" s="10" t="n">
        <v>3540.43503758619</v>
      </c>
      <c r="AA106" s="7"/>
      <c r="AB106" s="7" t="n">
        <v>2040</v>
      </c>
      <c r="AC106" s="8" t="n">
        <v>42032.7621090753</v>
      </c>
      <c r="AD106" s="8" t="n">
        <v>28247.6974156979</v>
      </c>
      <c r="AE106" s="13" t="n">
        <v>31720.5818397394</v>
      </c>
      <c r="AF106" s="13" t="n">
        <v>23273.0022591465</v>
      </c>
      <c r="AG106" s="13" t="n">
        <v>18549.2915001698</v>
      </c>
      <c r="AH106" s="13" t="n">
        <v>14149.9992590844</v>
      </c>
      <c r="AI106" s="13" t="n">
        <v>23824.985956669</v>
      </c>
      <c r="AJ106" s="13" t="n">
        <v>28256.0194713302</v>
      </c>
      <c r="AK106" s="13" t="n">
        <v>23169.9359664908</v>
      </c>
      <c r="AL106" s="8" t="n">
        <v>18501.3081046241</v>
      </c>
      <c r="AM106" s="13" t="n">
        <v>0.521831459879715</v>
      </c>
      <c r="AN106" s="3" t="n">
        <v>2040</v>
      </c>
      <c r="AO106" s="11" t="n">
        <v>9211.32542693413</v>
      </c>
      <c r="AP106" s="9" t="n">
        <v>6514.68995607761</v>
      </c>
      <c r="AQ106" s="9" t="n">
        <v>4636.59545883342</v>
      </c>
      <c r="AR106" s="9" t="n">
        <v>3605.8479341668</v>
      </c>
      <c r="AS106" s="9" t="n">
        <v>2809.64058427944</v>
      </c>
      <c r="AT106" s="9" t="n">
        <v>4827.50764637604</v>
      </c>
      <c r="AU106" s="9" t="n">
        <v>5756.38712418836</v>
      </c>
      <c r="AV106" s="3"/>
      <c r="AW106" s="3"/>
      <c r="AX106" s="3" t="n">
        <v>2040</v>
      </c>
      <c r="AY106" s="6" t="n">
        <v>48135.7708774278</v>
      </c>
      <c r="AZ106" s="6" t="n">
        <v>30081.2444299812</v>
      </c>
      <c r="BA106" s="9" t="n">
        <v>34043.9196889395</v>
      </c>
      <c r="BB106" s="9" t="n">
        <v>24229.531181813</v>
      </c>
      <c r="BC106" s="9" t="n">
        <v>18843.1373264021</v>
      </c>
      <c r="BD106" s="9" t="n">
        <v>14682.3838203936</v>
      </c>
      <c r="BE106" s="9" t="n">
        <v>25227.1840592577</v>
      </c>
      <c r="BF106" s="9" t="n">
        <v>0.500348483019277</v>
      </c>
      <c r="BG106" s="9" t="n">
        <v>28256.0194713302</v>
      </c>
      <c r="BH106" s="9" t="n">
        <v>23169.9359664908</v>
      </c>
      <c r="BI106" s="6" t="n">
        <v>18501.3081046241</v>
      </c>
    </row>
    <row r="107" customFormat="false" ht="15" hidden="false" customHeight="false" outlineLevel="0" collapsed="false">
      <c r="A107" s="0" t="n">
        <v>2040</v>
      </c>
      <c r="B107" s="11" t="n">
        <v>6735.65785483324</v>
      </c>
      <c r="C107" s="9" t="n">
        <v>5629.7896588106</v>
      </c>
      <c r="D107" s="9" t="n">
        <v>4101.88793259087</v>
      </c>
      <c r="E107" s="9" t="n">
        <v>3206.56471462671</v>
      </c>
      <c r="F107" s="9" t="n">
        <v>2591.01748494944</v>
      </c>
      <c r="G107" s="9" t="n">
        <v>4212.84146686643</v>
      </c>
      <c r="H107" s="9" t="n">
        <v>5029.98904678485</v>
      </c>
      <c r="I107" s="3" t="n">
        <v>2040</v>
      </c>
      <c r="J107" s="11" t="n">
        <v>35198.6351780554</v>
      </c>
      <c r="K107" s="9" t="n">
        <v>26285.2943577518</v>
      </c>
      <c r="L107" s="9" t="n">
        <v>29419.682026674</v>
      </c>
      <c r="M107" s="9" t="n">
        <v>21435.3014942604</v>
      </c>
      <c r="N107" s="9" t="n">
        <v>16756.5966083004</v>
      </c>
      <c r="O107" s="9" t="n">
        <v>13539.9215872072</v>
      </c>
      <c r="P107" s="9" t="n">
        <v>22015.1131561427</v>
      </c>
      <c r="Q107" s="9" t="n">
        <v>0.62129772924504</v>
      </c>
      <c r="R107" s="14" t="n">
        <v>8081.19443084428</v>
      </c>
      <c r="S107" s="13" t="n">
        <v>6079.06306806785</v>
      </c>
      <c r="T107" s="13" t="n">
        <v>4442.30698434757</v>
      </c>
      <c r="U107" s="13" t="n">
        <v>3562.17264247702</v>
      </c>
      <c r="V107" s="13" t="n">
        <v>2712.03385163516</v>
      </c>
      <c r="W107" s="13" t="n">
        <v>4575.27989981383</v>
      </c>
      <c r="X107" s="13" t="n">
        <v>5413.79381911449</v>
      </c>
      <c r="Y107" s="10" t="n">
        <v>5424.91585109037</v>
      </c>
      <c r="Z107" s="10" t="n">
        <v>3543.95594097601</v>
      </c>
      <c r="AA107" s="7"/>
      <c r="AB107" s="7" t="n">
        <v>2040</v>
      </c>
      <c r="AC107" s="8" t="n">
        <v>42230.0272229702</v>
      </c>
      <c r="AD107" s="8" t="n">
        <v>28290.9491062533</v>
      </c>
      <c r="AE107" s="13" t="n">
        <v>31767.457280178</v>
      </c>
      <c r="AF107" s="13" t="n">
        <v>23214.2347875906</v>
      </c>
      <c r="AG107" s="13" t="n">
        <v>18614.9026548057</v>
      </c>
      <c r="AH107" s="13" t="n">
        <v>14172.3187536529</v>
      </c>
      <c r="AI107" s="13" t="n">
        <v>23909.1134825796</v>
      </c>
      <c r="AJ107" s="13" t="n">
        <v>28349.0696869589</v>
      </c>
      <c r="AK107" s="13" t="n">
        <v>23246.2371433063</v>
      </c>
      <c r="AL107" s="8" t="n">
        <v>18519.707345884</v>
      </c>
      <c r="AM107" s="13" t="n">
        <v>0.518851908005689</v>
      </c>
      <c r="AN107" s="3" t="n">
        <v>2040</v>
      </c>
      <c r="AO107" s="11" t="n">
        <v>9253.40262978567</v>
      </c>
      <c r="AP107" s="9" t="n">
        <v>6527.1953693838</v>
      </c>
      <c r="AQ107" s="9" t="n">
        <v>4646.03530883239</v>
      </c>
      <c r="AR107" s="9" t="n">
        <v>3610.22061239849</v>
      </c>
      <c r="AS107" s="9" t="n">
        <v>2809.85018659466</v>
      </c>
      <c r="AT107" s="9" t="n">
        <v>4833.65451339123</v>
      </c>
      <c r="AU107" s="9" t="n">
        <v>5764.97217228708</v>
      </c>
      <c r="AV107" s="3"/>
      <c r="AW107" s="3"/>
      <c r="AX107" s="3" t="n">
        <v>2040</v>
      </c>
      <c r="AY107" s="6" t="n">
        <v>48355.6543905759</v>
      </c>
      <c r="AZ107" s="6" t="n">
        <v>30126.1074533897</v>
      </c>
      <c r="BA107" s="9" t="n">
        <v>34109.2694276291</v>
      </c>
      <c r="BB107" s="9" t="n">
        <v>24278.8611572082</v>
      </c>
      <c r="BC107" s="9" t="n">
        <v>18865.9877011013</v>
      </c>
      <c r="BD107" s="9" t="n">
        <v>14683.4791425707</v>
      </c>
      <c r="BE107" s="9" t="n">
        <v>25259.3058407108</v>
      </c>
      <c r="BF107" s="9" t="n">
        <v>0.503038009667397</v>
      </c>
      <c r="BG107" s="9" t="n">
        <v>28349.0696869589</v>
      </c>
      <c r="BH107" s="9" t="n">
        <v>23246.2371433063</v>
      </c>
      <c r="BI107" s="6" t="n">
        <v>18519.707345884</v>
      </c>
    </row>
    <row r="108" customFormat="false" ht="15" hidden="false" customHeight="false" outlineLevel="0" collapsed="false">
      <c r="A108" s="0" t="n">
        <v>2040</v>
      </c>
      <c r="B108" s="11" t="n">
        <v>6718.90245248794</v>
      </c>
      <c r="C108" s="9" t="n">
        <v>5653.92595936029</v>
      </c>
      <c r="D108" s="9" t="n">
        <v>4110.38524325526</v>
      </c>
      <c r="E108" s="9" t="n">
        <v>3207.79888475686</v>
      </c>
      <c r="F108" s="9" t="n">
        <v>2593.27685110262</v>
      </c>
      <c r="G108" s="9" t="n">
        <v>4211.39826724893</v>
      </c>
      <c r="H108" s="9" t="n">
        <v>5034.81673591701</v>
      </c>
      <c r="I108" s="3" t="n">
        <v>2040</v>
      </c>
      <c r="J108" s="11" t="n">
        <v>35111.0762035462</v>
      </c>
      <c r="K108" s="9" t="n">
        <v>26310.5224902042</v>
      </c>
      <c r="L108" s="9" t="n">
        <v>29545.8114791947</v>
      </c>
      <c r="M108" s="9" t="n">
        <v>21479.7060267525</v>
      </c>
      <c r="N108" s="9" t="n">
        <v>16763.0460309248</v>
      </c>
      <c r="O108" s="9" t="n">
        <v>13551.7283931159</v>
      </c>
      <c r="P108" s="9" t="n">
        <v>22007.571404777</v>
      </c>
      <c r="Q108" s="9" t="n">
        <v>0.620825082624386</v>
      </c>
      <c r="R108" s="14" t="n">
        <v>8083.42020533072</v>
      </c>
      <c r="S108" s="13" t="n">
        <v>6118.6791335631</v>
      </c>
      <c r="T108" s="13" t="n">
        <v>4448.01157799304</v>
      </c>
      <c r="U108" s="13" t="n">
        <v>3564.8526088106</v>
      </c>
      <c r="V108" s="13" t="n">
        <v>2714.59356061392</v>
      </c>
      <c r="W108" s="13" t="n">
        <v>4592.65281681449</v>
      </c>
      <c r="X108" s="13" t="n">
        <v>5420.81417404568</v>
      </c>
      <c r="Y108" s="10" t="n">
        <v>5442.72206467288</v>
      </c>
      <c r="Z108" s="10" t="n">
        <v>3547.46870124101</v>
      </c>
      <c r="AA108" s="7"/>
      <c r="AB108" s="7" t="n">
        <v>2040</v>
      </c>
      <c r="AC108" s="8" t="n">
        <v>42241.6584883678</v>
      </c>
      <c r="AD108" s="8" t="n">
        <v>28327.635487505</v>
      </c>
      <c r="AE108" s="13" t="n">
        <v>31974.4795884083</v>
      </c>
      <c r="AF108" s="13" t="n">
        <v>23244.0453740089</v>
      </c>
      <c r="AG108" s="13" t="n">
        <v>18628.9073978164</v>
      </c>
      <c r="AH108" s="13" t="n">
        <v>14185.6950658776</v>
      </c>
      <c r="AI108" s="13" t="n">
        <v>23999.8994133178</v>
      </c>
      <c r="AJ108" s="13" t="n">
        <v>28442.1199025876</v>
      </c>
      <c r="AK108" s="13" t="n">
        <v>23322.5383201219</v>
      </c>
      <c r="AL108" s="8" t="n">
        <v>18538.0640334861</v>
      </c>
      <c r="AM108" s="13" t="n">
        <v>0.518194134706846</v>
      </c>
      <c r="AN108" s="3" t="n">
        <v>2040</v>
      </c>
      <c r="AO108" s="11" t="n">
        <v>9293.31146669104</v>
      </c>
      <c r="AP108" s="9" t="n">
        <v>6572.21196568877</v>
      </c>
      <c r="AQ108" s="9" t="n">
        <v>4659.42308976346</v>
      </c>
      <c r="AR108" s="9" t="n">
        <v>3613.77022366433</v>
      </c>
      <c r="AS108" s="9" t="n">
        <v>2812.90240777419</v>
      </c>
      <c r="AT108" s="9" t="n">
        <v>4852.02953887725</v>
      </c>
      <c r="AU108" s="9" t="n">
        <v>5781.04784977963</v>
      </c>
      <c r="AV108" s="3"/>
      <c r="AW108" s="3"/>
      <c r="AX108" s="3" t="n">
        <v>2040</v>
      </c>
      <c r="AY108" s="6" t="n">
        <v>48564.2066390552</v>
      </c>
      <c r="AZ108" s="6" t="n">
        <v>30210.1143788445</v>
      </c>
      <c r="BA108" s="9" t="n">
        <v>34344.5133762449</v>
      </c>
      <c r="BB108" s="9" t="n">
        <v>24348.8218985333</v>
      </c>
      <c r="BC108" s="9" t="n">
        <v>18884.5369615689</v>
      </c>
      <c r="BD108" s="9" t="n">
        <v>14699.4291836946</v>
      </c>
      <c r="BE108" s="9" t="n">
        <v>25355.3285058178</v>
      </c>
      <c r="BF108" s="9" t="n">
        <v>0.505382546202379</v>
      </c>
      <c r="BG108" s="9" t="n">
        <v>28442.1199025876</v>
      </c>
      <c r="BH108" s="9" t="n">
        <v>23322.5383201219</v>
      </c>
      <c r="BI108" s="6" t="n">
        <v>18538.0640334861</v>
      </c>
    </row>
    <row r="109" customFormat="false" ht="15" hidden="false" customHeight="false" outlineLevel="0" collapsed="false">
      <c r="Y109" s="15"/>
      <c r="Z109" s="15" t="n">
        <v>3925.4450702875</v>
      </c>
      <c r="AA109" s="15"/>
      <c r="AE109" s="0" t="n">
        <f aca="false">AE108/AH108</f>
        <v>2.25399456564663</v>
      </c>
      <c r="AK109" s="16" t="n">
        <f aca="false">(AK108-AL108)/AL108</f>
        <v>0.258089209207251</v>
      </c>
    </row>
    <row r="110" customFormat="false" ht="15" hidden="false" customHeight="false" outlineLevel="0" collapsed="false">
      <c r="AK110" s="16" t="n">
        <f aca="false">(AK108-AL108*0.8)/(AL108*0.8)</f>
        <v>0.572611511509063</v>
      </c>
      <c r="AL110" s="0" t="n">
        <f aca="false">AL108*0.8</f>
        <v>14830.4512267889</v>
      </c>
    </row>
    <row r="111" customFormat="false" ht="15" hidden="false" customHeight="false" outlineLevel="0" collapsed="false">
      <c r="AE111" s="17" t="n">
        <f aca="false">AH108/AE108</f>
        <v>0.443656792807359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0.521851447451035</v>
      </c>
    </row>
    <row r="113" customFormat="false" ht="15" hidden="false" customHeight="false" outlineLevel="0" collapsed="false">
      <c r="M113" s="0" t="s">
        <v>23</v>
      </c>
      <c r="AM113" s="17" t="n">
        <f aca="false">(AM112-AM111)/AM111</f>
        <v>-0.0981444886688006</v>
      </c>
    </row>
    <row r="115" customFormat="false" ht="15" hidden="false" customHeight="false" outlineLevel="0" collapsed="false">
      <c r="AC115" s="17" t="n">
        <f aca="false">(AC108-AC18)/AC18</f>
        <v>0.202322421322811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3"/>
  <sheetViews>
    <sheetView windowProtection="false" showFormulas="false" showGridLines="true" showRowColHeaders="true" showZeros="true" rightToLeft="false" tabSelected="false" showOutlineSymbols="true" defaultGridColor="true" view="normal" topLeftCell="W1" colorId="64" zoomScale="75" zoomScaleNormal="75" zoomScalePageLayoutView="100" workbookViewId="0">
      <selection pane="topLeft" activeCell="R108" activeCellId="0" sqref="R108"/>
    </sheetView>
  </sheetViews>
  <sheetFormatPr defaultRowHeight="15"/>
  <cols>
    <col collapsed="false" hidden="false" max="29" min="1" style="0" width="8.82629107981221"/>
    <col collapsed="false" hidden="false" max="30" min="30" style="0" width="10.9953051643192"/>
    <col collapsed="false" hidden="false" max="34" min="31" style="0" width="8.82629107981221"/>
    <col collapsed="false" hidden="false" max="39" min="35" style="0" width="10.9953051643192"/>
    <col collapsed="false" hidden="false" max="52" min="40" style="0" width="8.82629107981221"/>
    <col collapsed="false" hidden="false" max="59" min="53" style="0" width="10.9953051643192"/>
    <col collapsed="false" hidden="false" max="60" min="60" style="0" width="8.82629107981221"/>
    <col collapsed="false" hidden="false" max="61" min="61" style="0" width="10.9953051643192"/>
    <col collapsed="false" hidden="false" max="1025" min="62" style="0" width="8.8262910798122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3"/>
      <c r="C2" s="3"/>
      <c r="D2" s="3"/>
      <c r="E2" s="3" t="s">
        <v>2</v>
      </c>
      <c r="F2" s="3"/>
      <c r="G2" s="3"/>
      <c r="H2" s="3"/>
      <c r="I2" s="3"/>
      <c r="J2" s="3"/>
      <c r="K2" s="3"/>
      <c r="L2" s="3" t="s">
        <v>24</v>
      </c>
      <c r="M2" s="3"/>
      <c r="N2" s="3"/>
      <c r="O2" s="3"/>
      <c r="P2" s="3"/>
      <c r="Q2" s="3"/>
      <c r="R2" s="4" t="s">
        <v>3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O2" s="3" t="s">
        <v>4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 t="s">
        <v>25</v>
      </c>
      <c r="BB2" s="3"/>
      <c r="BC2" s="3"/>
      <c r="BD2" s="3"/>
      <c r="BE2" s="3"/>
      <c r="BF2" s="3"/>
      <c r="BG2" s="3"/>
      <c r="BH2" s="3"/>
      <c r="BI2" s="3"/>
      <c r="BJ2" s="3"/>
    </row>
    <row r="3" customFormat="false" ht="78" hidden="false" customHeight="false" outlineLevel="0" collapsed="false">
      <c r="B3" s="3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/>
      <c r="J3" s="3" t="s">
        <v>5</v>
      </c>
      <c r="K3" s="6" t="s">
        <v>11</v>
      </c>
      <c r="L3" s="6" t="s">
        <v>6</v>
      </c>
      <c r="M3" s="6" t="s">
        <v>7</v>
      </c>
      <c r="N3" s="6" t="s">
        <v>8</v>
      </c>
      <c r="O3" s="6" t="s">
        <v>9</v>
      </c>
      <c r="P3" s="6" t="s">
        <v>10</v>
      </c>
      <c r="Q3" s="6" t="s">
        <v>26</v>
      </c>
      <c r="R3" s="7" t="s">
        <v>5</v>
      </c>
      <c r="S3" s="8" t="s">
        <v>6</v>
      </c>
      <c r="T3" s="8" t="s">
        <v>7</v>
      </c>
      <c r="U3" s="8" t="s">
        <v>8</v>
      </c>
      <c r="V3" s="8" t="s">
        <v>9</v>
      </c>
      <c r="W3" s="8" t="s">
        <v>10</v>
      </c>
      <c r="X3" s="8" t="s">
        <v>11</v>
      </c>
      <c r="Y3" s="8" t="s">
        <v>20</v>
      </c>
      <c r="Z3" s="8" t="s">
        <v>21</v>
      </c>
      <c r="AA3" s="7"/>
      <c r="AB3" s="8"/>
      <c r="AC3" s="7" t="s">
        <v>12</v>
      </c>
      <c r="AD3" s="8" t="s">
        <v>27</v>
      </c>
      <c r="AE3" s="8" t="s">
        <v>28</v>
      </c>
      <c r="AF3" s="8" t="s">
        <v>15</v>
      </c>
      <c r="AG3" s="8" t="s">
        <v>29</v>
      </c>
      <c r="AH3" s="8" t="s">
        <v>17</v>
      </c>
      <c r="AI3" s="8" t="s">
        <v>18</v>
      </c>
      <c r="AJ3" s="8" t="s">
        <v>20</v>
      </c>
      <c r="AK3" s="8" t="s">
        <v>22</v>
      </c>
      <c r="AL3" s="8" t="s">
        <v>21</v>
      </c>
      <c r="AM3" s="8" t="s">
        <v>19</v>
      </c>
      <c r="AN3" s="6"/>
      <c r="AO3" s="3" t="s">
        <v>5</v>
      </c>
      <c r="AP3" s="6" t="s">
        <v>6</v>
      </c>
      <c r="AQ3" s="6" t="s">
        <v>7</v>
      </c>
      <c r="AR3" s="6" t="s">
        <v>8</v>
      </c>
      <c r="AS3" s="6" t="s">
        <v>9</v>
      </c>
      <c r="AT3" s="6" t="s">
        <v>10</v>
      </c>
      <c r="AU3" s="6" t="s">
        <v>11</v>
      </c>
      <c r="AV3" s="3"/>
      <c r="AW3" s="3"/>
      <c r="AX3" s="6"/>
      <c r="AY3" s="3" t="s">
        <v>12</v>
      </c>
      <c r="AZ3" s="6" t="s">
        <v>27</v>
      </c>
      <c r="BA3" s="6" t="s">
        <v>28</v>
      </c>
      <c r="BB3" s="6" t="s">
        <v>15</v>
      </c>
      <c r="BC3" s="6" t="s">
        <v>29</v>
      </c>
      <c r="BD3" s="6" t="s">
        <v>17</v>
      </c>
      <c r="BE3" s="6" t="s">
        <v>18</v>
      </c>
      <c r="BF3" s="6" t="s">
        <v>26</v>
      </c>
      <c r="BG3" s="6" t="s">
        <v>20</v>
      </c>
      <c r="BH3" s="6" t="s">
        <v>22</v>
      </c>
      <c r="BI3" s="6" t="s">
        <v>21</v>
      </c>
    </row>
    <row r="4" customFormat="false" ht="15" hidden="false" customHeight="false" outlineLevel="0" collapsed="false">
      <c r="A4" s="0" t="n">
        <v>2014</v>
      </c>
      <c r="B4" s="3" t="n">
        <v>6695.92</v>
      </c>
      <c r="C4" s="6"/>
      <c r="D4" s="6"/>
      <c r="E4" s="6"/>
      <c r="F4" s="6"/>
      <c r="G4" s="6"/>
      <c r="H4" s="6" t="n">
        <v>4210.1710123</v>
      </c>
      <c r="I4" s="3" t="n">
        <v>2014</v>
      </c>
      <c r="J4" s="3" t="n">
        <f aca="false">B4*[2]'inflation indexes'!i96</f>
        <v>6695.92</v>
      </c>
      <c r="K4" s="9" t="n">
        <f aca="false">H4*[2]'inflation indexes'!i96</f>
        <v>4210.1710123</v>
      </c>
      <c r="L4" s="6"/>
      <c r="M4" s="6"/>
      <c r="N4" s="6"/>
      <c r="O4" s="6"/>
      <c r="P4" s="6"/>
      <c r="Q4" s="3"/>
      <c r="R4" s="7" t="n">
        <v>6695.92</v>
      </c>
      <c r="S4" s="8"/>
      <c r="T4" s="8"/>
      <c r="U4" s="8"/>
      <c r="V4" s="8"/>
      <c r="W4" s="8"/>
      <c r="X4" s="8" t="n">
        <v>4210.1710123</v>
      </c>
      <c r="Y4" s="10" t="n">
        <v>4400</v>
      </c>
      <c r="Z4" s="10" t="n">
        <v>3231.63</v>
      </c>
      <c r="AA4" s="7"/>
      <c r="AB4" s="7" t="n">
        <v>2014</v>
      </c>
      <c r="AC4" s="8" t="n">
        <f aca="false">R4*[2]'inflation indexes'!i96</f>
        <v>6695.92</v>
      </c>
      <c r="AD4" s="8" t="n">
        <f aca="false">X4*[2]'inflation indexes'!i96</f>
        <v>4210.1710123</v>
      </c>
      <c r="AE4" s="8"/>
      <c r="AF4" s="8"/>
      <c r="AG4" s="8"/>
      <c r="AH4" s="8"/>
      <c r="AI4" s="8"/>
      <c r="AJ4" s="8"/>
      <c r="AK4" s="8"/>
      <c r="AL4" s="8" t="n">
        <f aca="false">Z4*[2]'inflation indexes'!i96</f>
        <v>3231.63</v>
      </c>
      <c r="AM4" s="7"/>
      <c r="AN4" s="3" t="n">
        <v>2014</v>
      </c>
      <c r="AO4" s="3" t="n">
        <v>6695.92</v>
      </c>
      <c r="AP4" s="6"/>
      <c r="AQ4" s="6"/>
      <c r="AR4" s="6"/>
      <c r="AS4" s="6"/>
      <c r="AT4" s="6"/>
      <c r="AU4" s="6" t="n">
        <v>4210.1710123</v>
      </c>
      <c r="AV4" s="3"/>
      <c r="AW4" s="3"/>
      <c r="AX4" s="3" t="n">
        <v>2014</v>
      </c>
      <c r="AY4" s="6" t="n">
        <f aca="false">AO4*[2]'inflation indexes'!i96</f>
        <v>6695.92</v>
      </c>
      <c r="AZ4" s="6" t="n">
        <f aca="false">AU4*[2]'inflation indexes'!i96</f>
        <v>4210.1710123</v>
      </c>
      <c r="BA4" s="6"/>
      <c r="BB4" s="6"/>
      <c r="BC4" s="6"/>
      <c r="BD4" s="6"/>
      <c r="BE4" s="6"/>
      <c r="BF4" s="3"/>
      <c r="BG4" s="6"/>
      <c r="BH4" s="6"/>
      <c r="BI4" s="6" t="n">
        <f aca="false">Z4*[2]'inflation indexes'!i96</f>
        <v>3231.63</v>
      </c>
    </row>
    <row r="5" customFormat="false" ht="15" hidden="false" customHeight="false" outlineLevel="0" collapsed="false">
      <c r="A5" s="0" t="n">
        <v>2015</v>
      </c>
      <c r="B5" s="11" t="n">
        <v>6368.9065332604</v>
      </c>
      <c r="C5" s="9" t="n">
        <v>4532.6256706488</v>
      </c>
      <c r="D5" s="9" t="n">
        <v>3355.984607346</v>
      </c>
      <c r="E5" s="9" t="n">
        <v>2432.5537045606</v>
      </c>
      <c r="F5" s="3"/>
      <c r="G5" s="9" t="n">
        <v>4161.8743531636</v>
      </c>
      <c r="H5" s="9" t="n">
        <v>4122.0371478738</v>
      </c>
      <c r="I5" s="3" t="n">
        <v>2015</v>
      </c>
      <c r="J5" s="11" t="n">
        <f aca="false">B5*[2]'inflation indexes'!i97</f>
        <v>6248.35552128482</v>
      </c>
      <c r="K5" s="9" t="n">
        <f aca="false">H5*[2]'inflation indexes'!i97</f>
        <v>4044.01500278782</v>
      </c>
      <c r="L5" s="9" t="n">
        <f aca="false">C5*[2]'inflation indexes'!i97</f>
        <v>4446.83188349717</v>
      </c>
      <c r="M5" s="9" t="n">
        <f aca="false">D5*[2]'inflation indexes'!i97</f>
        <v>3292.46234673859</v>
      </c>
      <c r="N5" s="9" t="n">
        <f aca="false">E5*[2]'inflation indexes'!i97</f>
        <v>2386.51019469932</v>
      </c>
      <c r="O5" s="6"/>
      <c r="P5" s="9" t="n">
        <f aca="false">G5*[2]'inflation indexes'!i97</f>
        <v>4083.0981672722</v>
      </c>
      <c r="Q5" s="9" t="n">
        <v>0.5569620733</v>
      </c>
      <c r="R5" s="12" t="n">
        <v>6368.90653326037</v>
      </c>
      <c r="S5" s="13" t="n">
        <v>4532.6256706488</v>
      </c>
      <c r="T5" s="13" t="n">
        <v>3355.984607346</v>
      </c>
      <c r="U5" s="13" t="n">
        <v>2432.5537045606</v>
      </c>
      <c r="V5" s="7"/>
      <c r="W5" s="13" t="n">
        <v>4161.8743531636</v>
      </c>
      <c r="X5" s="13" t="n">
        <v>4122.0371478738</v>
      </c>
      <c r="Y5" s="10" t="n">
        <v>4574.597425041</v>
      </c>
      <c r="Z5" s="10" t="n">
        <v>3134.7341553616</v>
      </c>
      <c r="AA5" s="7"/>
      <c r="AB5" s="7" t="n">
        <v>2015</v>
      </c>
      <c r="AC5" s="8" t="n">
        <v>6368.90653326037</v>
      </c>
      <c r="AD5" s="8" t="n">
        <f aca="false">X5*[2]'inflation indexes'!i97</f>
        <v>4044.01500278782</v>
      </c>
      <c r="AE5" s="13" t="n">
        <f aca="false">S5*[2]'inflation indexes'!i97</f>
        <v>4446.83188349717</v>
      </c>
      <c r="AF5" s="13" t="n">
        <f aca="false">T5*[2]'inflation indexes'!i97</f>
        <v>3292.46234673859</v>
      </c>
      <c r="AG5" s="13" t="n">
        <f aca="false">U5*[2]'inflation indexes'!i97</f>
        <v>2386.51019469932</v>
      </c>
      <c r="AH5" s="13"/>
      <c r="AI5" s="13" t="n">
        <f aca="false">W5*[2]'inflation indexes'!i97</f>
        <v>4083.0981672722</v>
      </c>
      <c r="AJ5" s="13" t="n">
        <f aca="false">Y5*[2]'inflation indexes'!i97</f>
        <v>4488.00919422153</v>
      </c>
      <c r="AK5" s="13"/>
      <c r="AL5" s="8" t="n">
        <f aca="false">Z5*[2]'inflation indexes'!i97</f>
        <v>3075.39973543727</v>
      </c>
      <c r="AM5" s="13" t="n">
        <v>0.5569620733</v>
      </c>
      <c r="AN5" s="3" t="n">
        <v>2015</v>
      </c>
      <c r="AO5" s="11" t="n">
        <v>6368.9065332604</v>
      </c>
      <c r="AP5" s="9" t="n">
        <v>4532.6256706488</v>
      </c>
      <c r="AQ5" s="9" t="n">
        <v>3355.984607346</v>
      </c>
      <c r="AR5" s="9" t="n">
        <v>2432.5537045606</v>
      </c>
      <c r="AS5" s="3"/>
      <c r="AT5" s="9" t="n">
        <v>4161.8743531636</v>
      </c>
      <c r="AU5" s="9" t="n">
        <v>4122.0371478738</v>
      </c>
      <c r="AV5" s="3"/>
      <c r="AW5" s="3"/>
      <c r="AX5" s="3" t="n">
        <v>2015</v>
      </c>
      <c r="AY5" s="6" t="n">
        <f aca="false">AO5*[2]'inflation indexes'!i97</f>
        <v>6248.35552128482</v>
      </c>
      <c r="AZ5" s="6" t="n">
        <f aca="false">AU5*[2]'inflation indexes'!i97</f>
        <v>4044.01500278782</v>
      </c>
      <c r="BA5" s="9" t="n">
        <f aca="false">AP5*[2]'inflation indexes'!i97</f>
        <v>4446.83188349717</v>
      </c>
      <c r="BB5" s="9" t="n">
        <f aca="false">AQ5*[2]'inflation indexes'!i97</f>
        <v>3292.46234673859</v>
      </c>
      <c r="BC5" s="9" t="n">
        <f aca="false">AR5*[2]'inflation indexes'!i97</f>
        <v>2386.51019469932</v>
      </c>
      <c r="BD5" s="9"/>
      <c r="BE5" s="9" t="n">
        <f aca="false">AT5*[2]'inflation indexes'!i97</f>
        <v>4083.0981672722</v>
      </c>
      <c r="BF5" s="9" t="n">
        <v>0.5569620733</v>
      </c>
      <c r="BG5" s="9" t="n">
        <f aca="false">Y5*[2]'inflation indexes'!i97</f>
        <v>4488.00919422153</v>
      </c>
      <c r="BH5" s="9"/>
      <c r="BI5" s="6" t="n">
        <f aca="false">Z5*[2]'inflation indexes'!i97</f>
        <v>3075.39973543727</v>
      </c>
    </row>
    <row r="6" customFormat="false" ht="15" hidden="false" customHeight="false" outlineLevel="0" collapsed="false">
      <c r="A6" s="0" t="n">
        <v>2015</v>
      </c>
      <c r="B6" s="11" t="n">
        <v>6691.6267211456</v>
      </c>
      <c r="C6" s="9" t="n">
        <v>5214.710320524</v>
      </c>
      <c r="D6" s="9" t="n">
        <v>3860.8882653144</v>
      </c>
      <c r="E6" s="9" t="n">
        <v>2778.5450676414</v>
      </c>
      <c r="F6" s="3"/>
      <c r="G6" s="9" t="n">
        <v>4766.0691925087</v>
      </c>
      <c r="H6" s="9" t="n">
        <v>4737.3859540214</v>
      </c>
      <c r="I6" s="3" t="n">
        <v>2015</v>
      </c>
      <c r="J6" s="11" t="n">
        <f aca="false">B6*[2]'inflation indexes'!i98</f>
        <v>6398.7328646895</v>
      </c>
      <c r="K6" s="9" t="n">
        <f aca="false">H6*[2]'inflation indexes'!i98</f>
        <v>4530.02961162268</v>
      </c>
      <c r="L6" s="9" t="n">
        <f aca="false">C6*[2]'inflation indexes'!i98</f>
        <v>4986.46139395832</v>
      </c>
      <c r="M6" s="9" t="n">
        <f aca="false">D6*[2]'inflation indexes'!i98</f>
        <v>3691.89640421721</v>
      </c>
      <c r="N6" s="9" t="n">
        <f aca="false">E6*[2]'inflation indexes'!i98</f>
        <v>2656.92758745128</v>
      </c>
      <c r="O6" s="6"/>
      <c r="P6" s="9" t="n">
        <f aca="false">G6*[2]'inflation indexes'!i98</f>
        <v>4557.45737895382</v>
      </c>
      <c r="Q6" s="9" t="n">
        <v>0.616270079</v>
      </c>
      <c r="R6" s="14" t="n">
        <v>6691.62672114557</v>
      </c>
      <c r="S6" s="13" t="n">
        <v>5214.710320524</v>
      </c>
      <c r="T6" s="13" t="n">
        <v>3860.8882653144</v>
      </c>
      <c r="U6" s="13" t="n">
        <v>2778.5450676414</v>
      </c>
      <c r="V6" s="7"/>
      <c r="W6" s="13" t="n">
        <v>4766.0691925087</v>
      </c>
      <c r="X6" s="13" t="n">
        <v>4737.3859540214</v>
      </c>
      <c r="Y6" s="10" t="n">
        <v>4418.4456685027</v>
      </c>
      <c r="Z6" s="10" t="n">
        <v>3580.599313971</v>
      </c>
      <c r="AA6" s="7"/>
      <c r="AB6" s="7" t="n">
        <v>2015</v>
      </c>
      <c r="AC6" s="8" t="n">
        <v>6691.62672114557</v>
      </c>
      <c r="AD6" s="8" t="n">
        <f aca="false">X6*[2]'inflation indexes'!i98</f>
        <v>4530.02961162268</v>
      </c>
      <c r="AE6" s="13" t="n">
        <f aca="false">S6*[2]'inflation indexes'!i98</f>
        <v>4986.46139395832</v>
      </c>
      <c r="AF6" s="13" t="n">
        <f aca="false">T6*[2]'inflation indexes'!i98</f>
        <v>3691.89640421721</v>
      </c>
      <c r="AG6" s="13" t="n">
        <f aca="false">U6*[2]'inflation indexes'!i98</f>
        <v>2656.92758745128</v>
      </c>
      <c r="AH6" s="13"/>
      <c r="AI6" s="13" t="n">
        <f aca="false">W6*[2]'inflation indexes'!i98</f>
        <v>4557.45737895382</v>
      </c>
      <c r="AJ6" s="13" t="n">
        <f aca="false">Y6*[2]'inflation indexes'!i98</f>
        <v>4225.04940697782</v>
      </c>
      <c r="AK6" s="13"/>
      <c r="AL6" s="8" t="n">
        <f aca="false">Z6*[2]'inflation indexes'!i98</f>
        <v>3423.87575702497</v>
      </c>
      <c r="AM6" s="13" t="n">
        <v>0.616270079</v>
      </c>
      <c r="AN6" s="3" t="n">
        <v>2015</v>
      </c>
      <c r="AO6" s="11" t="n">
        <v>6691.6267211456</v>
      </c>
      <c r="AP6" s="9" t="n">
        <v>5214.710320524</v>
      </c>
      <c r="AQ6" s="9" t="n">
        <v>3860.8882653144</v>
      </c>
      <c r="AR6" s="9" t="n">
        <v>2778.5450676414</v>
      </c>
      <c r="AS6" s="3"/>
      <c r="AT6" s="9" t="n">
        <v>4766.0691925087</v>
      </c>
      <c r="AU6" s="9" t="n">
        <v>4737.3859540214</v>
      </c>
      <c r="AV6" s="3"/>
      <c r="AW6" s="3"/>
      <c r="AX6" s="3" t="n">
        <v>2015</v>
      </c>
      <c r="AY6" s="6" t="n">
        <f aca="false">AO6*[2]'inflation indexes'!i98</f>
        <v>6398.7328646895</v>
      </c>
      <c r="AZ6" s="6" t="n">
        <f aca="false">AU6*[2]'inflation indexes'!i98</f>
        <v>4530.02961162268</v>
      </c>
      <c r="BA6" s="9" t="n">
        <f aca="false">AP6*[2]'inflation indexes'!i98</f>
        <v>4986.46139395832</v>
      </c>
      <c r="BB6" s="9" t="n">
        <f aca="false">AQ6*[2]'inflation indexes'!i98</f>
        <v>3691.89640421721</v>
      </c>
      <c r="BC6" s="9" t="n">
        <f aca="false">AR6*[2]'inflation indexes'!i98</f>
        <v>2656.92758745128</v>
      </c>
      <c r="BD6" s="9"/>
      <c r="BE6" s="9" t="n">
        <f aca="false">AT6*[2]'inflation indexes'!i98</f>
        <v>4557.45737895382</v>
      </c>
      <c r="BF6" s="9" t="n">
        <v>0.616270079</v>
      </c>
      <c r="BG6" s="9" t="n">
        <f aca="false">Y6*[2]'inflation indexes'!i98</f>
        <v>4225.04940697782</v>
      </c>
      <c r="BH6" s="9"/>
      <c r="BI6" s="6" t="n">
        <f aca="false">Z6*[2]'inflation indexes'!i98</f>
        <v>3423.87575702497</v>
      </c>
    </row>
    <row r="7" customFormat="false" ht="15" hidden="false" customHeight="false" outlineLevel="0" collapsed="false">
      <c r="A7" s="0" t="n">
        <v>2015</v>
      </c>
      <c r="B7" s="11" t="n">
        <v>6984.1911310188</v>
      </c>
      <c r="C7" s="9" t="n">
        <v>5044.4545635792</v>
      </c>
      <c r="D7" s="9" t="n">
        <v>3737.3461291325</v>
      </c>
      <c r="E7" s="9" t="n">
        <v>2684.2317987971</v>
      </c>
      <c r="F7" s="3"/>
      <c r="G7" s="9" t="n">
        <v>4593.7583252447</v>
      </c>
      <c r="H7" s="9" t="n">
        <v>4585.8402516104</v>
      </c>
      <c r="I7" s="3" t="n">
        <v>2015</v>
      </c>
      <c r="J7" s="11" t="n">
        <f aca="false">B7*[2]'inflation indexes'!i99</f>
        <v>6562.16934766773</v>
      </c>
      <c r="K7" s="9" t="n">
        <f aca="false">H7*[2]'inflation indexes'!i99</f>
        <v>4308.73951870628</v>
      </c>
      <c r="L7" s="9" t="n">
        <f aca="false">C7*[2]'inflation indexes'!i99</f>
        <v>4739.64192729549</v>
      </c>
      <c r="M7" s="9" t="n">
        <f aca="false">D7*[2]'inflation indexes'!i99</f>
        <v>3511.51590071682</v>
      </c>
      <c r="N7" s="9" t="n">
        <f aca="false">E7*[2]'inflation indexes'!i99</f>
        <v>2522.03631052862</v>
      </c>
      <c r="O7" s="6"/>
      <c r="P7" s="9" t="n">
        <f aca="false">G7*[2]'inflation indexes'!i99</f>
        <v>4316.17914043496</v>
      </c>
      <c r="Q7" s="9" t="n">
        <v>0.5691940707</v>
      </c>
      <c r="R7" s="14" t="n">
        <v>6984.19113101881</v>
      </c>
      <c r="S7" s="13" t="n">
        <v>5044.4545635792</v>
      </c>
      <c r="T7" s="13" t="n">
        <v>3737.3461291325</v>
      </c>
      <c r="U7" s="13" t="n">
        <v>2684.2317987971</v>
      </c>
      <c r="V7" s="7"/>
      <c r="W7" s="13" t="n">
        <v>4593.7583252447</v>
      </c>
      <c r="X7" s="13" t="n">
        <v>4585.8402516104</v>
      </c>
      <c r="Y7" s="10" t="n">
        <v>4794.6354914134</v>
      </c>
      <c r="Z7" s="10" t="n">
        <v>3459.061596388</v>
      </c>
      <c r="AA7" s="7"/>
      <c r="AB7" s="7" t="n">
        <v>2015</v>
      </c>
      <c r="AC7" s="8" t="n">
        <v>6984.19113101881</v>
      </c>
      <c r="AD7" s="8" t="n">
        <f aca="false">X7*[2]'inflation indexes'!i99</f>
        <v>4308.73951870628</v>
      </c>
      <c r="AE7" s="13" t="n">
        <f aca="false">S7*[2]'inflation indexes'!i99</f>
        <v>4739.64192729549</v>
      </c>
      <c r="AF7" s="13" t="n">
        <f aca="false">T7*[2]'inflation indexes'!i99</f>
        <v>3511.51590071682</v>
      </c>
      <c r="AG7" s="13" t="n">
        <f aca="false">U7*[2]'inflation indexes'!i99</f>
        <v>2522.03631052862</v>
      </c>
      <c r="AH7" s="13"/>
      <c r="AI7" s="13" t="n">
        <f aca="false">W7*[2]'inflation indexes'!i99</f>
        <v>4316.17914043496</v>
      </c>
      <c r="AJ7" s="13" t="n">
        <f aca="false">Y7*[2]'inflation indexes'!i99</f>
        <v>4504.91824532918</v>
      </c>
      <c r="AK7" s="13"/>
      <c r="AL7" s="8" t="n">
        <f aca="false">Z7*[2]'inflation indexes'!i99</f>
        <v>3250.04679191831</v>
      </c>
      <c r="AM7" s="13" t="n">
        <v>0.5691940707</v>
      </c>
      <c r="AN7" s="3" t="n">
        <v>2015</v>
      </c>
      <c r="AO7" s="11" t="n">
        <v>6984.1911310188</v>
      </c>
      <c r="AP7" s="9" t="n">
        <v>5044.4545635792</v>
      </c>
      <c r="AQ7" s="9" t="n">
        <v>3737.3461291325</v>
      </c>
      <c r="AR7" s="9" t="n">
        <v>2684.2317987971</v>
      </c>
      <c r="AS7" s="3"/>
      <c r="AT7" s="9" t="n">
        <v>4593.7583252447</v>
      </c>
      <c r="AU7" s="9" t="n">
        <v>4585.8402516104</v>
      </c>
      <c r="AV7" s="3"/>
      <c r="AW7" s="3"/>
      <c r="AX7" s="3" t="n">
        <v>2015</v>
      </c>
      <c r="AY7" s="6" t="n">
        <f aca="false">AO7*[2]'inflation indexes'!i99</f>
        <v>6562.16934766773</v>
      </c>
      <c r="AZ7" s="6" t="n">
        <f aca="false">AU7*[2]'inflation indexes'!i99</f>
        <v>4308.73951870628</v>
      </c>
      <c r="BA7" s="9" t="n">
        <f aca="false">AP7*[2]'inflation indexes'!i99</f>
        <v>4739.64192729549</v>
      </c>
      <c r="BB7" s="9" t="n">
        <f aca="false">AQ7*[2]'inflation indexes'!i99</f>
        <v>3511.51590071682</v>
      </c>
      <c r="BC7" s="9" t="n">
        <f aca="false">AR7*[2]'inflation indexes'!i99</f>
        <v>2522.03631052862</v>
      </c>
      <c r="BD7" s="9"/>
      <c r="BE7" s="9" t="n">
        <f aca="false">AT7*[2]'inflation indexes'!i99</f>
        <v>4316.17914043496</v>
      </c>
      <c r="BF7" s="9" t="n">
        <v>0.5691940707</v>
      </c>
      <c r="BG7" s="9" t="n">
        <f aca="false">Y7*[2]'inflation indexes'!i99</f>
        <v>4504.91824532918</v>
      </c>
      <c r="BH7" s="9"/>
      <c r="BI7" s="6" t="n">
        <f aca="false">Z7*[2]'inflation indexes'!i99</f>
        <v>3250.04679191831</v>
      </c>
    </row>
    <row r="8" customFormat="false" ht="15" hidden="false" customHeight="false" outlineLevel="0" collapsed="false">
      <c r="A8" s="0" t="n">
        <v>2015</v>
      </c>
      <c r="B8" s="11" t="n">
        <v>6967.8308273951</v>
      </c>
      <c r="C8" s="9" t="n">
        <v>5434.6474991524</v>
      </c>
      <c r="D8" s="9" t="n">
        <v>4015.1369735243</v>
      </c>
      <c r="E8" s="9" t="n">
        <v>2881.0787738983</v>
      </c>
      <c r="F8" s="3"/>
      <c r="G8" s="9" t="n">
        <v>4921.0504949045</v>
      </c>
      <c r="H8" s="9" t="n">
        <v>4930.1857212199</v>
      </c>
      <c r="I8" s="3" t="n">
        <v>2015</v>
      </c>
      <c r="J8" s="11" t="n">
        <f aca="false">B8*[2]'inflation indexes'!i100</f>
        <v>6461.29513875529</v>
      </c>
      <c r="K8" s="9" t="n">
        <f aca="false">H8*[2]'inflation indexes'!i100</f>
        <v>4571.77934177657</v>
      </c>
      <c r="L8" s="9" t="n">
        <f aca="false">C8*[2]'inflation indexes'!i100</f>
        <v>5039.56860276551</v>
      </c>
      <c r="M8" s="9" t="n">
        <f aca="false">D8*[2]'inflation indexes'!i100</f>
        <v>3723.25127448134</v>
      </c>
      <c r="N8" s="9" t="n">
        <f aca="false">E8*[2]'inflation indexes'!i100</f>
        <v>2671.6349373711</v>
      </c>
      <c r="O8" s="6"/>
      <c r="P8" s="9" t="n">
        <f aca="false">G8*[2]'inflation indexes'!i100</f>
        <v>4563.30821283483</v>
      </c>
      <c r="Q8" s="9" t="n">
        <v>0.6085050127</v>
      </c>
      <c r="R8" s="14" t="n">
        <v>6967.83082739512</v>
      </c>
      <c r="S8" s="13" t="n">
        <v>5434.6474991524</v>
      </c>
      <c r="T8" s="13" t="n">
        <v>4015.1369735243</v>
      </c>
      <c r="U8" s="13" t="n">
        <v>2881.0787738983</v>
      </c>
      <c r="V8" s="7"/>
      <c r="W8" s="13" t="n">
        <v>4921.0504949045</v>
      </c>
      <c r="X8" s="13" t="n">
        <v>4930.1857212199</v>
      </c>
      <c r="Y8" s="10" t="n">
        <v>4825.8776003058</v>
      </c>
      <c r="Z8" s="10" t="n">
        <v>3712.7303787349</v>
      </c>
      <c r="AA8" s="7"/>
      <c r="AB8" s="7" t="n">
        <v>2015</v>
      </c>
      <c r="AC8" s="8" t="n">
        <v>6967.83082739512</v>
      </c>
      <c r="AD8" s="8" t="n">
        <f aca="false">X8*[2]'inflation indexes'!i100</f>
        <v>4571.77934177657</v>
      </c>
      <c r="AE8" s="13" t="n">
        <f aca="false">S8*[2]'inflation indexes'!i100</f>
        <v>5039.56860276551</v>
      </c>
      <c r="AF8" s="13" t="n">
        <f aca="false">T8*[2]'inflation indexes'!i100</f>
        <v>3723.25127448134</v>
      </c>
      <c r="AG8" s="13" t="n">
        <f aca="false">U8*[2]'inflation indexes'!i100</f>
        <v>2671.6349373711</v>
      </c>
      <c r="AH8" s="13"/>
      <c r="AI8" s="13" t="n">
        <f aca="false">W8*[2]'inflation indexes'!i100</f>
        <v>4563.30821283483</v>
      </c>
      <c r="AJ8" s="13" t="n">
        <f aca="false">Y8*[2]'inflation indexes'!i100</f>
        <v>4475.05403783475</v>
      </c>
      <c r="AK8" s="13"/>
      <c r="AL8" s="8" t="n">
        <f aca="false">Z8*[2]'inflation indexes'!i100</f>
        <v>3442.82852754006</v>
      </c>
      <c r="AM8" s="13" t="n">
        <v>0.6085050127</v>
      </c>
      <c r="AN8" s="3" t="n">
        <v>2015</v>
      </c>
      <c r="AO8" s="11" t="n">
        <v>6967.8308273951</v>
      </c>
      <c r="AP8" s="9" t="n">
        <v>5434.6474991524</v>
      </c>
      <c r="AQ8" s="9" t="n">
        <v>4015.1369735243</v>
      </c>
      <c r="AR8" s="9" t="n">
        <v>2881.0787738983</v>
      </c>
      <c r="AS8" s="3"/>
      <c r="AT8" s="9" t="n">
        <v>4921.0504949045</v>
      </c>
      <c r="AU8" s="9" t="n">
        <v>4930.1857212199</v>
      </c>
      <c r="AV8" s="3"/>
      <c r="AW8" s="3"/>
      <c r="AX8" s="3" t="n">
        <v>2015</v>
      </c>
      <c r="AY8" s="6" t="n">
        <f aca="false">AO8*[2]'inflation indexes'!i100</f>
        <v>6461.29513875529</v>
      </c>
      <c r="AZ8" s="6" t="n">
        <f aca="false">AU8*[2]'inflation indexes'!i100</f>
        <v>4571.77934177657</v>
      </c>
      <c r="BA8" s="9" t="n">
        <f aca="false">AP8*[2]'inflation indexes'!i100</f>
        <v>5039.56860276551</v>
      </c>
      <c r="BB8" s="9" t="n">
        <f aca="false">AQ8*[2]'inflation indexes'!i100</f>
        <v>3723.25127448134</v>
      </c>
      <c r="BC8" s="9" t="n">
        <f aca="false">AR8*[2]'inflation indexes'!i100</f>
        <v>2671.6349373711</v>
      </c>
      <c r="BD8" s="9"/>
      <c r="BE8" s="9" t="n">
        <f aca="false">AT8*[2]'inflation indexes'!i100</f>
        <v>4563.30821283483</v>
      </c>
      <c r="BF8" s="9" t="n">
        <v>0.6085050127</v>
      </c>
      <c r="BG8" s="9" t="n">
        <f aca="false">Y8*[2]'inflation indexes'!i100</f>
        <v>4475.05403783475</v>
      </c>
      <c r="BH8" s="9"/>
      <c r="BI8" s="6" t="n">
        <f aca="false">Z8*[2]'inflation indexes'!i100</f>
        <v>3442.82852754006</v>
      </c>
    </row>
    <row r="9" customFormat="false" ht="15" hidden="false" customHeight="false" outlineLevel="0" collapsed="false">
      <c r="A9" s="0" t="n">
        <f aca="false">A5+1</f>
        <v>2016</v>
      </c>
      <c r="B9" s="11" t="n">
        <v>6546.8359095505</v>
      </c>
      <c r="C9" s="9" t="n">
        <v>4727.6434082841</v>
      </c>
      <c r="D9" s="9" t="n">
        <v>3496.1966531489</v>
      </c>
      <c r="E9" s="9" t="n">
        <v>2544.3077322792</v>
      </c>
      <c r="F9" s="3"/>
      <c r="G9" s="9" t="n">
        <v>4266.3899043233</v>
      </c>
      <c r="H9" s="9" t="n">
        <v>4286.8787128663</v>
      </c>
      <c r="I9" s="3" t="n">
        <f aca="false">I5+1</f>
        <v>2016</v>
      </c>
      <c r="J9" s="11" t="n">
        <f aca="false">B9*[2]'inflation indexes'!i101</f>
        <v>6070.82398978778</v>
      </c>
      <c r="K9" s="9" t="n">
        <f aca="false">H9*[2]'inflation indexes'!i101</f>
        <v>3975.18534005325</v>
      </c>
      <c r="L9" s="9" t="n">
        <f aca="false">C9*[2]'inflation indexes'!i101</f>
        <v>4383.90260802241</v>
      </c>
      <c r="M9" s="9" t="n">
        <f aca="false">D9*[2]'inflation indexes'!i101</f>
        <v>3241.9927440047</v>
      </c>
      <c r="N9" s="9" t="n">
        <f aca="false">E9*[2]'inflation indexes'!i101</f>
        <v>2359.31442790409</v>
      </c>
      <c r="O9" s="6"/>
      <c r="P9" s="9" t="n">
        <f aca="false">G9*[2]'inflation indexes'!i101</f>
        <v>3956.18624611787</v>
      </c>
      <c r="Q9" s="9" t="n">
        <v>0.5620608723</v>
      </c>
      <c r="R9" s="12" t="n">
        <v>6546.83590955045</v>
      </c>
      <c r="S9" s="13" t="n">
        <v>4727.6434082841</v>
      </c>
      <c r="T9" s="13" t="n">
        <v>3496.1966531489</v>
      </c>
      <c r="U9" s="13" t="n">
        <v>2544.3077322792</v>
      </c>
      <c r="V9" s="7"/>
      <c r="W9" s="13" t="n">
        <v>4266.3899043233</v>
      </c>
      <c r="X9" s="13" t="n">
        <v>4286.8787128663</v>
      </c>
      <c r="Y9" s="10" t="n">
        <v>4621.7562189728</v>
      </c>
      <c r="Z9" s="10" t="n">
        <v>3278.7470776794</v>
      </c>
      <c r="AA9" s="7"/>
      <c r="AB9" s="7" t="n">
        <f aca="false">AB5+1</f>
        <v>2016</v>
      </c>
      <c r="AC9" s="8" t="n">
        <v>6546.83590955045</v>
      </c>
      <c r="AD9" s="8" t="n">
        <f aca="false">X9*[2]'inflation indexes'!i101</f>
        <v>3975.18534005325</v>
      </c>
      <c r="AE9" s="13" t="n">
        <f aca="false">S9*[2]'inflation indexes'!i101</f>
        <v>4383.90260802241</v>
      </c>
      <c r="AF9" s="13" t="n">
        <f aca="false">T9*[2]'inflation indexes'!i101</f>
        <v>3241.9927440047</v>
      </c>
      <c r="AG9" s="13" t="n">
        <f aca="false">U9*[2]'inflation indexes'!i101</f>
        <v>2359.31442790409</v>
      </c>
      <c r="AH9" s="13"/>
      <c r="AI9" s="13" t="n">
        <f aca="false">W9*[2]'inflation indexes'!i101</f>
        <v>3956.18624611787</v>
      </c>
      <c r="AJ9" s="13" t="n">
        <f aca="false">Y9*[2]'inflation indexes'!i101</f>
        <v>4285.71433845779</v>
      </c>
      <c r="AK9" s="13"/>
      <c r="AL9" s="8" t="n">
        <f aca="false">Z9*[2]'inflation indexes'!i101</f>
        <v>3040.35364420632</v>
      </c>
      <c r="AM9" s="13" t="n">
        <v>0.5620608723</v>
      </c>
      <c r="AN9" s="3" t="n">
        <f aca="false">AN5+1</f>
        <v>2016</v>
      </c>
      <c r="AO9" s="11" t="n">
        <v>6546.8359095505</v>
      </c>
      <c r="AP9" s="9" t="n">
        <v>4727.6434082841</v>
      </c>
      <c r="AQ9" s="9" t="n">
        <v>3496.1966531489</v>
      </c>
      <c r="AR9" s="9" t="n">
        <v>2544.3077322792</v>
      </c>
      <c r="AS9" s="3"/>
      <c r="AT9" s="9" t="n">
        <v>4266.3899043233</v>
      </c>
      <c r="AU9" s="9" t="n">
        <v>4286.8787128663</v>
      </c>
      <c r="AV9" s="3"/>
      <c r="AW9" s="3"/>
      <c r="AX9" s="3" t="n">
        <f aca="false">AX5+1</f>
        <v>2016</v>
      </c>
      <c r="AY9" s="6" t="n">
        <f aca="false">AO9*[2]'inflation indexes'!i101</f>
        <v>6070.82398978778</v>
      </c>
      <c r="AZ9" s="6" t="n">
        <f aca="false">AU9*[2]'inflation indexes'!i101</f>
        <v>3975.18534005325</v>
      </c>
      <c r="BA9" s="9" t="n">
        <f aca="false">AP9*[2]'inflation indexes'!i101</f>
        <v>4383.90260802241</v>
      </c>
      <c r="BB9" s="9" t="n">
        <f aca="false">AQ9*[2]'inflation indexes'!i101</f>
        <v>3241.9927440047</v>
      </c>
      <c r="BC9" s="9" t="n">
        <f aca="false">AR9*[2]'inflation indexes'!i101</f>
        <v>2359.31442790409</v>
      </c>
      <c r="BD9" s="9"/>
      <c r="BE9" s="9" t="n">
        <f aca="false">AT9*[2]'inflation indexes'!i101</f>
        <v>3956.18624611787</v>
      </c>
      <c r="BF9" s="9" t="n">
        <v>0.5620608723</v>
      </c>
      <c r="BG9" s="9" t="n">
        <f aca="false">Y9*[2]'inflation indexes'!i101</f>
        <v>4285.71433845779</v>
      </c>
      <c r="BH9" s="9"/>
      <c r="BI9" s="6" t="n">
        <f aca="false">Z9*[2]'inflation indexes'!i101</f>
        <v>3040.35364420632</v>
      </c>
    </row>
    <row r="10" customFormat="false" ht="15" hidden="false" customHeight="false" outlineLevel="0" collapsed="false">
      <c r="A10" s="0" t="n">
        <f aca="false">A6+1</f>
        <v>2016</v>
      </c>
      <c r="B10" s="11" t="n">
        <v>6356.2046503346</v>
      </c>
      <c r="C10" s="9" t="n">
        <v>4861.7122406421</v>
      </c>
      <c r="D10" s="9" t="n">
        <v>3598.8016535437</v>
      </c>
      <c r="E10" s="9" t="n">
        <v>2601.9307105674</v>
      </c>
      <c r="F10" s="3"/>
      <c r="G10" s="9" t="n">
        <v>4367.3042600283</v>
      </c>
      <c r="H10" s="9" t="n">
        <v>4397.7224687714</v>
      </c>
      <c r="I10" s="3" t="n">
        <f aca="false">I6+1</f>
        <v>2016</v>
      </c>
      <c r="J10" s="11" t="n">
        <f aca="false">B10*[2]'inflation indexes'!i102</f>
        <v>5894.39501418657</v>
      </c>
      <c r="K10" s="9" t="n">
        <f aca="false">H10*[2]'inflation indexes'!i102</f>
        <v>4078.20622835638</v>
      </c>
      <c r="L10" s="9" t="n">
        <f aca="false">C10*[2]'inflation indexes'!i102</f>
        <v>4508.48485347967</v>
      </c>
      <c r="M10" s="9" t="n">
        <f aca="false">D10*[2]'inflation indexes'!i102</f>
        <v>3337.33095308341</v>
      </c>
      <c r="N10" s="9" t="n">
        <f aca="false">E10*[2]'inflation indexes'!i102</f>
        <v>2412.88760374008</v>
      </c>
      <c r="O10" s="6"/>
      <c r="P10" s="9" t="n">
        <f aca="false">G10*[2]'inflation indexes'!i102</f>
        <v>4049.9980525944</v>
      </c>
      <c r="Q10" s="9" t="n">
        <v>0.594901906</v>
      </c>
      <c r="R10" s="14" t="n">
        <v>6356.20465033455</v>
      </c>
      <c r="S10" s="13" t="n">
        <v>4861.7122406421</v>
      </c>
      <c r="T10" s="13" t="n">
        <v>3598.8016535437</v>
      </c>
      <c r="U10" s="13" t="n">
        <v>2601.9307105674</v>
      </c>
      <c r="V10" s="7"/>
      <c r="W10" s="13" t="n">
        <v>4367.3042600283</v>
      </c>
      <c r="X10" s="13" t="n">
        <v>4397.7224687714</v>
      </c>
      <c r="Y10" s="10" t="n">
        <v>4266.5013179803</v>
      </c>
      <c r="Z10" s="10" t="n">
        <v>3353.0034929992</v>
      </c>
      <c r="AA10" s="7"/>
      <c r="AB10" s="7" t="n">
        <f aca="false">AB6+1</f>
        <v>2016</v>
      </c>
      <c r="AC10" s="8" t="n">
        <v>6356.20465033455</v>
      </c>
      <c r="AD10" s="8" t="n">
        <f aca="false">X10*[2]'inflation indexes'!i102</f>
        <v>4078.20622835638</v>
      </c>
      <c r="AE10" s="13" t="n">
        <f aca="false">S10*[2]'inflation indexes'!i102</f>
        <v>4508.48485347967</v>
      </c>
      <c r="AF10" s="13" t="n">
        <f aca="false">T10*[2]'inflation indexes'!i102</f>
        <v>3337.33095308341</v>
      </c>
      <c r="AG10" s="13" t="n">
        <f aca="false">U10*[2]'inflation indexes'!i102</f>
        <v>2412.88760374008</v>
      </c>
      <c r="AH10" s="13"/>
      <c r="AI10" s="13" t="n">
        <f aca="false">W10*[2]'inflation indexes'!i102</f>
        <v>4049.9980525944</v>
      </c>
      <c r="AJ10" s="13" t="n">
        <f aca="false">Y10*[2]'inflation indexes'!i102</f>
        <v>3956.51894175554</v>
      </c>
      <c r="AK10" s="13"/>
      <c r="AL10" s="8" t="n">
        <f aca="false">Z10*[2]'inflation indexes'!i102</f>
        <v>3109.39124193307</v>
      </c>
      <c r="AM10" s="13" t="n">
        <v>0.594901906</v>
      </c>
      <c r="AN10" s="3" t="n">
        <f aca="false">AN6+1</f>
        <v>2016</v>
      </c>
      <c r="AO10" s="11" t="n">
        <v>6356.2046503346</v>
      </c>
      <c r="AP10" s="9" t="n">
        <v>4861.7122406421</v>
      </c>
      <c r="AQ10" s="9" t="n">
        <v>3598.8016535437</v>
      </c>
      <c r="AR10" s="9" t="n">
        <v>2601.9307105674</v>
      </c>
      <c r="AS10" s="3"/>
      <c r="AT10" s="9" t="n">
        <v>4367.3042600283</v>
      </c>
      <c r="AU10" s="9" t="n">
        <v>4397.7224687714</v>
      </c>
      <c r="AV10" s="3"/>
      <c r="AW10" s="3"/>
      <c r="AX10" s="3" t="n">
        <f aca="false">AX6+1</f>
        <v>2016</v>
      </c>
      <c r="AY10" s="6" t="n">
        <f aca="false">AO10*[2]'inflation indexes'!i102</f>
        <v>5894.39501418657</v>
      </c>
      <c r="AZ10" s="6" t="n">
        <f aca="false">AU10*[2]'inflation indexes'!i102</f>
        <v>4078.20622835638</v>
      </c>
      <c r="BA10" s="9" t="n">
        <f aca="false">AP10*[2]'inflation indexes'!i102</f>
        <v>4508.48485347967</v>
      </c>
      <c r="BB10" s="9" t="n">
        <f aca="false">AQ10*[2]'inflation indexes'!i102</f>
        <v>3337.33095308341</v>
      </c>
      <c r="BC10" s="9" t="n">
        <f aca="false">AR10*[2]'inflation indexes'!i102</f>
        <v>2412.88760374008</v>
      </c>
      <c r="BD10" s="9"/>
      <c r="BE10" s="9" t="n">
        <f aca="false">AT10*[2]'inflation indexes'!i102</f>
        <v>4049.9980525944</v>
      </c>
      <c r="BF10" s="9" t="n">
        <v>0.594901906</v>
      </c>
      <c r="BG10" s="9" t="n">
        <f aca="false">Y10*[2]'inflation indexes'!i102</f>
        <v>3956.51894175554</v>
      </c>
      <c r="BH10" s="9"/>
      <c r="BI10" s="6" t="n">
        <f aca="false">Z10*[2]'inflation indexes'!i102</f>
        <v>3109.39124193307</v>
      </c>
    </row>
    <row r="11" customFormat="false" ht="15" hidden="false" customHeight="false" outlineLevel="0" collapsed="false">
      <c r="A11" s="0" t="n">
        <f aca="false">A7+1</f>
        <v>2016</v>
      </c>
      <c r="B11" s="11" t="n">
        <v>6421.7509021331</v>
      </c>
      <c r="C11" s="9" t="n">
        <v>4628.0277807851</v>
      </c>
      <c r="D11" s="9" t="n">
        <v>3430.1785035698</v>
      </c>
      <c r="E11" s="9" t="n">
        <v>2468.6425136179</v>
      </c>
      <c r="F11" s="3"/>
      <c r="G11" s="9" t="n">
        <v>4139.7137257637</v>
      </c>
      <c r="H11" s="9" t="n">
        <v>4182.7451478334</v>
      </c>
      <c r="I11" s="3" t="n">
        <f aca="false">I7+1</f>
        <v>2016</v>
      </c>
      <c r="J11" s="11" t="n">
        <f aca="false">B11*[2]'inflation indexes'!i103</f>
        <v>5954.93724126656</v>
      </c>
      <c r="K11" s="9" t="n">
        <f aca="false">H11*[2]'inflation indexes'!i103</f>
        <v>3878.69059874098</v>
      </c>
      <c r="L11" s="9" t="n">
        <f aca="false">C11*[2]'inflation indexes'!i103</f>
        <v>4291.6044869101</v>
      </c>
      <c r="M11" s="9" t="n">
        <f aca="false">D11*[2]'inflation indexes'!i103</f>
        <v>3180.82996777635</v>
      </c>
      <c r="N11" s="9" t="n">
        <f aca="false">E11*[2]'inflation indexes'!i103</f>
        <v>2289.19051264259</v>
      </c>
      <c r="O11" s="6"/>
      <c r="P11" s="9" t="n">
        <f aca="false">G11*[2]'inflation indexes'!i103</f>
        <v>3838.78724189443</v>
      </c>
      <c r="Q11" s="9" t="n">
        <v>0.5543697443</v>
      </c>
      <c r="R11" s="14" t="n">
        <v>6421.7509021331</v>
      </c>
      <c r="S11" s="13" t="n">
        <v>4628.0277807851</v>
      </c>
      <c r="T11" s="13" t="n">
        <v>3430.1785035698</v>
      </c>
      <c r="U11" s="13" t="n">
        <v>2468.6425136179</v>
      </c>
      <c r="V11" s="7"/>
      <c r="W11" s="13" t="n">
        <v>4139.7137257637</v>
      </c>
      <c r="X11" s="13" t="n">
        <v>4182.7451478334</v>
      </c>
      <c r="Y11" s="10" t="n">
        <v>4529.0769835992</v>
      </c>
      <c r="Z11" s="10" t="n">
        <v>3181.2403526004</v>
      </c>
      <c r="AA11" s="7"/>
      <c r="AB11" s="7" t="n">
        <f aca="false">AB7+1</f>
        <v>2016</v>
      </c>
      <c r="AC11" s="8" t="n">
        <v>6421.7509021331</v>
      </c>
      <c r="AD11" s="8" t="n">
        <f aca="false">X11*[2]'inflation indexes'!i103</f>
        <v>3878.69059874098</v>
      </c>
      <c r="AE11" s="13" t="n">
        <f aca="false">S11*[2]'inflation indexes'!i103</f>
        <v>4291.6044869101</v>
      </c>
      <c r="AF11" s="13" t="n">
        <f aca="false">T11*[2]'inflation indexes'!i103</f>
        <v>3180.82996777635</v>
      </c>
      <c r="AG11" s="13" t="n">
        <f aca="false">U11*[2]'inflation indexes'!i103</f>
        <v>2289.19051264259</v>
      </c>
      <c r="AH11" s="13"/>
      <c r="AI11" s="13" t="n">
        <f aca="false">W11*[2]'inflation indexes'!i103</f>
        <v>3838.78724189443</v>
      </c>
      <c r="AJ11" s="13" t="n">
        <f aca="false">Y11*[2]'inflation indexes'!i103</f>
        <v>4199.84667876784</v>
      </c>
      <c r="AK11" s="13"/>
      <c r="AL11" s="8" t="n">
        <f aca="false">Z11*[2]'inflation indexes'!i103</f>
        <v>2949.98777402397</v>
      </c>
      <c r="AM11" s="13" t="n">
        <v>0.5543697443</v>
      </c>
      <c r="AN11" s="3" t="n">
        <f aca="false">AN7+1</f>
        <v>2016</v>
      </c>
      <c r="AO11" s="11" t="n">
        <v>6421.7509021331</v>
      </c>
      <c r="AP11" s="9" t="n">
        <v>4628.0277807851</v>
      </c>
      <c r="AQ11" s="9" t="n">
        <v>3430.1785035698</v>
      </c>
      <c r="AR11" s="9" t="n">
        <v>2468.6425136179</v>
      </c>
      <c r="AS11" s="3"/>
      <c r="AT11" s="9" t="n">
        <v>4139.7137257637</v>
      </c>
      <c r="AU11" s="9" t="n">
        <v>4182.7451478334</v>
      </c>
      <c r="AV11" s="3"/>
      <c r="AW11" s="3"/>
      <c r="AX11" s="3" t="n">
        <f aca="false">AX7+1</f>
        <v>2016</v>
      </c>
      <c r="AY11" s="6" t="n">
        <f aca="false">AO11*[2]'inflation indexes'!i103</f>
        <v>5954.93724126656</v>
      </c>
      <c r="AZ11" s="6" t="n">
        <f aca="false">AU11*[2]'inflation indexes'!i103</f>
        <v>3878.69059874098</v>
      </c>
      <c r="BA11" s="9" t="n">
        <f aca="false">AP11*[2]'inflation indexes'!i103</f>
        <v>4291.6044869101</v>
      </c>
      <c r="BB11" s="9" t="n">
        <f aca="false">AQ11*[2]'inflation indexes'!i103</f>
        <v>3180.82996777635</v>
      </c>
      <c r="BC11" s="9" t="n">
        <f aca="false">AR11*[2]'inflation indexes'!i103</f>
        <v>2289.19051264259</v>
      </c>
      <c r="BD11" s="9"/>
      <c r="BE11" s="9" t="n">
        <f aca="false">AT11*[2]'inflation indexes'!i103</f>
        <v>3838.78724189443</v>
      </c>
      <c r="BF11" s="9" t="n">
        <v>0.5543697443</v>
      </c>
      <c r="BG11" s="9" t="n">
        <f aca="false">Y11*[2]'inflation indexes'!i103</f>
        <v>4199.84667876784</v>
      </c>
      <c r="BH11" s="9"/>
      <c r="BI11" s="6" t="n">
        <f aca="false">Z11*[2]'inflation indexes'!i103</f>
        <v>2949.98777402397</v>
      </c>
    </row>
    <row r="12" customFormat="false" ht="15" hidden="false" customHeight="false" outlineLevel="0" collapsed="false">
      <c r="A12" s="0" t="n">
        <f aca="false">A8+1</f>
        <v>2016</v>
      </c>
      <c r="B12" s="11" t="n">
        <v>6485.7556979743</v>
      </c>
      <c r="C12" s="9" t="n">
        <v>5046.800720397</v>
      </c>
      <c r="D12" s="9" t="n">
        <v>3761.3002650781</v>
      </c>
      <c r="E12" s="9" t="n">
        <v>2678.5317426017</v>
      </c>
      <c r="F12" s="9" t="n">
        <v>2678.5317426017</v>
      </c>
      <c r="G12" s="9" t="n">
        <v>4495.3956692874</v>
      </c>
      <c r="H12" s="9" t="n">
        <v>4556.8281026623</v>
      </c>
      <c r="I12" s="3" t="n">
        <f aca="false">I8+1</f>
        <v>2016</v>
      </c>
      <c r="J12" s="11" t="n">
        <f aca="false">B12*[2]'inflation indexes'!i104</f>
        <v>6014.28944713108</v>
      </c>
      <c r="K12" s="9" t="n">
        <f aca="false">H12*[2]'inflation indexes'!i104</f>
        <v>4225.58055629384</v>
      </c>
      <c r="L12" s="9" t="n">
        <f aca="false">C12*[2]'inflation indexes'!i104</f>
        <v>4679.93580515796</v>
      </c>
      <c r="M12" s="9" t="n">
        <f aca="false">D12*[2]'inflation indexes'!i104</f>
        <v>3487.88168182405</v>
      </c>
      <c r="N12" s="9" t="n">
        <f aca="false">E12*[2]'inflation indexes'!i104</f>
        <v>2483.82238608934</v>
      </c>
      <c r="O12" s="9" t="n">
        <f aca="false">F12*[2]'inflation indexes'!i104</f>
        <v>2483.82238608934</v>
      </c>
      <c r="P12" s="9" t="n">
        <f aca="false">G12*[2]'inflation indexes'!i104</f>
        <v>4168.61380438957</v>
      </c>
      <c r="Q12" s="9" t="n">
        <v>0.5960566576</v>
      </c>
      <c r="R12" s="14" t="n">
        <v>6485.75569797426</v>
      </c>
      <c r="S12" s="13" t="n">
        <v>5046.800720397</v>
      </c>
      <c r="T12" s="13" t="n">
        <v>3761.3002650781</v>
      </c>
      <c r="U12" s="13" t="n">
        <v>2678.5317426017</v>
      </c>
      <c r="V12" s="13" t="n">
        <v>2678.5317426017</v>
      </c>
      <c r="W12" s="13" t="n">
        <v>4495.3956692874</v>
      </c>
      <c r="X12" s="13" t="n">
        <v>4556.8281026623</v>
      </c>
      <c r="Y12" s="10" t="n">
        <v>4609.4747707868</v>
      </c>
      <c r="Z12" s="10" t="n">
        <v>3451.7161631465</v>
      </c>
      <c r="AA12" s="7"/>
      <c r="AB12" s="7" t="n">
        <f aca="false">AB8+1</f>
        <v>2016</v>
      </c>
      <c r="AC12" s="8" t="n">
        <v>6485.75569797426</v>
      </c>
      <c r="AD12" s="8" t="n">
        <f aca="false">X12*[2]'inflation indexes'!i104</f>
        <v>4225.58055629384</v>
      </c>
      <c r="AE12" s="13" t="n">
        <f aca="false">S12*[2]'inflation indexes'!i104</f>
        <v>4679.93580515796</v>
      </c>
      <c r="AF12" s="13" t="n">
        <f aca="false">T12*[2]'inflation indexes'!i104</f>
        <v>3487.88168182405</v>
      </c>
      <c r="AG12" s="13" t="n">
        <f aca="false">U12*[2]'inflation indexes'!i104</f>
        <v>2483.82238608934</v>
      </c>
      <c r="AH12" s="13" t="n">
        <f aca="false">V12*[2]'inflation indexes'!i104</f>
        <v>2483.82238608934</v>
      </c>
      <c r="AI12" s="13" t="n">
        <f aca="false">W12*[2]'inflation indexes'!i104</f>
        <v>4168.61380438957</v>
      </c>
      <c r="AJ12" s="13" t="n">
        <f aca="false">Y12*[2]'inflation indexes'!i104</f>
        <v>4274.40020280422</v>
      </c>
      <c r="AK12" s="13"/>
      <c r="AL12" s="8" t="n">
        <f aca="false">Z12*[2]'inflation indexes'!i104</f>
        <v>3200.80204392954</v>
      </c>
      <c r="AM12" s="13" t="n">
        <v>0.5960566576</v>
      </c>
      <c r="AN12" s="3" t="n">
        <f aca="false">AN8+1</f>
        <v>2016</v>
      </c>
      <c r="AO12" s="11" t="n">
        <v>6485.7556979743</v>
      </c>
      <c r="AP12" s="9" t="n">
        <v>5046.800720397</v>
      </c>
      <c r="AQ12" s="9" t="n">
        <v>3761.3002650781</v>
      </c>
      <c r="AR12" s="9" t="n">
        <v>2678.5317426017</v>
      </c>
      <c r="AS12" s="9" t="n">
        <v>2678.5317426017</v>
      </c>
      <c r="AT12" s="9" t="n">
        <v>4495.3956692874</v>
      </c>
      <c r="AU12" s="9" t="n">
        <v>4556.8281026623</v>
      </c>
      <c r="AV12" s="3"/>
      <c r="AW12" s="3"/>
      <c r="AX12" s="3" t="n">
        <f aca="false">AX8+1</f>
        <v>2016</v>
      </c>
      <c r="AY12" s="6" t="n">
        <f aca="false">AO12*[2]'inflation indexes'!i104</f>
        <v>6014.28944713108</v>
      </c>
      <c r="AZ12" s="6" t="n">
        <f aca="false">AU12*[2]'inflation indexes'!i104</f>
        <v>4225.58055629384</v>
      </c>
      <c r="BA12" s="9" t="n">
        <f aca="false">AP12*[2]'inflation indexes'!i104</f>
        <v>4679.93580515796</v>
      </c>
      <c r="BB12" s="9" t="n">
        <f aca="false">AQ12*[2]'inflation indexes'!i104</f>
        <v>3487.88168182405</v>
      </c>
      <c r="BC12" s="9" t="n">
        <f aca="false">AR12*[2]'inflation indexes'!i104</f>
        <v>2483.82238608934</v>
      </c>
      <c r="BD12" s="9" t="n">
        <f aca="false">AS12*[2]'inflation indexes'!i104</f>
        <v>2483.82238608934</v>
      </c>
      <c r="BE12" s="9" t="n">
        <f aca="false">AT12*[2]'inflation indexes'!i104</f>
        <v>4168.61380438957</v>
      </c>
      <c r="BF12" s="9" t="n">
        <v>0.5960566576</v>
      </c>
      <c r="BG12" s="9" t="n">
        <f aca="false">Y12*[2]'inflation indexes'!i104</f>
        <v>4274.40020280422</v>
      </c>
      <c r="BH12" s="9"/>
      <c r="BI12" s="6" t="n">
        <f aca="false">Z12*[2]'inflation indexes'!i104</f>
        <v>3200.80204392954</v>
      </c>
    </row>
    <row r="13" customFormat="false" ht="15" hidden="false" customHeight="false" outlineLevel="0" collapsed="false">
      <c r="A13" s="0" t="n">
        <f aca="false">A9+1</f>
        <v>2017</v>
      </c>
      <c r="B13" s="11" t="n">
        <v>6583.2437564606</v>
      </c>
      <c r="C13" s="9" t="n">
        <v>4821.3669309177</v>
      </c>
      <c r="D13" s="9" t="n">
        <v>3564.5012116283</v>
      </c>
      <c r="E13" s="9" t="n">
        <v>2552.0303250161</v>
      </c>
      <c r="F13" s="9" t="n">
        <v>2552.6812195699</v>
      </c>
      <c r="G13" s="9" t="n">
        <v>4270.7495032174</v>
      </c>
      <c r="H13" s="9" t="n">
        <v>4336.9630586657</v>
      </c>
      <c r="I13" s="3" t="n">
        <f aca="false">I9+1</f>
        <v>2017</v>
      </c>
      <c r="J13" s="11" t="n">
        <f aca="false">B13*[2]'inflation indexes'!i105</f>
        <v>6104.27804352904</v>
      </c>
      <c r="K13" s="9" t="n">
        <f aca="false">H13*[2]'inflation indexes'!i105</f>
        <v>4021.42611666609</v>
      </c>
      <c r="L13" s="9" t="n">
        <f aca="false">C13*[2]'inflation indexes'!i105</f>
        <v>4470.58705175777</v>
      </c>
      <c r="M13" s="9" t="n">
        <f aca="false">D13*[2]'inflation indexes'!i105</f>
        <v>3305.1649440934</v>
      </c>
      <c r="N13" s="9" t="n">
        <f aca="false">E13*[2]'inflation indexes'!i105</f>
        <v>2366.35665573343</v>
      </c>
      <c r="O13" s="9" t="n">
        <f aca="false">F13*[2]'inflation indexes'!i105</f>
        <v>2366.96019427467</v>
      </c>
      <c r="P13" s="9" t="n">
        <f aca="false">G13*[2]'inflation indexes'!i105</f>
        <v>3960.02994668371</v>
      </c>
      <c r="Q13" s="9" t="n">
        <v>0.5586825946</v>
      </c>
      <c r="R13" s="12" t="n">
        <v>6583.24375646055</v>
      </c>
      <c r="S13" s="13" t="n">
        <v>4821.3669309177</v>
      </c>
      <c r="T13" s="13" t="n">
        <v>3564.5012116283</v>
      </c>
      <c r="U13" s="13" t="n">
        <v>2552.0303250161</v>
      </c>
      <c r="V13" s="13" t="n">
        <v>2552.6812195699</v>
      </c>
      <c r="W13" s="13" t="n">
        <v>4270.7495032174</v>
      </c>
      <c r="X13" s="13" t="n">
        <v>4336.9630586657</v>
      </c>
      <c r="Y13" s="10" t="n">
        <v>4683.4347539946</v>
      </c>
      <c r="Z13" s="10" t="n">
        <v>3289.5376540849</v>
      </c>
      <c r="AA13" s="7"/>
      <c r="AB13" s="7" t="n">
        <f aca="false">AB9+1</f>
        <v>2017</v>
      </c>
      <c r="AC13" s="8" t="n">
        <v>6583.24375646055</v>
      </c>
      <c r="AD13" s="8" t="n">
        <f aca="false">X13*[2]'inflation indexes'!i105</f>
        <v>4021.42611666609</v>
      </c>
      <c r="AE13" s="13" t="n">
        <f aca="false">S13*[2]'inflation indexes'!i105</f>
        <v>4470.58705175777</v>
      </c>
      <c r="AF13" s="13" t="n">
        <f aca="false">T13*[2]'inflation indexes'!i105</f>
        <v>3305.1649440934</v>
      </c>
      <c r="AG13" s="13" t="n">
        <f aca="false">U13*[2]'inflation indexes'!i105</f>
        <v>2366.35665573343</v>
      </c>
      <c r="AH13" s="13" t="n">
        <f aca="false">V13*[2]'inflation indexes'!i105</f>
        <v>2366.96019427467</v>
      </c>
      <c r="AI13" s="13" t="n">
        <f aca="false">W13*[2]'inflation indexes'!i105</f>
        <v>3960.02994668371</v>
      </c>
      <c r="AJ13" s="13" t="n">
        <f aca="false">Y13*[2]'inflation indexes'!i105</f>
        <v>4342.69016836171</v>
      </c>
      <c r="AK13" s="13"/>
      <c r="AL13" s="8" t="n">
        <f aca="false">Z13*[2]'inflation indexes'!i105</f>
        <v>3050.20643592094</v>
      </c>
      <c r="AM13" s="13" t="n">
        <v>0.5586825946</v>
      </c>
      <c r="AN13" s="3" t="n">
        <f aca="false">AN9+1</f>
        <v>2017</v>
      </c>
      <c r="AO13" s="11" t="n">
        <v>6583.2437564606</v>
      </c>
      <c r="AP13" s="9" t="n">
        <v>4821.3669309177</v>
      </c>
      <c r="AQ13" s="9" t="n">
        <v>3564.5012116283</v>
      </c>
      <c r="AR13" s="9" t="n">
        <v>2552.0303250161</v>
      </c>
      <c r="AS13" s="9" t="n">
        <v>2552.6812195699</v>
      </c>
      <c r="AT13" s="9" t="n">
        <v>4270.7495032174</v>
      </c>
      <c r="AU13" s="9" t="n">
        <v>4336.9630586657</v>
      </c>
      <c r="AV13" s="3"/>
      <c r="AW13" s="3"/>
      <c r="AX13" s="3" t="n">
        <f aca="false">AX9+1</f>
        <v>2017</v>
      </c>
      <c r="AY13" s="6" t="n">
        <f aca="false">AO13*[2]'inflation indexes'!i105</f>
        <v>6104.27804352904</v>
      </c>
      <c r="AZ13" s="6" t="n">
        <f aca="false">AU13*[2]'inflation indexes'!i105</f>
        <v>4021.42611666609</v>
      </c>
      <c r="BA13" s="9" t="n">
        <f aca="false">AP13*[2]'inflation indexes'!i105</f>
        <v>4470.58705175777</v>
      </c>
      <c r="BB13" s="9" t="n">
        <f aca="false">AQ13*[2]'inflation indexes'!i105</f>
        <v>3305.1649440934</v>
      </c>
      <c r="BC13" s="9" t="n">
        <f aca="false">AR13*[2]'inflation indexes'!i105</f>
        <v>2366.35665573343</v>
      </c>
      <c r="BD13" s="9" t="n">
        <f aca="false">AS13*[2]'inflation indexes'!i105</f>
        <v>2366.96019427467</v>
      </c>
      <c r="BE13" s="9" t="n">
        <f aca="false">AT13*[2]'inflation indexes'!i105</f>
        <v>3960.02994668371</v>
      </c>
      <c r="BF13" s="9" t="n">
        <v>0.5586825946</v>
      </c>
      <c r="BG13" s="9" t="n">
        <f aca="false">Y13*[2]'inflation indexes'!i105</f>
        <v>4342.69016836171</v>
      </c>
      <c r="BH13" s="9"/>
      <c r="BI13" s="6" t="n">
        <f aca="false">Z13*[2]'inflation indexes'!i105</f>
        <v>3050.20643592094</v>
      </c>
    </row>
    <row r="14" customFormat="false" ht="15" hidden="false" customHeight="false" outlineLevel="0" collapsed="false">
      <c r="A14" s="0" t="n">
        <f aca="false">A10+1</f>
        <v>2017</v>
      </c>
      <c r="B14" s="11" t="n">
        <v>6550.8123021847</v>
      </c>
      <c r="C14" s="9" t="n">
        <v>5145.9408624085</v>
      </c>
      <c r="D14" s="9" t="n">
        <v>3771.1794570614</v>
      </c>
      <c r="E14" s="9" t="n">
        <v>2704.2850023113</v>
      </c>
      <c r="F14" s="9" t="n">
        <v>2704.9587994964</v>
      </c>
      <c r="G14" s="9" t="n">
        <v>4534.8124000619</v>
      </c>
      <c r="H14" s="9" t="n">
        <v>4616.6235797852</v>
      </c>
      <c r="I14" s="3" t="n">
        <f aca="false">I10+1</f>
        <v>2017</v>
      </c>
      <c r="J14" s="11" t="n">
        <f aca="false">B14*[2]'inflation indexes'!i106</f>
        <v>6074.4923158498</v>
      </c>
      <c r="K14" s="9" t="n">
        <f aca="false">H14*[2]'inflation indexes'!i106</f>
        <v>4280.94153319331</v>
      </c>
      <c r="L14" s="9" t="n">
        <f aca="false">C14*[2]'inflation indexes'!i106</f>
        <v>4771.77131393202</v>
      </c>
      <c r="M14" s="9" t="n">
        <f aca="false">D14*[2]'inflation indexes'!i106</f>
        <v>3496.97099792804</v>
      </c>
      <c r="N14" s="9" t="n">
        <f aca="false">E14*[2]'inflation indexes'!i106</f>
        <v>2507.6521366563</v>
      </c>
      <c r="O14" s="9" t="n">
        <f aca="false">F14*[2]'inflation indexes'!i106</f>
        <v>2508.27694097591</v>
      </c>
      <c r="P14" s="9" t="n">
        <f aca="false">G14*[2]'inflation indexes'!i106</f>
        <v>4205.07897452802</v>
      </c>
      <c r="Q14" s="9" t="n">
        <v>0.5979770176</v>
      </c>
      <c r="R14" s="14" t="n">
        <v>6550.81230218472</v>
      </c>
      <c r="S14" s="13" t="n">
        <v>5145.9408624085</v>
      </c>
      <c r="T14" s="13" t="n">
        <v>3771.1794570614</v>
      </c>
      <c r="U14" s="13" t="n">
        <v>2704.2850023113</v>
      </c>
      <c r="V14" s="13" t="n">
        <v>2704.9587994964</v>
      </c>
      <c r="W14" s="13" t="n">
        <v>4534.8124000619</v>
      </c>
      <c r="X14" s="13" t="n">
        <v>4616.6235797852</v>
      </c>
      <c r="Y14" s="10" t="n">
        <v>4393.4290076568</v>
      </c>
      <c r="Z14" s="10" t="n">
        <v>3485.7716488355</v>
      </c>
      <c r="AA14" s="7"/>
      <c r="AB14" s="7" t="n">
        <f aca="false">AB10+1</f>
        <v>2017</v>
      </c>
      <c r="AC14" s="8" t="n">
        <v>6550.81230218472</v>
      </c>
      <c r="AD14" s="8" t="n">
        <f aca="false">X14*[2]'inflation indexes'!i106</f>
        <v>4280.94153319331</v>
      </c>
      <c r="AE14" s="13" t="n">
        <f aca="false">S14*[2]'inflation indexes'!i106</f>
        <v>4771.77131393202</v>
      </c>
      <c r="AF14" s="13" t="n">
        <f aca="false">T14*[2]'inflation indexes'!i106</f>
        <v>3496.97099792804</v>
      </c>
      <c r="AG14" s="13" t="n">
        <f aca="false">U14*[2]'inflation indexes'!i106</f>
        <v>2507.6521366563</v>
      </c>
      <c r="AH14" s="13" t="n">
        <f aca="false">V14*[2]'inflation indexes'!i106</f>
        <v>2508.27694097591</v>
      </c>
      <c r="AI14" s="13" t="n">
        <f aca="false">W14*[2]'inflation indexes'!i106</f>
        <v>4205.07897452802</v>
      </c>
      <c r="AJ14" s="13" t="n">
        <f aca="false">Y14*[2]'inflation indexes'!i106</f>
        <v>4073.97579355806</v>
      </c>
      <c r="AK14" s="13"/>
      <c r="AL14" s="8" t="n">
        <f aca="false">Z14*[2]'inflation indexes'!i106</f>
        <v>3232.31564558745</v>
      </c>
      <c r="AM14" s="13" t="n">
        <v>0.5979770176</v>
      </c>
      <c r="AN14" s="3" t="n">
        <f aca="false">AN10+1</f>
        <v>2017</v>
      </c>
      <c r="AO14" s="11" t="n">
        <v>6550.8123021847</v>
      </c>
      <c r="AP14" s="9" t="n">
        <v>5145.9408624085</v>
      </c>
      <c r="AQ14" s="9" t="n">
        <v>3771.1794570614</v>
      </c>
      <c r="AR14" s="9" t="n">
        <v>2704.2850023113</v>
      </c>
      <c r="AS14" s="9" t="n">
        <v>2704.9587994964</v>
      </c>
      <c r="AT14" s="9" t="n">
        <v>4534.8124000619</v>
      </c>
      <c r="AU14" s="9" t="n">
        <v>4616.6235797852</v>
      </c>
      <c r="AV14" s="3"/>
      <c r="AW14" s="3"/>
      <c r="AX14" s="3" t="n">
        <f aca="false">AX10+1</f>
        <v>2017</v>
      </c>
      <c r="AY14" s="6" t="n">
        <f aca="false">AO14*[2]'inflation indexes'!i106</f>
        <v>6074.4923158498</v>
      </c>
      <c r="AZ14" s="6" t="n">
        <f aca="false">AU14*[2]'inflation indexes'!i106</f>
        <v>4280.94153319331</v>
      </c>
      <c r="BA14" s="9" t="n">
        <f aca="false">AP14*[2]'inflation indexes'!i106</f>
        <v>4771.77131393202</v>
      </c>
      <c r="BB14" s="9" t="n">
        <f aca="false">AQ14*[2]'inflation indexes'!i106</f>
        <v>3496.97099792804</v>
      </c>
      <c r="BC14" s="9" t="n">
        <f aca="false">AR14*[2]'inflation indexes'!i106</f>
        <v>2507.6521366563</v>
      </c>
      <c r="BD14" s="9" t="n">
        <f aca="false">AS14*[2]'inflation indexes'!i106</f>
        <v>2508.27694097591</v>
      </c>
      <c r="BE14" s="9" t="n">
        <f aca="false">AT14*[2]'inflation indexes'!i106</f>
        <v>4205.07897452802</v>
      </c>
      <c r="BF14" s="9" t="n">
        <v>0.5979770176</v>
      </c>
      <c r="BG14" s="9" t="n">
        <f aca="false">Y14*[2]'inflation indexes'!i106</f>
        <v>4073.97579355806</v>
      </c>
      <c r="BH14" s="9"/>
      <c r="BI14" s="6" t="n">
        <f aca="false">Z14*[2]'inflation indexes'!i106</f>
        <v>3232.31564558745</v>
      </c>
    </row>
    <row r="15" customFormat="false" ht="15" hidden="false" customHeight="false" outlineLevel="0" collapsed="false">
      <c r="A15" s="0" t="n">
        <f aca="false">A11+1</f>
        <v>2017</v>
      </c>
      <c r="B15" s="11" t="n">
        <v>6730.5417200481</v>
      </c>
      <c r="C15" s="9" t="n">
        <v>4931.9339333158</v>
      </c>
      <c r="D15" s="9" t="n">
        <v>3582.2632726177</v>
      </c>
      <c r="E15" s="9" t="n">
        <v>2590.5834727158</v>
      </c>
      <c r="F15" s="9" t="n">
        <v>2591.2154905077</v>
      </c>
      <c r="G15" s="9" t="n">
        <v>4329.2567924028</v>
      </c>
      <c r="H15" s="9" t="n">
        <v>4411.0383162338</v>
      </c>
      <c r="I15" s="3" t="n">
        <f aca="false">I11+1</f>
        <v>2017</v>
      </c>
      <c r="J15" s="11" t="n">
        <f aca="false">B15*[2]'inflation indexes'!i107</f>
        <v>6241.62089560946</v>
      </c>
      <c r="K15" s="9" t="n">
        <f aca="false">H15*[2]'inflation indexes'!i107</f>
        <v>4090.61113816884</v>
      </c>
      <c r="L15" s="9" t="n">
        <f aca="false">C15*[2]'inflation indexes'!i107</f>
        <v>4573.66779292904</v>
      </c>
      <c r="M15" s="9" t="n">
        <f aca="false">D15*[2]'inflation indexes'!i107</f>
        <v>3322.04007135776</v>
      </c>
      <c r="N15" s="9" t="n">
        <f aca="false">E15*[2]'inflation indexes'!i107</f>
        <v>2402.39799524011</v>
      </c>
      <c r="O15" s="9" t="n">
        <f aca="false">F15*[2]'inflation indexes'!i107</f>
        <v>2402.98410191924</v>
      </c>
      <c r="P15" s="9" t="n">
        <f aca="false">G15*[2]'inflation indexes'!i107</f>
        <v>4014.77039766828</v>
      </c>
      <c r="Q15" s="9" t="n">
        <v>0.5524564945</v>
      </c>
      <c r="R15" s="14" t="n">
        <v>6730.5417200481</v>
      </c>
      <c r="S15" s="13" t="n">
        <v>4931.9339333158</v>
      </c>
      <c r="T15" s="13" t="n">
        <v>3582.2632726177</v>
      </c>
      <c r="U15" s="13" t="n">
        <v>2590.5834727158</v>
      </c>
      <c r="V15" s="13" t="n">
        <v>2591.2154905077</v>
      </c>
      <c r="W15" s="13" t="n">
        <v>4329.2567924028</v>
      </c>
      <c r="X15" s="13" t="n">
        <v>4411.0383162338</v>
      </c>
      <c r="Y15" s="10" t="n">
        <v>4626.4212056227</v>
      </c>
      <c r="Z15" s="10" t="n">
        <v>3339.1952197264</v>
      </c>
      <c r="AA15" s="7"/>
      <c r="AB15" s="7" t="n">
        <f aca="false">AB11+1</f>
        <v>2017</v>
      </c>
      <c r="AC15" s="8" t="n">
        <v>6730.5417200481</v>
      </c>
      <c r="AD15" s="8" t="n">
        <f aca="false">X15*[2]'inflation indexes'!i107</f>
        <v>4090.61113816884</v>
      </c>
      <c r="AE15" s="13" t="n">
        <f aca="false">S15*[2]'inflation indexes'!i107</f>
        <v>4573.66779292904</v>
      </c>
      <c r="AF15" s="13" t="n">
        <f aca="false">T15*[2]'inflation indexes'!i107</f>
        <v>3322.04007135776</v>
      </c>
      <c r="AG15" s="13" t="n">
        <f aca="false">U15*[2]'inflation indexes'!i107</f>
        <v>2402.39799524011</v>
      </c>
      <c r="AH15" s="13" t="n">
        <f aca="false">V15*[2]'inflation indexes'!i107</f>
        <v>2402.98410191924</v>
      </c>
      <c r="AI15" s="13" t="n">
        <f aca="false">W15*[2]'inflation indexes'!i107</f>
        <v>4014.77039766828</v>
      </c>
      <c r="AJ15" s="13" t="n">
        <f aca="false">Y15*[2]'inflation indexes'!i107</f>
        <v>4290.34815769613</v>
      </c>
      <c r="AK15" s="13"/>
      <c r="AL15" s="8" t="n">
        <f aca="false">Z15*[2]'inflation indexes'!i107</f>
        <v>3096.62899731859</v>
      </c>
      <c r="AM15" s="13" t="n">
        <v>0.5524564945</v>
      </c>
      <c r="AN15" s="3" t="n">
        <f aca="false">AN11+1</f>
        <v>2017</v>
      </c>
      <c r="AO15" s="11" t="n">
        <v>6730.5417200481</v>
      </c>
      <c r="AP15" s="9" t="n">
        <v>4931.9339333158</v>
      </c>
      <c r="AQ15" s="9" t="n">
        <v>3582.2632726177</v>
      </c>
      <c r="AR15" s="9" t="n">
        <v>2590.5834727158</v>
      </c>
      <c r="AS15" s="9" t="n">
        <v>2591.2154905077</v>
      </c>
      <c r="AT15" s="9" t="n">
        <v>4329.2567924028</v>
      </c>
      <c r="AU15" s="9" t="n">
        <v>4411.0383162338</v>
      </c>
      <c r="AV15" s="3"/>
      <c r="AW15" s="3"/>
      <c r="AX15" s="3" t="n">
        <f aca="false">AX11+1</f>
        <v>2017</v>
      </c>
      <c r="AY15" s="6" t="n">
        <f aca="false">AO15*[2]'inflation indexes'!i107</f>
        <v>6241.62089560946</v>
      </c>
      <c r="AZ15" s="6" t="n">
        <f aca="false">AU15*[2]'inflation indexes'!i107</f>
        <v>4090.61113816884</v>
      </c>
      <c r="BA15" s="9" t="n">
        <f aca="false">AP15*[2]'inflation indexes'!i107</f>
        <v>4573.66779292904</v>
      </c>
      <c r="BB15" s="9" t="n">
        <f aca="false">AQ15*[2]'inflation indexes'!i107</f>
        <v>3322.04007135776</v>
      </c>
      <c r="BC15" s="9" t="n">
        <f aca="false">AR15*[2]'inflation indexes'!i107</f>
        <v>2402.39799524011</v>
      </c>
      <c r="BD15" s="9" t="n">
        <f aca="false">AS15*[2]'inflation indexes'!i107</f>
        <v>2402.98410191924</v>
      </c>
      <c r="BE15" s="9" t="n">
        <f aca="false">AT15*[2]'inflation indexes'!i107</f>
        <v>4014.77039766828</v>
      </c>
      <c r="BF15" s="9" t="n">
        <v>0.5524564945</v>
      </c>
      <c r="BG15" s="9" t="n">
        <f aca="false">Y15*[2]'inflation indexes'!i107</f>
        <v>4290.34815769613</v>
      </c>
      <c r="BH15" s="9"/>
      <c r="BI15" s="6" t="n">
        <f aca="false">Z15*[2]'inflation indexes'!i107</f>
        <v>3096.62899731859</v>
      </c>
    </row>
    <row r="16" customFormat="false" ht="15" hidden="false" customHeight="false" outlineLevel="0" collapsed="false">
      <c r="A16" s="0" t="n">
        <f aca="false">A12+1</f>
        <v>2017</v>
      </c>
      <c r="B16" s="11" t="n">
        <v>6722.1339140824</v>
      </c>
      <c r="C16" s="9" t="n">
        <v>5356.0136575407</v>
      </c>
      <c r="D16" s="9" t="n">
        <v>3876.0910217917</v>
      </c>
      <c r="E16" s="9" t="n">
        <v>2799.2835425766</v>
      </c>
      <c r="F16" s="9" t="n">
        <v>2799.9447305495</v>
      </c>
      <c r="G16" s="9" t="n">
        <v>4672.8201843568</v>
      </c>
      <c r="H16" s="9" t="n">
        <v>4774.2540066439</v>
      </c>
      <c r="I16" s="3" t="n">
        <f aca="false">I12+1</f>
        <v>2017</v>
      </c>
      <c r="J16" s="11" t="n">
        <f aca="false">B16*[2]'inflation indexes'!i108</f>
        <v>6233.99488915827</v>
      </c>
      <c r="K16" s="9" t="n">
        <f aca="false">H16*[2]'inflation indexes'!i108</f>
        <v>4427.56354713653</v>
      </c>
      <c r="L16" s="9" t="n">
        <f aca="false">C16*[2]'inflation indexes'!i108</f>
        <v>4967.0777455686</v>
      </c>
      <c r="M16" s="9" t="n">
        <f aca="false">D16*[2]'inflation indexes'!i108</f>
        <v>3594.622173346</v>
      </c>
      <c r="N16" s="9" t="n">
        <f aca="false">E16*[2]'inflation indexes'!i108</f>
        <v>2596.00887467733</v>
      </c>
      <c r="O16" s="9" t="n">
        <f aca="false">F16*[2]'inflation indexes'!i108</f>
        <v>2596.62204937699</v>
      </c>
      <c r="P16" s="9" t="n">
        <f aca="false">G16*[2]'inflation indexes'!i108</f>
        <v>4333.49551192514</v>
      </c>
      <c r="Q16" s="9" t="n">
        <v>0.598055612</v>
      </c>
      <c r="R16" s="14" t="n">
        <v>6722.1339140824</v>
      </c>
      <c r="S16" s="13" t="n">
        <v>5356.0136575407</v>
      </c>
      <c r="T16" s="13" t="n">
        <v>3876.0910217917</v>
      </c>
      <c r="U16" s="13" t="n">
        <v>2799.2835425766</v>
      </c>
      <c r="V16" s="13" t="n">
        <v>2799.9447305495</v>
      </c>
      <c r="W16" s="13" t="n">
        <v>4672.8201843568</v>
      </c>
      <c r="X16" s="13" t="n">
        <v>4774.2540066439</v>
      </c>
      <c r="Y16" s="10" t="n">
        <v>4410.7484402121</v>
      </c>
      <c r="Z16" s="10" t="n">
        <v>3607.5760505629</v>
      </c>
      <c r="AA16" s="7"/>
      <c r="AB16" s="7" t="n">
        <f aca="false">AB12+1</f>
        <v>2017</v>
      </c>
      <c r="AC16" s="8" t="n">
        <v>6722.1339140824</v>
      </c>
      <c r="AD16" s="8" t="n">
        <f aca="false">X16*[2]'inflation indexes'!i108</f>
        <v>4427.56354713653</v>
      </c>
      <c r="AE16" s="13" t="n">
        <f aca="false">S16*[2]'inflation indexes'!i108</f>
        <v>4967.0777455686</v>
      </c>
      <c r="AF16" s="13" t="n">
        <f aca="false">T16*[2]'inflation indexes'!i108</f>
        <v>3594.622173346</v>
      </c>
      <c r="AG16" s="13" t="n">
        <f aca="false">U16*[2]'inflation indexes'!i108</f>
        <v>2596.00887467733</v>
      </c>
      <c r="AH16" s="13" t="n">
        <f aca="false">V16*[2]'inflation indexes'!i108</f>
        <v>2596.62204937699</v>
      </c>
      <c r="AI16" s="13" t="n">
        <f aca="false">W16*[2]'inflation indexes'!i108</f>
        <v>4333.49551192514</v>
      </c>
      <c r="AJ16" s="13" t="n">
        <f aca="false">Y16*[2]'inflation indexes'!i108</f>
        <v>4090.4545468875</v>
      </c>
      <c r="AK16" s="13"/>
      <c r="AL16" s="8" t="n">
        <f aca="false">Z16*[2]'inflation indexes'!i108</f>
        <v>3345.60586696209</v>
      </c>
      <c r="AM16" s="13" t="n">
        <v>0.598055612</v>
      </c>
      <c r="AN16" s="3" t="n">
        <f aca="false">AN12+1</f>
        <v>2017</v>
      </c>
      <c r="AO16" s="11" t="n">
        <v>6722.1339140824</v>
      </c>
      <c r="AP16" s="9" t="n">
        <v>5356.0136575407</v>
      </c>
      <c r="AQ16" s="9" t="n">
        <v>3876.0910217917</v>
      </c>
      <c r="AR16" s="9" t="n">
        <v>2799.2835425766</v>
      </c>
      <c r="AS16" s="9" t="n">
        <v>2799.9447305495</v>
      </c>
      <c r="AT16" s="9" t="n">
        <v>4672.8201843568</v>
      </c>
      <c r="AU16" s="9" t="n">
        <v>4774.2540066439</v>
      </c>
      <c r="AV16" s="3"/>
      <c r="AW16" s="3"/>
      <c r="AX16" s="3" t="n">
        <f aca="false">AX12+1</f>
        <v>2017</v>
      </c>
      <c r="AY16" s="6" t="n">
        <f aca="false">AO16*[2]'inflation indexes'!i108</f>
        <v>6233.99488915827</v>
      </c>
      <c r="AZ16" s="6" t="n">
        <f aca="false">AU16*[2]'inflation indexes'!i108</f>
        <v>4427.56354713653</v>
      </c>
      <c r="BA16" s="9" t="n">
        <f aca="false">AP16*[2]'inflation indexes'!i108</f>
        <v>4967.0777455686</v>
      </c>
      <c r="BB16" s="9" t="n">
        <f aca="false">AQ16*[2]'inflation indexes'!i108</f>
        <v>3594.622173346</v>
      </c>
      <c r="BC16" s="9" t="n">
        <f aca="false">AR16*[2]'inflation indexes'!i108</f>
        <v>2596.00887467733</v>
      </c>
      <c r="BD16" s="9" t="n">
        <f aca="false">AS16*[2]'inflation indexes'!i108</f>
        <v>2596.62204937699</v>
      </c>
      <c r="BE16" s="9" t="n">
        <f aca="false">AT16*[2]'inflation indexes'!i108</f>
        <v>4333.49551192514</v>
      </c>
      <c r="BF16" s="9" t="n">
        <v>0.598055612</v>
      </c>
      <c r="BG16" s="9" t="n">
        <f aca="false">Y16*[2]'inflation indexes'!i108</f>
        <v>4090.4545468875</v>
      </c>
      <c r="BH16" s="9"/>
      <c r="BI16" s="6" t="n">
        <f aca="false">Z16*[2]'inflation indexes'!i108</f>
        <v>3345.60586696209</v>
      </c>
    </row>
    <row r="17" customFormat="false" ht="15" hidden="false" customHeight="false" outlineLevel="0" collapsed="false">
      <c r="A17" s="0" t="n">
        <f aca="false">A13+1</f>
        <v>2018</v>
      </c>
      <c r="B17" s="11" t="n">
        <v>6643.9742604884</v>
      </c>
      <c r="C17" s="9" t="n">
        <v>5026.9850032712</v>
      </c>
      <c r="D17" s="9" t="n">
        <v>3645.6813315604</v>
      </c>
      <c r="E17" s="9" t="n">
        <v>2604.1092094102</v>
      </c>
      <c r="F17" s="9" t="n">
        <v>2604.7165039169</v>
      </c>
      <c r="G17" s="9" t="n">
        <v>4365.1411227099</v>
      </c>
      <c r="H17" s="9" t="n">
        <v>4473.570646096</v>
      </c>
      <c r="I17" s="3" t="n">
        <f aca="false">I13+1</f>
        <v>2018</v>
      </c>
      <c r="J17" s="11" t="n">
        <f aca="false">B17*[2]'inflation indexes'!i109</f>
        <v>6161.51089594083</v>
      </c>
      <c r="K17" s="9" t="n">
        <f aca="false">H17*[2]'inflation indexes'!i109</f>
        <v>4148.71479012252</v>
      </c>
      <c r="L17" s="9" t="n">
        <f aca="false">C17*[2]'inflation indexes'!i109</f>
        <v>4661.94203303698</v>
      </c>
      <c r="M17" s="9" t="n">
        <f aca="false">D17*[2]'inflation indexes'!i109</f>
        <v>3380.94405047954</v>
      </c>
      <c r="N17" s="9" t="n">
        <f aca="false">E17*[2]'inflation indexes'!i109</f>
        <v>2415.00743966177</v>
      </c>
      <c r="O17" s="9" t="n">
        <f aca="false">F17*[2]'inflation indexes'!i109</f>
        <v>2415.57063445654</v>
      </c>
      <c r="P17" s="9" t="n">
        <f aca="false">G17*[2]'inflation indexes'!i109</f>
        <v>4048.15905893039</v>
      </c>
      <c r="Q17" s="9" t="n">
        <v>0.5634311796</v>
      </c>
      <c r="R17" s="12" t="n">
        <v>6643.97426048846</v>
      </c>
      <c r="S17" s="13" t="n">
        <v>5026.9850032712</v>
      </c>
      <c r="T17" s="13" t="n">
        <v>3645.6813315604</v>
      </c>
      <c r="U17" s="13" t="n">
        <v>2604.1092094102</v>
      </c>
      <c r="V17" s="13" t="n">
        <v>2604.7165039169</v>
      </c>
      <c r="W17" s="13" t="n">
        <v>4365.1411227099</v>
      </c>
      <c r="X17" s="13" t="n">
        <v>4473.5706460961</v>
      </c>
      <c r="Y17" s="10" t="n">
        <v>4449.8629244756</v>
      </c>
      <c r="Z17" s="10" t="n">
        <v>3394.3760580495</v>
      </c>
      <c r="AA17" s="7"/>
      <c r="AB17" s="7" t="n">
        <f aca="false">AB13+1</f>
        <v>2018</v>
      </c>
      <c r="AC17" s="8" t="n">
        <v>6643.97426048846</v>
      </c>
      <c r="AD17" s="8" t="n">
        <f aca="false">X17*[2]'inflation indexes'!i109</f>
        <v>4148.71479012261</v>
      </c>
      <c r="AE17" s="13" t="n">
        <f aca="false">S17*[2]'inflation indexes'!i109</f>
        <v>4661.94203303698</v>
      </c>
      <c r="AF17" s="13" t="n">
        <f aca="false">T17*[2]'inflation indexes'!i109</f>
        <v>3380.94405047954</v>
      </c>
      <c r="AG17" s="13" t="n">
        <f aca="false">U17*[2]'inflation indexes'!i109</f>
        <v>2415.00743966177</v>
      </c>
      <c r="AH17" s="13" t="n">
        <f aca="false">V17*[2]'inflation indexes'!i109</f>
        <v>2415.57063445654</v>
      </c>
      <c r="AI17" s="13" t="n">
        <f aca="false">W17*[2]'inflation indexes'!i109</f>
        <v>4048.15905893039</v>
      </c>
      <c r="AJ17" s="13" t="n">
        <f aca="false">Y17*[2]'inflation indexes'!i109</f>
        <v>4126.72864457847</v>
      </c>
      <c r="AK17" s="13" t="n">
        <f aca="false">AJ17*0.82</f>
        <v>3383.91748855434</v>
      </c>
      <c r="AL17" s="8" t="n">
        <f aca="false">Z17*[2]'inflation indexes'!i109</f>
        <v>3147.88773204176</v>
      </c>
      <c r="AM17" s="13" t="n">
        <v>0.5634311796</v>
      </c>
      <c r="AN17" s="3" t="n">
        <f aca="false">AN13+1</f>
        <v>2018</v>
      </c>
      <c r="AO17" s="11" t="n">
        <v>6643.9742604885</v>
      </c>
      <c r="AP17" s="9" t="n">
        <v>5026.9850032712</v>
      </c>
      <c r="AQ17" s="9" t="n">
        <v>3645.6813315604</v>
      </c>
      <c r="AR17" s="9" t="n">
        <v>2604.1092094102</v>
      </c>
      <c r="AS17" s="9" t="n">
        <v>2604.7165039169</v>
      </c>
      <c r="AT17" s="9" t="n">
        <v>4365.1411227099</v>
      </c>
      <c r="AU17" s="9" t="n">
        <v>4473.5706460961</v>
      </c>
      <c r="AV17" s="3"/>
      <c r="AW17" s="3"/>
      <c r="AX17" s="3" t="n">
        <f aca="false">AX13+1</f>
        <v>2018</v>
      </c>
      <c r="AY17" s="6" t="n">
        <f aca="false">AO17*[2]'inflation indexes'!i109</f>
        <v>6161.51089594092</v>
      </c>
      <c r="AZ17" s="6" t="n">
        <f aca="false">AU17*[2]'inflation indexes'!i109</f>
        <v>4148.71479012261</v>
      </c>
      <c r="BA17" s="9" t="n">
        <f aca="false">AP17*[2]'inflation indexes'!i109</f>
        <v>4661.94203303698</v>
      </c>
      <c r="BB17" s="9" t="n">
        <f aca="false">AQ17*[2]'inflation indexes'!i109</f>
        <v>3380.94405047954</v>
      </c>
      <c r="BC17" s="9" t="n">
        <f aca="false">AR17*[2]'inflation indexes'!i109</f>
        <v>2415.00743966177</v>
      </c>
      <c r="BD17" s="9" t="n">
        <f aca="false">AS17*[2]'inflation indexes'!i109</f>
        <v>2415.57063445654</v>
      </c>
      <c r="BE17" s="9" t="n">
        <f aca="false">AT17*[2]'inflation indexes'!i109</f>
        <v>4048.15905893039</v>
      </c>
      <c r="BF17" s="9" t="n">
        <v>0.5634311796</v>
      </c>
      <c r="BG17" s="9" t="n">
        <f aca="false">Y17*[2]'inflation indexes'!i109</f>
        <v>4126.72864457847</v>
      </c>
      <c r="BH17" s="9" t="n">
        <f aca="false">BG17*0.82</f>
        <v>3383.91748855434</v>
      </c>
      <c r="BI17" s="6" t="n">
        <f aca="false">Z17*[2]'inflation indexes'!i109</f>
        <v>3147.88773204176</v>
      </c>
    </row>
    <row r="18" customFormat="false" ht="15" hidden="false" customHeight="false" outlineLevel="0" collapsed="false">
      <c r="A18" s="0" t="n">
        <f aca="false">A14+1</f>
        <v>2018</v>
      </c>
      <c r="B18" s="11" t="n">
        <v>6608.6374037279</v>
      </c>
      <c r="C18" s="9" t="n">
        <v>4962.5904826473</v>
      </c>
      <c r="D18" s="9" t="n">
        <v>3581.5055746367</v>
      </c>
      <c r="E18" s="9" t="n">
        <v>2564.8672986993</v>
      </c>
      <c r="F18" s="9" t="n">
        <v>2565.4520740686</v>
      </c>
      <c r="G18" s="9" t="n">
        <v>4285.6933798899</v>
      </c>
      <c r="H18" s="9" t="n">
        <v>4403.8111897079</v>
      </c>
      <c r="I18" s="3" t="n">
        <f aca="false">I14+1</f>
        <v>2018</v>
      </c>
      <c r="J18" s="11" t="n">
        <f aca="false">B18*[2]'inflation indexes'!i110</f>
        <v>6128.74008446238</v>
      </c>
      <c r="K18" s="9" t="n">
        <f aca="false">H18*[2]'inflation indexes'!i110</f>
        <v>4084.02103397925</v>
      </c>
      <c r="L18" s="9" t="n">
        <f aca="false">C18*[2]'inflation indexes'!i110</f>
        <v>4602.22362882481</v>
      </c>
      <c r="M18" s="9" t="n">
        <f aca="false">D18*[2]'inflation indexes'!i110</f>
        <v>3321.42852407358</v>
      </c>
      <c r="N18" s="9" t="n">
        <f aca="false">E18*[2]'inflation indexes'!i110</f>
        <v>2378.61514629293</v>
      </c>
      <c r="O18" s="9" t="n">
        <f aca="false">F18*[2]'inflation indexes'!i110</f>
        <v>2379.15745721533</v>
      </c>
      <c r="P18" s="9" t="n">
        <f aca="false">G18*[2]'inflation indexes'!i110</f>
        <v>3974.48054756792</v>
      </c>
      <c r="Q18" s="9" t="n">
        <v>0.555196928</v>
      </c>
      <c r="R18" s="14" t="n">
        <v>6608.63740372784</v>
      </c>
      <c r="S18" s="13" t="n">
        <v>4962.5904826473</v>
      </c>
      <c r="T18" s="13" t="n">
        <v>3581.5055746367</v>
      </c>
      <c r="U18" s="13" t="n">
        <v>2564.8672986993</v>
      </c>
      <c r="V18" s="13" t="n">
        <v>2565.4520740686</v>
      </c>
      <c r="W18" s="13" t="n">
        <v>4285.6933798899</v>
      </c>
      <c r="X18" s="13" t="n">
        <v>4403.8111897079</v>
      </c>
      <c r="Y18" s="10" t="n">
        <v>4251.5894574876</v>
      </c>
      <c r="Z18" s="10" t="n">
        <v>3428.3958488616</v>
      </c>
      <c r="AA18" s="7"/>
      <c r="AB18" s="7" t="n">
        <f aca="false">AB14+1</f>
        <v>2018</v>
      </c>
      <c r="AC18" s="8" t="n">
        <v>6608.63740372784</v>
      </c>
      <c r="AD18" s="8" t="n">
        <f aca="false">X18*[2]'inflation indexes'!i110</f>
        <v>4084.02103397925</v>
      </c>
      <c r="AE18" s="13" t="n">
        <f aca="false">S18*[2]'inflation indexes'!i110</f>
        <v>4602.22362882481</v>
      </c>
      <c r="AF18" s="13" t="n">
        <f aca="false">T18*[2]'inflation indexes'!i110</f>
        <v>3321.42852407358</v>
      </c>
      <c r="AG18" s="13" t="n">
        <f aca="false">U18*[2]'inflation indexes'!i110</f>
        <v>2378.61514629293</v>
      </c>
      <c r="AH18" s="13" t="n">
        <f aca="false">V18*[2]'inflation indexes'!i110</f>
        <v>2379.15745721533</v>
      </c>
      <c r="AI18" s="13" t="n">
        <f aca="false">W18*[2]'inflation indexes'!i110</f>
        <v>3974.48054756792</v>
      </c>
      <c r="AJ18" s="13" t="n">
        <f aca="false">Y18*[2]'inflation indexes'!i110</f>
        <v>3942.85313884574</v>
      </c>
      <c r="AK18" s="13" t="n">
        <f aca="false">AJ18*0.82</f>
        <v>3233.13957385351</v>
      </c>
      <c r="AL18" s="8" t="n">
        <f aca="false">Z18*[2]'inflation indexes'!i110</f>
        <v>3179.43711853065</v>
      </c>
      <c r="AM18" s="13" t="n">
        <v>0.555196928</v>
      </c>
      <c r="AN18" s="3" t="n">
        <f aca="false">AN14+1</f>
        <v>2018</v>
      </c>
      <c r="AO18" s="11" t="n">
        <v>6608.6374037279</v>
      </c>
      <c r="AP18" s="9" t="n">
        <v>4962.5904826473</v>
      </c>
      <c r="AQ18" s="9" t="n">
        <v>3581.5055746367</v>
      </c>
      <c r="AR18" s="9" t="n">
        <v>2564.8672986993</v>
      </c>
      <c r="AS18" s="9" t="n">
        <v>2565.4520740686</v>
      </c>
      <c r="AT18" s="9" t="n">
        <v>4285.6933798899</v>
      </c>
      <c r="AU18" s="9" t="n">
        <v>4403.8111897079</v>
      </c>
      <c r="AV18" s="3"/>
      <c r="AW18" s="3"/>
      <c r="AX18" s="3" t="n">
        <f aca="false">AX14+1</f>
        <v>2018</v>
      </c>
      <c r="AY18" s="6" t="n">
        <f aca="false">AO18*[2]'inflation indexes'!i110</f>
        <v>6128.74008446238</v>
      </c>
      <c r="AZ18" s="6" t="n">
        <f aca="false">AU18*[2]'inflation indexes'!i110</f>
        <v>4084.02103397925</v>
      </c>
      <c r="BA18" s="9" t="n">
        <f aca="false">AP18*[2]'inflation indexes'!i110</f>
        <v>4602.22362882481</v>
      </c>
      <c r="BB18" s="9" t="n">
        <f aca="false">AQ18*[2]'inflation indexes'!i110</f>
        <v>3321.42852407358</v>
      </c>
      <c r="BC18" s="9" t="n">
        <f aca="false">AR18*[2]'inflation indexes'!i110</f>
        <v>2378.61514629293</v>
      </c>
      <c r="BD18" s="9" t="n">
        <f aca="false">AS18*[2]'inflation indexes'!i110</f>
        <v>2379.15745721533</v>
      </c>
      <c r="BE18" s="9" t="n">
        <f aca="false">AT18*[2]'inflation indexes'!i110</f>
        <v>3974.48054756792</v>
      </c>
      <c r="BF18" s="9" t="n">
        <v>0.555196928</v>
      </c>
      <c r="BG18" s="9" t="n">
        <f aca="false">Y18*[2]'inflation indexes'!i110</f>
        <v>3942.85313884574</v>
      </c>
      <c r="BH18" s="9" t="n">
        <f aca="false">BG18*0.82</f>
        <v>3233.13957385351</v>
      </c>
      <c r="BI18" s="6" t="n">
        <f aca="false">Z18*[2]'inflation indexes'!i110</f>
        <v>3179.43711853065</v>
      </c>
    </row>
    <row r="19" customFormat="false" ht="15" hidden="false" customHeight="false" outlineLevel="0" collapsed="false">
      <c r="A19" s="0" t="n">
        <f aca="false">A15+1</f>
        <v>2018</v>
      </c>
      <c r="B19" s="11" t="n">
        <v>6673.6069185641</v>
      </c>
      <c r="C19" s="9" t="n">
        <v>4931.6714625408</v>
      </c>
      <c r="D19" s="9" t="n">
        <v>3548.2441679075</v>
      </c>
      <c r="E19" s="9" t="n">
        <v>2538.7188569288</v>
      </c>
      <c r="F19" s="9" t="n">
        <v>2539.2886908391</v>
      </c>
      <c r="G19" s="9" t="n">
        <v>4240.3636560062</v>
      </c>
      <c r="H19" s="9" t="n">
        <v>4367.1296079657</v>
      </c>
      <c r="I19" s="3" t="n">
        <f aca="false">I15+1</f>
        <v>2018</v>
      </c>
      <c r="J19" s="11" t="n">
        <f aca="false">B19*[2]'inflation indexes'!i111</f>
        <v>6188.99172871511</v>
      </c>
      <c r="K19" s="9" t="n">
        <f aca="false">H19*[2]'inflation indexes'!i111</f>
        <v>4050.00314698517</v>
      </c>
      <c r="L19" s="9" t="n">
        <f aca="false">C19*[2]'inflation indexes'!i111</f>
        <v>4573.54984536196</v>
      </c>
      <c r="M19" s="9" t="n">
        <f aca="false">D19*[2]'inflation indexes'!i111</f>
        <v>3290.58245033198</v>
      </c>
      <c r="N19" s="9" t="n">
        <f aca="false">E19*[2]'inflation indexes'!i111</f>
        <v>2354.3655175972</v>
      </c>
      <c r="O19" s="9" t="n">
        <f aca="false">F19*[2]'inflation indexes'!i111</f>
        <v>2354.89397205977</v>
      </c>
      <c r="P19" s="9" t="n">
        <f aca="false">G19*[2]'inflation indexes'!i111</f>
        <v>3932.4425178181</v>
      </c>
      <c r="Q19" s="9" t="n">
        <v>0.5422906889</v>
      </c>
      <c r="R19" s="14" t="n">
        <v>6673.60691856413</v>
      </c>
      <c r="S19" s="13" t="n">
        <v>4931.6714625408</v>
      </c>
      <c r="T19" s="13" t="n">
        <v>3548.2441679075</v>
      </c>
      <c r="U19" s="13" t="n">
        <v>2538.7188569288</v>
      </c>
      <c r="V19" s="13" t="n">
        <v>2539.2886908391</v>
      </c>
      <c r="W19" s="13" t="n">
        <v>4240.3636560062</v>
      </c>
      <c r="X19" s="13" t="n">
        <v>4367.1296079657</v>
      </c>
      <c r="Y19" s="10" t="n">
        <v>4275.9478974407</v>
      </c>
      <c r="Z19" s="10" t="n">
        <v>3433.5003170627</v>
      </c>
      <c r="AA19" s="7"/>
      <c r="AB19" s="7" t="n">
        <f aca="false">AB15+1</f>
        <v>2018</v>
      </c>
      <c r="AC19" s="8" t="n">
        <v>6673.60691856413</v>
      </c>
      <c r="AD19" s="8" t="n">
        <f aca="false">X19*[2]'inflation indexes'!i111</f>
        <v>4050.00314698517</v>
      </c>
      <c r="AE19" s="13" t="n">
        <f aca="false">S19*[2]'inflation indexes'!i111</f>
        <v>4573.54984536196</v>
      </c>
      <c r="AF19" s="13" t="n">
        <f aca="false">T19*[2]'inflation indexes'!i111</f>
        <v>3290.58245033198</v>
      </c>
      <c r="AG19" s="13" t="n">
        <f aca="false">U19*[2]'inflation indexes'!i111</f>
        <v>2354.3655175972</v>
      </c>
      <c r="AH19" s="13" t="n">
        <f aca="false">V19*[2]'inflation indexes'!i111</f>
        <v>2354.89397205977</v>
      </c>
      <c r="AI19" s="13" t="n">
        <f aca="false">W19*[2]'inflation indexes'!i111</f>
        <v>3932.4425178181</v>
      </c>
      <c r="AJ19" s="13" t="n">
        <f aca="false">Y19*[2]'inflation indexes'!i111</f>
        <v>3965.44274971641</v>
      </c>
      <c r="AK19" s="13" t="n">
        <f aca="false">AJ19*0.82</f>
        <v>3251.66305476745</v>
      </c>
      <c r="AL19" s="8" t="n">
        <f aca="false">Z19*[2]'inflation indexes'!i111</f>
        <v>3184.1709171888</v>
      </c>
      <c r="AM19" s="13" t="n">
        <v>0.5422906889</v>
      </c>
      <c r="AN19" s="3" t="n">
        <f aca="false">AN15+1</f>
        <v>2018</v>
      </c>
      <c r="AO19" s="11" t="n">
        <v>6673.6069185641</v>
      </c>
      <c r="AP19" s="9" t="n">
        <v>4931.6714625408</v>
      </c>
      <c r="AQ19" s="9" t="n">
        <v>3548.2441679075</v>
      </c>
      <c r="AR19" s="9" t="n">
        <v>2538.7188569288</v>
      </c>
      <c r="AS19" s="9" t="n">
        <v>2539.2886908391</v>
      </c>
      <c r="AT19" s="9" t="n">
        <v>4240.3636560062</v>
      </c>
      <c r="AU19" s="9" t="n">
        <v>4367.1296079657</v>
      </c>
      <c r="AV19" s="3"/>
      <c r="AW19" s="3"/>
      <c r="AX19" s="3" t="n">
        <f aca="false">AX15+1</f>
        <v>2018</v>
      </c>
      <c r="AY19" s="6" t="n">
        <f aca="false">AO19*[2]'inflation indexes'!i111</f>
        <v>6188.99172871511</v>
      </c>
      <c r="AZ19" s="6" t="n">
        <f aca="false">AU19*[2]'inflation indexes'!i111</f>
        <v>4050.00314698517</v>
      </c>
      <c r="BA19" s="9" t="n">
        <f aca="false">AP19*[2]'inflation indexes'!i111</f>
        <v>4573.54984536196</v>
      </c>
      <c r="BB19" s="9" t="n">
        <f aca="false">AQ19*[2]'inflation indexes'!i111</f>
        <v>3290.58245033198</v>
      </c>
      <c r="BC19" s="9" t="n">
        <f aca="false">AR19*[2]'inflation indexes'!i111</f>
        <v>2354.3655175972</v>
      </c>
      <c r="BD19" s="9" t="n">
        <f aca="false">AS19*[2]'inflation indexes'!i111</f>
        <v>2354.89397205977</v>
      </c>
      <c r="BE19" s="9" t="n">
        <f aca="false">AT19*[2]'inflation indexes'!i111</f>
        <v>3932.4425178181</v>
      </c>
      <c r="BF19" s="9" t="n">
        <v>0.5422906889</v>
      </c>
      <c r="BG19" s="9" t="n">
        <f aca="false">Y19*[2]'inflation indexes'!i111</f>
        <v>3965.44274971641</v>
      </c>
      <c r="BH19" s="9" t="n">
        <f aca="false">BG19*0.82</f>
        <v>3251.66305476745</v>
      </c>
      <c r="BI19" s="6" t="n">
        <f aca="false">Z19*[2]'inflation indexes'!i111</f>
        <v>3184.1709171888</v>
      </c>
    </row>
    <row r="20" customFormat="false" ht="15" hidden="false" customHeight="false" outlineLevel="0" collapsed="false">
      <c r="A20" s="0" t="n">
        <f aca="false">A16+1</f>
        <v>2018</v>
      </c>
      <c r="B20" s="11" t="n">
        <v>6682.9424979618</v>
      </c>
      <c r="C20" s="9" t="n">
        <v>4946.9168254527</v>
      </c>
      <c r="D20" s="9" t="n">
        <v>3545.8203045102</v>
      </c>
      <c r="E20" s="9" t="n">
        <v>2536.4523604417</v>
      </c>
      <c r="F20" s="9" t="n">
        <v>2537.0040198794</v>
      </c>
      <c r="G20" s="9" t="n">
        <v>4229.0162816638</v>
      </c>
      <c r="H20" s="9" t="n">
        <v>4367.2579625539</v>
      </c>
      <c r="I20" s="3" t="n">
        <f aca="false">I16+1</f>
        <v>2018</v>
      </c>
      <c r="J20" s="11" t="n">
        <f aca="false">B20*[2]'inflation indexes'!i112</f>
        <v>6197.64938931457</v>
      </c>
      <c r="K20" s="9" t="n">
        <f aca="false">H20*[2]'inflation indexes'!i112</f>
        <v>4050.12218088908</v>
      </c>
      <c r="L20" s="9" t="n">
        <f aca="false">C20*[2]'inflation indexes'!i112</f>
        <v>4587.68814060685</v>
      </c>
      <c r="M20" s="9" t="n">
        <f aca="false">D20*[2]'inflation indexes'!i112</f>
        <v>3288.33459985166</v>
      </c>
      <c r="N20" s="9" t="n">
        <f aca="false">E20*[2]'inflation indexes'!i112</f>
        <v>2352.26360656423</v>
      </c>
      <c r="O20" s="9" t="n">
        <f aca="false">F20*[2]'inflation indexes'!i112</f>
        <v>2352.7752063241</v>
      </c>
      <c r="P20" s="9" t="n">
        <f aca="false">G20*[2]'inflation indexes'!i112</f>
        <v>3921.91915214723</v>
      </c>
      <c r="Q20" s="9" t="n">
        <v>0.5398550304</v>
      </c>
      <c r="R20" s="14" t="n">
        <v>6695.43792645942</v>
      </c>
      <c r="S20" s="13" t="n">
        <v>5009.2389892085</v>
      </c>
      <c r="T20" s="13" t="n">
        <v>3597.7498595651</v>
      </c>
      <c r="U20" s="13" t="n">
        <v>2536.4523604417</v>
      </c>
      <c r="V20" s="13" t="n">
        <v>2537.0040198794</v>
      </c>
      <c r="W20" s="13" t="n">
        <v>4272.7768670302</v>
      </c>
      <c r="X20" s="13" t="n">
        <v>4415.9190161807</v>
      </c>
      <c r="Y20" s="10" t="n">
        <v>4085.4235984511</v>
      </c>
      <c r="Z20" s="10" t="n">
        <v>3438.6123852018</v>
      </c>
      <c r="AA20" s="7"/>
      <c r="AB20" s="7" t="n">
        <f aca="false">AB16+1</f>
        <v>2018</v>
      </c>
      <c r="AC20" s="8" t="n">
        <v>6695.43792645942</v>
      </c>
      <c r="AD20" s="8" t="n">
        <f aca="false">X20*[2]'inflation indexes'!i112</f>
        <v>4095.24963027018</v>
      </c>
      <c r="AE20" s="13" t="n">
        <f aca="false">S20*[2]'inflation indexes'!i112</f>
        <v>4645.48467563012</v>
      </c>
      <c r="AF20" s="13" t="n">
        <f aca="false">T20*[2]'inflation indexes'!i112</f>
        <v>3336.49320293279</v>
      </c>
      <c r="AG20" s="13" t="n">
        <f aca="false">U20*[2]'inflation indexes'!i112</f>
        <v>2352.26360656423</v>
      </c>
      <c r="AH20" s="13" t="n">
        <f aca="false">V20*[2]'inflation indexes'!i112</f>
        <v>2352.7752063241</v>
      </c>
      <c r="AI20" s="13" t="n">
        <f aca="false">W20*[2]'inflation indexes'!i112</f>
        <v>3962.5019890121</v>
      </c>
      <c r="AJ20" s="13" t="n">
        <f aca="false">Y20*[2]'inflation indexes'!i112</f>
        <v>3788.75369311557</v>
      </c>
      <c r="AK20" s="13" t="n">
        <f aca="false">AJ20*0.82</f>
        <v>3106.77802835477</v>
      </c>
      <c r="AL20" s="8" t="n">
        <f aca="false">Z20*[2]'inflation indexes'!i112</f>
        <v>3188.91176390266</v>
      </c>
      <c r="AM20" s="13" t="n">
        <v>0.545691634</v>
      </c>
      <c r="AN20" s="3" t="n">
        <f aca="false">AN16+1</f>
        <v>2018</v>
      </c>
      <c r="AO20" s="11" t="n">
        <v>6707.8637849049</v>
      </c>
      <c r="AP20" s="9" t="n">
        <v>5009.2856815127</v>
      </c>
      <c r="AQ20" s="9" t="n">
        <v>3597.8005863332</v>
      </c>
      <c r="AR20" s="9" t="n">
        <v>2536.4523604417</v>
      </c>
      <c r="AS20" s="9" t="n">
        <v>2537.0040198794</v>
      </c>
      <c r="AT20" s="9" t="n">
        <v>4272.8096528392</v>
      </c>
      <c r="AU20" s="9" t="n">
        <v>4415.9581661898</v>
      </c>
      <c r="AV20" s="3"/>
      <c r="AW20" s="3"/>
      <c r="AX20" s="3" t="n">
        <f aca="false">AX16+1</f>
        <v>2018</v>
      </c>
      <c r="AY20" s="6" t="n">
        <f aca="false">AO20*[2]'inflation indexes'!i112</f>
        <v>6220.76097509448</v>
      </c>
      <c r="AZ20" s="6" t="n">
        <f aca="false">AU20*[2]'inflation indexes'!i112</f>
        <v>4095.28593733552</v>
      </c>
      <c r="BA20" s="9" t="n">
        <f aca="false">AP20*[2]'inflation indexes'!i112</f>
        <v>4645.52797729412</v>
      </c>
      <c r="BB20" s="9" t="n">
        <f aca="false">AQ20*[2]'inflation indexes'!i112</f>
        <v>3336.54024609131</v>
      </c>
      <c r="BC20" s="9" t="n">
        <f aca="false">AR20*[2]'inflation indexes'!i112</f>
        <v>2352.26360656423</v>
      </c>
      <c r="BD20" s="9" t="n">
        <f aca="false">AS20*[2]'inflation indexes'!i112</f>
        <v>2352.7752063241</v>
      </c>
      <c r="BE20" s="9" t="n">
        <f aca="false">AT20*[2]'inflation indexes'!i112</f>
        <v>3962.53239402444</v>
      </c>
      <c r="BF20" s="9" t="n">
        <v>0.5446807776</v>
      </c>
      <c r="BG20" s="9" t="n">
        <f aca="false">Y20*[2]'inflation indexes'!i112</f>
        <v>3788.75369311557</v>
      </c>
      <c r="BH20" s="9" t="n">
        <f aca="false">BG20*0.82</f>
        <v>3106.77802835477</v>
      </c>
      <c r="BI20" s="6" t="n">
        <f aca="false">Z20*[2]'inflation indexes'!i112</f>
        <v>3188.91176390266</v>
      </c>
    </row>
    <row r="21" customFormat="false" ht="15" hidden="false" customHeight="false" outlineLevel="0" collapsed="false">
      <c r="A21" s="0" t="n">
        <f aca="false">A17+1</f>
        <v>2019</v>
      </c>
      <c r="B21" s="11" t="n">
        <v>6686.7914815715</v>
      </c>
      <c r="C21" s="9" t="n">
        <v>4971.6312501231</v>
      </c>
      <c r="D21" s="9" t="n">
        <v>3539.8666051422</v>
      </c>
      <c r="E21" s="9" t="n">
        <v>2536.4674228299</v>
      </c>
      <c r="F21" s="9" t="n">
        <v>2537.0040198794</v>
      </c>
      <c r="G21" s="9" t="n">
        <v>4225.9930751131</v>
      </c>
      <c r="H21" s="9" t="n">
        <v>4372.2877589739</v>
      </c>
      <c r="I21" s="3" t="n">
        <f aca="false">I17+1</f>
        <v>2019</v>
      </c>
      <c r="J21" s="11" t="n">
        <f aca="false">B21*[2]'inflation indexes'!i113</f>
        <v>6201.21887250635</v>
      </c>
      <c r="K21" s="9" t="n">
        <f aca="false">H21*[2]'inflation indexes'!i113</f>
        <v>4054.78673018309</v>
      </c>
      <c r="L21" s="9" t="n">
        <f aca="false">C21*[2]'inflation indexes'!i113</f>
        <v>4610.60788576589</v>
      </c>
      <c r="M21" s="9" t="n">
        <f aca="false">D21*[2]'inflation indexes'!i113</f>
        <v>3282.813238376</v>
      </c>
      <c r="N21" s="9" t="n">
        <f aca="false">E21*[2]'inflation indexes'!i113</f>
        <v>2352.27757517178</v>
      </c>
      <c r="O21" s="9" t="n">
        <f aca="false">F21*[2]'inflation indexes'!i113</f>
        <v>2352.7752063241</v>
      </c>
      <c r="P21" s="9" t="n">
        <f aca="false">G21*[2]'inflation indexes'!i113</f>
        <v>3919.11548082454</v>
      </c>
      <c r="Q21" s="9" t="n">
        <v>0.5412156782</v>
      </c>
      <c r="R21" s="12" t="n">
        <v>6713.61999430074</v>
      </c>
      <c r="S21" s="13" t="n">
        <v>5043.1951507262</v>
      </c>
      <c r="T21" s="13" t="n">
        <v>3596.2946263974</v>
      </c>
      <c r="U21" s="13" t="n">
        <v>2541.2099815648</v>
      </c>
      <c r="V21" s="13" t="n">
        <v>2541.7475819163</v>
      </c>
      <c r="W21" s="13" t="n">
        <v>4277.0961235909</v>
      </c>
      <c r="X21" s="13" t="n">
        <v>4428.2861880749</v>
      </c>
      <c r="Y21" s="10" t="n">
        <v>4105.6992762178</v>
      </c>
      <c r="Z21" s="10" t="n">
        <v>3443.7320645941</v>
      </c>
      <c r="AA21" s="7"/>
      <c r="AB21" s="7" t="n">
        <f aca="false">AB17+1</f>
        <v>2019</v>
      </c>
      <c r="AC21" s="8" t="n">
        <v>6713.61999430074</v>
      </c>
      <c r="AD21" s="8" t="n">
        <f aca="false">X21*[2]'inflation indexes'!i113</f>
        <v>4106.71873917857</v>
      </c>
      <c r="AE21" s="13" t="n">
        <f aca="false">S21*[2]'inflation indexes'!i113</f>
        <v>4676.97505337283</v>
      </c>
      <c r="AF21" s="13" t="n">
        <f aca="false">T21*[2]'inflation indexes'!i113</f>
        <v>3335.14364396893</v>
      </c>
      <c r="AG21" s="13" t="n">
        <f aca="false">U21*[2]'inflation indexes'!i113</f>
        <v>2356.67574502826</v>
      </c>
      <c r="AH21" s="13" t="n">
        <f aca="false">V21*[2]'inflation indexes'!i113</f>
        <v>2357.17430662612</v>
      </c>
      <c r="AI21" s="13" t="n">
        <f aca="false">W21*[2]'inflation indexes'!i113</f>
        <v>3966.50759549366</v>
      </c>
      <c r="AJ21" s="13" t="n">
        <f aca="false">Y21*[2]'inflation indexes'!i113</f>
        <v>3807.55701844226</v>
      </c>
      <c r="AK21" s="13" t="n">
        <f aca="false">AJ21*0.82</f>
        <v>3122.19675512265</v>
      </c>
      <c r="AL21" s="8" t="n">
        <f aca="false">Z21*[2]'inflation indexes'!i113</f>
        <v>3193.65966916578</v>
      </c>
      <c r="AM21" s="13" t="n">
        <v>0.5468121435</v>
      </c>
      <c r="AN21" s="3" t="n">
        <f aca="false">AN17+1</f>
        <v>2019</v>
      </c>
      <c r="AO21" s="11" t="n">
        <v>6738.5623216729</v>
      </c>
      <c r="AP21" s="9" t="n">
        <v>5052.6676781673</v>
      </c>
      <c r="AQ21" s="9" t="n">
        <v>3603.023000692</v>
      </c>
      <c r="AR21" s="9" t="n">
        <v>2545.9261354382</v>
      </c>
      <c r="AS21" s="9" t="n">
        <v>2546.4647335058</v>
      </c>
      <c r="AT21" s="9" t="n">
        <v>4285.1122655201</v>
      </c>
      <c r="AU21" s="9" t="n">
        <v>4436.5829772968</v>
      </c>
      <c r="AV21" s="3"/>
      <c r="AW21" s="3"/>
      <c r="AX21" s="3" t="n">
        <f aca="false">AX17+1</f>
        <v>2019</v>
      </c>
      <c r="AY21" s="6" t="n">
        <f aca="false">AO21*[2]'inflation indexes'!i113</f>
        <v>6249.23028598726</v>
      </c>
      <c r="AZ21" s="6" t="n">
        <f aca="false">AU21*[2]'inflation indexes'!i113</f>
        <v>4114.41304309785</v>
      </c>
      <c r="BA21" s="9" t="n">
        <f aca="false">AP21*[2]'inflation indexes'!i113</f>
        <v>4685.7597173032</v>
      </c>
      <c r="BB21" s="9" t="n">
        <f aca="false">AQ21*[2]'inflation indexes'!i113</f>
        <v>3341.38342604856</v>
      </c>
      <c r="BC21" s="9" t="n">
        <f aca="false">AR21*[2]'inflation indexes'!i113</f>
        <v>2361.04942745667</v>
      </c>
      <c r="BD21" s="9" t="n">
        <f aca="false">AS21*[2]'inflation indexes'!i113</f>
        <v>2361.54891431979</v>
      </c>
      <c r="BE21" s="9" t="n">
        <f aca="false">AT21*[2]'inflation indexes'!i113</f>
        <v>3973.94163179538</v>
      </c>
      <c r="BF21" s="9" t="n">
        <v>0.5457992115</v>
      </c>
      <c r="BG21" s="9" t="n">
        <f aca="false">Y21*[2]'inflation indexes'!i113</f>
        <v>3807.55701844226</v>
      </c>
      <c r="BH21" s="9" t="n">
        <f aca="false">BG21*0.82</f>
        <v>3122.19675512265</v>
      </c>
      <c r="BI21" s="6" t="n">
        <f aca="false">Z21*[2]'inflation indexes'!i113</f>
        <v>3193.65966916578</v>
      </c>
    </row>
    <row r="22" customFormat="false" ht="15" hidden="false" customHeight="false" outlineLevel="0" collapsed="false">
      <c r="A22" s="0" t="n">
        <f aca="false">A18+1</f>
        <v>2019</v>
      </c>
      <c r="B22" s="11" t="n">
        <v>6694.5982601992</v>
      </c>
      <c r="C22" s="9" t="n">
        <v>4994.2121315747</v>
      </c>
      <c r="D22" s="9" t="n">
        <v>3547.397096358</v>
      </c>
      <c r="E22" s="9" t="n">
        <v>2536.4837897269</v>
      </c>
      <c r="F22" s="9" t="n">
        <v>2537.0040198794</v>
      </c>
      <c r="G22" s="9" t="n">
        <v>4223.0815010305</v>
      </c>
      <c r="H22" s="9" t="n">
        <v>4373.9554729373</v>
      </c>
      <c r="I22" s="3" t="n">
        <f aca="false">I18+1</f>
        <v>2019</v>
      </c>
      <c r="J22" s="11" t="n">
        <f aca="false">B22*[2]'inflation indexes'!i114</f>
        <v>6208.45874877481</v>
      </c>
      <c r="K22" s="9" t="n">
        <f aca="false">H22*[2]'inflation indexes'!i114</f>
        <v>4056.33334029233</v>
      </c>
      <c r="L22" s="9" t="n">
        <f aca="false">C22*[2]'inflation indexes'!i114</f>
        <v>4631.54901853508</v>
      </c>
      <c r="M22" s="9" t="n">
        <f aca="false">D22*[2]'inflation indexes'!i114</f>
        <v>3289.79689030763</v>
      </c>
      <c r="N22" s="9" t="n">
        <f aca="false">E22*[2]'inflation indexes'!i114</f>
        <v>2352.29275355903</v>
      </c>
      <c r="O22" s="9" t="n">
        <f aca="false">F22*[2]'inflation indexes'!i114</f>
        <v>2352.7752063241</v>
      </c>
      <c r="P22" s="9" t="n">
        <f aca="false">G22*[2]'inflation indexes'!i114</f>
        <v>3916.41533559054</v>
      </c>
      <c r="Q22" s="9" t="n">
        <v>0.5402007692</v>
      </c>
      <c r="R22" s="14" t="n">
        <v>6738.16144059175</v>
      </c>
      <c r="S22" s="13" t="n">
        <v>5071.7163367102</v>
      </c>
      <c r="T22" s="13" t="n">
        <v>3608.9605926823</v>
      </c>
      <c r="U22" s="13" t="n">
        <v>2545.9778358548</v>
      </c>
      <c r="V22" s="13" t="n">
        <v>2546.5000132261</v>
      </c>
      <c r="W22" s="13" t="n">
        <v>4278.8930533512</v>
      </c>
      <c r="X22" s="13" t="n">
        <v>4435.1877214067</v>
      </c>
      <c r="Y22" s="10" t="n">
        <v>4126.0755807858</v>
      </c>
      <c r="Z22" s="10" t="n">
        <v>3448.8593665721</v>
      </c>
      <c r="AA22" s="7"/>
      <c r="AB22" s="7" t="n">
        <f aca="false">AB18+1</f>
        <v>2019</v>
      </c>
      <c r="AC22" s="8" t="n">
        <v>6738.16144059175</v>
      </c>
      <c r="AD22" s="8" t="n">
        <f aca="false">X22*[2]'inflation indexes'!i114</f>
        <v>4113.1191060607</v>
      </c>
      <c r="AE22" s="13" t="n">
        <f aca="false">S22*[2]'inflation indexes'!i114</f>
        <v>4703.42512547059</v>
      </c>
      <c r="AF22" s="13" t="n">
        <f aca="false">T22*[2]'inflation indexes'!i114</f>
        <v>3346.88984981083</v>
      </c>
      <c r="AG22" s="13" t="n">
        <f aca="false">U22*[2]'inflation indexes'!i114</f>
        <v>2361.09737356057</v>
      </c>
      <c r="AH22" s="13" t="n">
        <f aca="false">V22*[2]'inflation indexes'!i114</f>
        <v>2361.58163214387</v>
      </c>
      <c r="AI22" s="13" t="n">
        <f aca="false">W22*[2]'inflation indexes'!i114</f>
        <v>3968.1740381774</v>
      </c>
      <c r="AJ22" s="13" t="n">
        <f aca="false">Y22*[2]'inflation indexes'!i114</f>
        <v>3826.45366338584</v>
      </c>
      <c r="AK22" s="13" t="n">
        <f aca="false">AJ22*0.82</f>
        <v>3137.69200397639</v>
      </c>
      <c r="AL22" s="8" t="n">
        <f aca="false">Z22*[2]'inflation indexes'!i114</f>
        <v>3198.41464348772</v>
      </c>
      <c r="AM22" s="13" t="n">
        <v>0.5452043933</v>
      </c>
      <c r="AN22" s="3" t="n">
        <f aca="false">AN18+1</f>
        <v>2019</v>
      </c>
      <c r="AO22" s="11" t="n">
        <v>6778.9700489263</v>
      </c>
      <c r="AP22" s="9" t="n">
        <v>5090.7441149583</v>
      </c>
      <c r="AQ22" s="9" t="n">
        <v>3622.4109961484</v>
      </c>
      <c r="AR22" s="9" t="n">
        <v>2555.4366096189</v>
      </c>
      <c r="AS22" s="9" t="n">
        <v>2555.9607269748</v>
      </c>
      <c r="AT22" s="9" t="n">
        <v>4294.9171427436</v>
      </c>
      <c r="AU22" s="9" t="n">
        <v>4451.7822306641</v>
      </c>
      <c r="AV22" s="3"/>
      <c r="AW22" s="3"/>
      <c r="AX22" s="3" t="n">
        <f aca="false">AX18+1</f>
        <v>2019</v>
      </c>
      <c r="AY22" s="6" t="n">
        <f aca="false">AO22*[2]'inflation indexes'!i114</f>
        <v>6286.70373816973</v>
      </c>
      <c r="AZ22" s="6" t="n">
        <f aca="false">AU22*[2]'inflation indexes'!i114</f>
        <v>4128.50857712026</v>
      </c>
      <c r="BA22" s="9" t="n">
        <f aca="false">AP22*[2]'inflation indexes'!i114</f>
        <v>4721.07116960089</v>
      </c>
      <c r="BB22" s="9" t="n">
        <f aca="false">AQ22*[2]'inflation indexes'!i114</f>
        <v>3359.36352960879</v>
      </c>
      <c r="BC22" s="9" t="n">
        <f aca="false">AR22*[2]'inflation indexes'!i114</f>
        <v>2369.86928256033</v>
      </c>
      <c r="BD22" s="9" t="n">
        <f aca="false">AS22*[2]'inflation indexes'!i114</f>
        <v>2370.35534025299</v>
      </c>
      <c r="BE22" s="9" t="n">
        <f aca="false">AT22*[2]'inflation indexes'!i114</f>
        <v>3983.03451136977</v>
      </c>
      <c r="BF22" s="9" t="n">
        <v>0.5437658723</v>
      </c>
      <c r="BG22" s="9" t="n">
        <f aca="false">Y22*[2]'inflation indexes'!i114</f>
        <v>3826.45366338584</v>
      </c>
      <c r="BH22" s="9" t="n">
        <f aca="false">BG22*0.82</f>
        <v>3137.69200397639</v>
      </c>
      <c r="BI22" s="6" t="n">
        <f aca="false">Z22*[2]'inflation indexes'!i114</f>
        <v>3198.41464348772</v>
      </c>
    </row>
    <row r="23" customFormat="false" ht="15" hidden="false" customHeight="false" outlineLevel="0" collapsed="false">
      <c r="A23" s="0" t="n">
        <f aca="false">A19+1</f>
        <v>2019</v>
      </c>
      <c r="B23" s="11" t="n">
        <v>6676.8124577299</v>
      </c>
      <c r="C23" s="9" t="n">
        <v>5023.0063644177</v>
      </c>
      <c r="D23" s="9" t="n">
        <v>3545.8858120229</v>
      </c>
      <c r="E23" s="9" t="n">
        <v>2536.4945901557</v>
      </c>
      <c r="F23" s="9" t="n">
        <v>2537.0040198794</v>
      </c>
      <c r="G23" s="9" t="n">
        <v>4225.3777677675</v>
      </c>
      <c r="H23" s="9" t="n">
        <v>4379.1655814037</v>
      </c>
      <c r="I23" s="3" t="n">
        <f aca="false">I19+1</f>
        <v>2019</v>
      </c>
      <c r="J23" s="11" t="n">
        <f aca="false">B23*[2]'inflation indexes'!i115</f>
        <v>6191.96449226341</v>
      </c>
      <c r="K23" s="9" t="n">
        <f aca="false">H23*[2]'inflation indexes'!i115</f>
        <v>4061.16510797025</v>
      </c>
      <c r="L23" s="9" t="n">
        <f aca="false">C23*[2]'inflation indexes'!i115</f>
        <v>4658.25230973497</v>
      </c>
      <c r="M23" s="9" t="n">
        <f aca="false">D23*[2]'inflation indexes'!i115</f>
        <v>3288.39535042615</v>
      </c>
      <c r="N23" s="9" t="n">
        <f aca="false">E23*[2]'inflation indexes'!i115</f>
        <v>2352.30276969653</v>
      </c>
      <c r="O23" s="9" t="n">
        <f aca="false">F23*[2]'inflation indexes'!i115</f>
        <v>2352.7752063241</v>
      </c>
      <c r="P23" s="9" t="n">
        <f aca="false">G23*[2]'inflation indexes'!i115</f>
        <v>3918.54485505664</v>
      </c>
      <c r="Q23" s="9" t="n">
        <v>0.5419338062</v>
      </c>
      <c r="R23" s="14" t="n">
        <v>6730.3819615687</v>
      </c>
      <c r="S23" s="13" t="n">
        <v>5109.7516479712</v>
      </c>
      <c r="T23" s="13" t="n">
        <v>3612.7690601696</v>
      </c>
      <c r="U23" s="13" t="n">
        <v>2550.7490378044</v>
      </c>
      <c r="V23" s="13" t="n">
        <v>2551.2613303921</v>
      </c>
      <c r="W23" s="13" t="n">
        <v>4288.4809434266</v>
      </c>
      <c r="X23" s="13" t="n">
        <v>4447.8431830076</v>
      </c>
      <c r="Y23" s="10" t="n">
        <v>4146.5530115591</v>
      </c>
      <c r="Z23" s="10" t="n">
        <v>3453.9943024846</v>
      </c>
      <c r="AA23" s="7"/>
      <c r="AB23" s="7" t="n">
        <f aca="false">AB19+1</f>
        <v>2019</v>
      </c>
      <c r="AC23" s="8" t="n">
        <v>6730.3819615687</v>
      </c>
      <c r="AD23" s="8" t="n">
        <f aca="false">X23*[2]'inflation indexes'!i115</f>
        <v>4124.8555700339</v>
      </c>
      <c r="AE23" s="13" t="n">
        <f aca="false">S23*[2]'inflation indexes'!i115</f>
        <v>4738.69843863781</v>
      </c>
      <c r="AF23" s="13" t="n">
        <f aca="false">T23*[2]'inflation indexes'!i115</f>
        <v>3350.42175902658</v>
      </c>
      <c r="AG23" s="13" t="n">
        <f aca="false">U23*[2]'inflation indexes'!i115</f>
        <v>2365.52210665655</v>
      </c>
      <c r="AH23" s="13" t="n">
        <f aca="false">V23*[2]'inflation indexes'!i115</f>
        <v>2365.99719825643</v>
      </c>
      <c r="AI23" s="13" t="n">
        <f aca="false">W23*[2]'inflation indexes'!i115</f>
        <v>3977.06568749037</v>
      </c>
      <c r="AJ23" s="13" t="n">
        <f aca="false">Y23*[2]'inflation indexes'!i115</f>
        <v>3845.44409108525</v>
      </c>
      <c r="AK23" s="13" t="n">
        <f aca="false">AJ23*0.82</f>
        <v>3153.26415468991</v>
      </c>
      <c r="AL23" s="8" t="n">
        <f aca="false">Z23*[2]'inflation indexes'!i115</f>
        <v>3203.17669739316</v>
      </c>
      <c r="AM23" s="13" t="n">
        <v>0.5468121435</v>
      </c>
      <c r="AN23" s="3" t="n">
        <f aca="false">AN19+1</f>
        <v>2019</v>
      </c>
      <c r="AO23" s="11" t="n">
        <v>6794.6446881955</v>
      </c>
      <c r="AP23" s="9" t="n">
        <v>5138.517221443</v>
      </c>
      <c r="AQ23" s="9" t="n">
        <v>3633.0052329042</v>
      </c>
      <c r="AR23" s="9" t="n">
        <v>2564.9769817191</v>
      </c>
      <c r="AS23" s="9" t="n">
        <v>2565.4921318479</v>
      </c>
      <c r="AT23" s="9" t="n">
        <v>4312.5808968535</v>
      </c>
      <c r="AU23" s="9" t="n">
        <v>4472.8233430441</v>
      </c>
      <c r="AV23" s="3"/>
      <c r="AW23" s="3"/>
      <c r="AX23" s="3" t="n">
        <f aca="false">AX19+1</f>
        <v>2019</v>
      </c>
      <c r="AY23" s="6" t="n">
        <f aca="false">AO23*[2]'inflation indexes'!i115</f>
        <v>6301.2401371473</v>
      </c>
      <c r="AZ23" s="6" t="n">
        <f aca="false">AU23*[2]'inflation indexes'!i115</f>
        <v>4148.02175373852</v>
      </c>
      <c r="BA23" s="9" t="n">
        <f aca="false">AP23*[2]'inflation indexes'!i115</f>
        <v>4765.37515161493</v>
      </c>
      <c r="BB23" s="9" t="n">
        <f aca="false">AQ23*[2]'inflation indexes'!i115</f>
        <v>3369.18844804552</v>
      </c>
      <c r="BC23" s="9" t="n">
        <f aca="false">AR23*[2]'inflation indexes'!i115</f>
        <v>2378.71686449578</v>
      </c>
      <c r="BD23" s="9" t="n">
        <f aca="false">AS23*[2]'inflation indexes'!i115</f>
        <v>2379.19460613162</v>
      </c>
      <c r="BE23" s="9" t="n">
        <f aca="false">AT23*[2]'inflation indexes'!i115</f>
        <v>3999.41558226865</v>
      </c>
      <c r="BF23" s="9" t="n">
        <v>0.5437658723</v>
      </c>
      <c r="BG23" s="9" t="n">
        <f aca="false">Y23*[2]'inflation indexes'!i115</f>
        <v>3845.44409108525</v>
      </c>
      <c r="BH23" s="9" t="n">
        <f aca="false">BG23*0.82</f>
        <v>3153.26415468991</v>
      </c>
      <c r="BI23" s="6" t="n">
        <f aca="false">Z23*[2]'inflation indexes'!i115</f>
        <v>3203.17669739316</v>
      </c>
    </row>
    <row r="24" customFormat="false" ht="15" hidden="false" customHeight="false" outlineLevel="0" collapsed="false">
      <c r="A24" s="0" t="n">
        <f aca="false">A20+1</f>
        <v>2019</v>
      </c>
      <c r="B24" s="11" t="n">
        <v>6684.4715200423</v>
      </c>
      <c r="C24" s="9" t="n">
        <v>5042.5103036015</v>
      </c>
      <c r="D24" s="9" t="n">
        <v>3544.0017246194</v>
      </c>
      <c r="E24" s="9" t="n">
        <v>2573.3317690891</v>
      </c>
      <c r="F24" s="9" t="n">
        <v>2537.0040198794</v>
      </c>
      <c r="G24" s="9" t="n">
        <v>4242.6347783534</v>
      </c>
      <c r="H24" s="9" t="n">
        <v>4397.1091825611</v>
      </c>
      <c r="I24" s="3" t="n">
        <f aca="false">I20+1</f>
        <v>2019</v>
      </c>
      <c r="J24" s="11" t="n">
        <f aca="false">B24*[2]'inflation indexes'!i116</f>
        <v>6199.06737888523</v>
      </c>
      <c r="K24" s="9" t="n">
        <f aca="false">H24*[2]'inflation indexes'!i116</f>
        <v>4077.80570435264</v>
      </c>
      <c r="L24" s="9" t="n">
        <f aca="false">C24*[2]'inflation indexes'!i116</f>
        <v>4676.33993757384</v>
      </c>
      <c r="M24" s="9" t="n">
        <f aca="false">D24*[2]'inflation indexes'!i116</f>
        <v>3286.64807919805</v>
      </c>
      <c r="N24" s="9" t="n">
        <f aca="false">E24*[2]'inflation indexes'!i116</f>
        <v>2386.4649549301</v>
      </c>
      <c r="O24" s="9" t="n">
        <f aca="false">F24*[2]'inflation indexes'!i116</f>
        <v>2352.7752063241</v>
      </c>
      <c r="P24" s="9" t="n">
        <f aca="false">G24*[2]'inflation indexes'!i116</f>
        <v>3934.54871879656</v>
      </c>
      <c r="Q24" s="9" t="n">
        <v>0.5398550304</v>
      </c>
      <c r="R24" s="14" t="n">
        <v>6758.50272593288</v>
      </c>
      <c r="S24" s="13" t="n">
        <v>5138.8115665403</v>
      </c>
      <c r="T24" s="13" t="n">
        <v>3616.6708986504</v>
      </c>
      <c r="U24" s="13" t="n">
        <v>2592.6317573572</v>
      </c>
      <c r="V24" s="13" t="n">
        <v>2556.0315500284</v>
      </c>
      <c r="W24" s="13" t="n">
        <v>4313.634231113</v>
      </c>
      <c r="X24" s="13" t="n">
        <v>4473.8596652801</v>
      </c>
      <c r="Y24" s="10" t="n">
        <v>4167.1320704201</v>
      </c>
      <c r="Z24" s="10" t="n">
        <v>3459.1368836979</v>
      </c>
      <c r="AA24" s="7"/>
      <c r="AB24" s="7" t="n">
        <f aca="false">AB20+1</f>
        <v>2019</v>
      </c>
      <c r="AC24" s="8" t="n">
        <v>6758.50272593288</v>
      </c>
      <c r="AD24" s="8" t="n">
        <f aca="false">X24*[2]'inflation indexes'!i116</f>
        <v>4148.9828216925</v>
      </c>
      <c r="AE24" s="13" t="n">
        <f aca="false">S24*[2]'inflation indexes'!i116</f>
        <v>4765.64812234797</v>
      </c>
      <c r="AF24" s="13" t="n">
        <f aca="false">T24*[2]'inflation indexes'!i116</f>
        <v>3354.04025894411</v>
      </c>
      <c r="AG24" s="13" t="n">
        <f aca="false">U24*[2]'inflation indexes'!i116</f>
        <v>2404.36344209201</v>
      </c>
      <c r="AH24" s="13" t="n">
        <f aca="false">V24*[2]'inflation indexes'!i116</f>
        <v>2370.42102037144</v>
      </c>
      <c r="AI24" s="13" t="n">
        <f aca="false">W24*[2]'inflation indexes'!i116</f>
        <v>4000.39242688943</v>
      </c>
      <c r="AJ24" s="13" t="n">
        <f aca="false">Y24*[2]'inflation indexes'!i116</f>
        <v>3864.52876697786</v>
      </c>
      <c r="AK24" s="13" t="n">
        <f aca="false">AJ24*0.82</f>
        <v>3168.91358892185</v>
      </c>
      <c r="AL24" s="8" t="n">
        <f aca="false">Z24*[2]'inflation indexes'!i116</f>
        <v>3207.94584142303</v>
      </c>
      <c r="AM24" s="13" t="n">
        <v>0.5439451161</v>
      </c>
      <c r="AN24" s="3" t="n">
        <f aca="false">AN20+1</f>
        <v>2019</v>
      </c>
      <c r="AO24" s="11" t="n">
        <v>6838.9138829776</v>
      </c>
      <c r="AP24" s="9" t="n">
        <v>5177.3822057217</v>
      </c>
      <c r="AQ24" s="9" t="n">
        <v>3643.6597846119</v>
      </c>
      <c r="AR24" s="9" t="n">
        <v>2611.9317456254</v>
      </c>
      <c r="AS24" s="9" t="n">
        <v>2575.0590801776</v>
      </c>
      <c r="AT24" s="9" t="n">
        <v>4345.9597237696</v>
      </c>
      <c r="AU24" s="9" t="n">
        <v>4507.3594287106</v>
      </c>
      <c r="AV24" s="3"/>
      <c r="AW24" s="3"/>
      <c r="AX24" s="3" t="n">
        <f aca="false">AX20+1</f>
        <v>2019</v>
      </c>
      <c r="AY24" s="6" t="n">
        <f aca="false">AO24*[2]'inflation indexes'!i116</f>
        <v>6342.29464989979</v>
      </c>
      <c r="AZ24" s="6" t="n">
        <f aca="false">AU24*[2]'inflation indexes'!i116</f>
        <v>4180.04994346267</v>
      </c>
      <c r="BA24" s="9" t="n">
        <f aca="false">AP24*[2]'inflation indexes'!i116</f>
        <v>4801.41788969836</v>
      </c>
      <c r="BB24" s="9" t="n">
        <f aca="false">AQ24*[2]'inflation indexes'!i116</f>
        <v>3379.06930156248</v>
      </c>
      <c r="BC24" s="9" t="n">
        <f aca="false">AR24*[2]'inflation indexes'!i116</f>
        <v>2422.26192925401</v>
      </c>
      <c r="BD24" s="9" t="n">
        <f aca="false">AS24*[2]'inflation indexes'!i116</f>
        <v>2388.06683441897</v>
      </c>
      <c r="BE24" s="9" t="n">
        <f aca="false">AT24*[2]'inflation indexes'!i116</f>
        <v>4030.3705495328</v>
      </c>
      <c r="BF24" s="9" t="n">
        <v>0.5386217106</v>
      </c>
      <c r="BG24" s="9" t="n">
        <f aca="false">Y24*[2]'inflation indexes'!i116</f>
        <v>3864.52876697786</v>
      </c>
      <c r="BH24" s="9" t="n">
        <f aca="false">BG24*0.82</f>
        <v>3168.91358892185</v>
      </c>
      <c r="BI24" s="6" t="n">
        <f aca="false">Z24*[2]'inflation indexes'!i116</f>
        <v>3207.94584142303</v>
      </c>
    </row>
    <row r="25" customFormat="false" ht="15" hidden="false" customHeight="false" outlineLevel="0" collapsed="false">
      <c r="A25" s="0" t="n">
        <f aca="false">A21+1</f>
        <v>2020</v>
      </c>
      <c r="B25" s="11" t="n">
        <v>6671.3692603312</v>
      </c>
      <c r="C25" s="9" t="n">
        <v>5067.126261712</v>
      </c>
      <c r="D25" s="9" t="n">
        <v>3557.415628065</v>
      </c>
      <c r="E25" s="9" t="n">
        <v>2870.287968839</v>
      </c>
      <c r="F25" s="9" t="n">
        <v>2533.7407273317</v>
      </c>
      <c r="G25" s="9" t="n">
        <v>4336.111858883</v>
      </c>
      <c r="H25" s="9" t="n">
        <v>4490.9959238183</v>
      </c>
      <c r="I25" s="3" t="n">
        <f aca="false">I21+1</f>
        <v>2020</v>
      </c>
      <c r="J25" s="11" t="n">
        <f aca="false">B25*[2]'inflation indexes'!i117</f>
        <v>6186.91656179801</v>
      </c>
      <c r="K25" s="9" t="n">
        <f aca="false">H25*[2]'inflation indexes'!i117</f>
        <v>4164.87470199774</v>
      </c>
      <c r="L25" s="9" t="n">
        <f aca="false">C25*[2]'inflation indexes'!i117</f>
        <v>4699.16836648782</v>
      </c>
      <c r="M25" s="9" t="n">
        <f aca="false">D25*[2]'inflation indexes'!i117</f>
        <v>3299.08790948588</v>
      </c>
      <c r="N25" s="9" t="n">
        <f aca="false">E25*[2]'inflation indexes'!i117</f>
        <v>2661.85718082377</v>
      </c>
      <c r="O25" s="9" t="n">
        <f aca="false">F25*[2]'inflation indexes'!i117</f>
        <v>2349.74888325285</v>
      </c>
      <c r="P25" s="9" t="n">
        <f aca="false">G25*[2]'inflation indexes'!i117</f>
        <v>4021.23780391676</v>
      </c>
      <c r="Q25" s="9" t="n">
        <v>0.5402007692</v>
      </c>
      <c r="R25" s="12" t="n">
        <v>6764.48466151459</v>
      </c>
      <c r="S25" s="13" t="n">
        <v>5175.3574957369</v>
      </c>
      <c r="T25" s="13" t="n">
        <v>3635.9132926808</v>
      </c>
      <c r="U25" s="13" t="n">
        <v>2896.7817187299</v>
      </c>
      <c r="V25" s="13" t="n">
        <v>2557.5227485035</v>
      </c>
      <c r="W25" s="13" t="n">
        <v>4416.4855237976</v>
      </c>
      <c r="X25" s="13" t="n">
        <v>4577.2122018567</v>
      </c>
      <c r="Y25" s="10" t="n">
        <v>4187.8132617421</v>
      </c>
      <c r="Z25" s="10" t="n">
        <v>3464.2871215947</v>
      </c>
      <c r="AA25" s="7"/>
      <c r="AB25" s="7" t="n">
        <f aca="false">AB21+1</f>
        <v>2020</v>
      </c>
      <c r="AC25" s="8" t="n">
        <v>6764.48466151459</v>
      </c>
      <c r="AD25" s="8" t="n">
        <f aca="false">X25*[2]'inflation indexes'!i117</f>
        <v>4244.83024001062</v>
      </c>
      <c r="AE25" s="13" t="n">
        <f aca="false">S25*[2]'inflation indexes'!i117</f>
        <v>4799.54020743419</v>
      </c>
      <c r="AF25" s="13" t="n">
        <f aca="false">T25*[2]'inflation indexes'!i117</f>
        <v>3371.88533417076</v>
      </c>
      <c r="AG25" s="13" t="n">
        <f aca="false">U25*[2]'inflation indexes'!i117</f>
        <v>2686.42704251001</v>
      </c>
      <c r="AH25" s="13" t="n">
        <f aca="false">V25*[2]'inflation indexes'!i117</f>
        <v>2371.80393296142</v>
      </c>
      <c r="AI25" s="13" t="n">
        <f aca="false">W25*[2]'inflation indexes'!i117</f>
        <v>4095.77499998374</v>
      </c>
      <c r="AJ25" s="13" t="n">
        <f aca="false">Y25*[2]'inflation indexes'!i117</f>
        <v>3883.70815881105</v>
      </c>
      <c r="AK25" s="13" t="n">
        <f aca="false">AJ25*0.82</f>
        <v>3184.64069022506</v>
      </c>
      <c r="AL25" s="8" t="n">
        <f aca="false">Z25*[2]'inflation indexes'!i117</f>
        <v>3212.72208613345</v>
      </c>
      <c r="AM25" s="13" t="n">
        <v>0.5442960276</v>
      </c>
      <c r="AN25" s="3" t="n">
        <f aca="false">AN21+1</f>
        <v>2020</v>
      </c>
      <c r="AO25" s="11" t="n">
        <v>6860.6154959382</v>
      </c>
      <c r="AP25" s="9" t="n">
        <v>5224.7353098113</v>
      </c>
      <c r="AQ25" s="9" t="n">
        <v>3669.8364947212</v>
      </c>
      <c r="AR25" s="9" t="n">
        <v>2924.206400872</v>
      </c>
      <c r="AS25" s="9" t="n">
        <v>2581.3371109277</v>
      </c>
      <c r="AT25" s="9" t="n">
        <v>4459.5966970873</v>
      </c>
      <c r="AU25" s="9" t="n">
        <v>4621.5211824811</v>
      </c>
      <c r="AV25" s="3"/>
      <c r="AW25" s="3"/>
      <c r="AX25" s="3" t="n">
        <f aca="false">AX21+1</f>
        <v>2020</v>
      </c>
      <c r="AY25" s="6" t="n">
        <f aca="false">AO25*[2]'inflation indexes'!i117</f>
        <v>6362.42036373818</v>
      </c>
      <c r="AZ25" s="6" t="n">
        <f aca="false">AU25*[2]'inflation indexes'!i117</f>
        <v>4285.92164948956</v>
      </c>
      <c r="BA25" s="9" t="n">
        <f aca="false">AP25*[2]'inflation indexes'!i117</f>
        <v>4845.33236849756</v>
      </c>
      <c r="BB25" s="9" t="n">
        <f aca="false">AQ25*[2]'inflation indexes'!i117</f>
        <v>3403.34514584404</v>
      </c>
      <c r="BC25" s="9" t="n">
        <f aca="false">AR25*[2]'inflation indexes'!i117</f>
        <v>2711.86023523641</v>
      </c>
      <c r="BD25" s="9" t="n">
        <f aca="false">AS25*[2]'inflation indexes'!i117</f>
        <v>2393.88897540796</v>
      </c>
      <c r="BE25" s="9" t="n">
        <f aca="false">AT25*[2]'inflation indexes'!i117</f>
        <v>4135.75558292202</v>
      </c>
      <c r="BF25" s="9" t="n">
        <v>0.5392525381</v>
      </c>
      <c r="BG25" s="9" t="n">
        <f aca="false">Y25*[2]'inflation indexes'!i117</f>
        <v>3883.70815881105</v>
      </c>
      <c r="BH25" s="9" t="n">
        <f aca="false">BG25*0.82</f>
        <v>3184.64069022506</v>
      </c>
      <c r="BI25" s="6" t="n">
        <f aca="false">Z25*[2]'inflation indexes'!i117</f>
        <v>3212.72208613345</v>
      </c>
    </row>
    <row r="26" customFormat="false" ht="15" hidden="false" customHeight="false" outlineLevel="0" collapsed="false">
      <c r="A26" s="0" t="n">
        <f aca="false">A22+1</f>
        <v>2020</v>
      </c>
      <c r="B26" s="11" t="n">
        <v>6640.5536104827</v>
      </c>
      <c r="C26" s="9" t="n">
        <v>5087.4661047115</v>
      </c>
      <c r="D26" s="9" t="n">
        <v>3563.2929738718</v>
      </c>
      <c r="E26" s="9" t="n">
        <v>2887.6247638991</v>
      </c>
      <c r="F26" s="9" t="n">
        <v>2533.880918977</v>
      </c>
      <c r="G26" s="9" t="n">
        <v>4348.6327814658</v>
      </c>
      <c r="H26" s="9" t="n">
        <v>4507.0125100332</v>
      </c>
      <c r="I26" s="3" t="n">
        <f aca="false">I22+1</f>
        <v>2020</v>
      </c>
      <c r="J26" s="11" t="n">
        <f aca="false">B26*[2]'inflation indexes'!i118</f>
        <v>6158.33864218803</v>
      </c>
      <c r="K26" s="9" t="n">
        <f aca="false">H26*[2]'inflation indexes'!i118</f>
        <v>4179.72821686847</v>
      </c>
      <c r="L26" s="9" t="n">
        <f aca="false">C26*[2]'inflation indexes'!i118</f>
        <v>4718.03119758102</v>
      </c>
      <c r="M26" s="9" t="n">
        <f aca="false">D26*[2]'inflation indexes'!i118</f>
        <v>3304.53846194259</v>
      </c>
      <c r="N26" s="9" t="n">
        <f aca="false">E26*[2]'inflation indexes'!i118</f>
        <v>2677.93503535412</v>
      </c>
      <c r="O26" s="9" t="n">
        <f aca="false">F26*[2]'inflation indexes'!i118</f>
        <v>2349.87889464606</v>
      </c>
      <c r="P26" s="9" t="n">
        <f aca="false">G26*[2]'inflation indexes'!i118</f>
        <v>4032.84949864892</v>
      </c>
      <c r="Q26" s="9" t="n">
        <v>0.5472411256</v>
      </c>
      <c r="R26" s="14" t="n">
        <v>6751.91079131857</v>
      </c>
      <c r="S26" s="13" t="n">
        <v>5205.5952095769</v>
      </c>
      <c r="T26" s="13" t="n">
        <v>3646.9335621375</v>
      </c>
      <c r="U26" s="13" t="n">
        <v>2919.7052694141</v>
      </c>
      <c r="V26" s="13" t="n">
        <v>2562.4353387414</v>
      </c>
      <c r="W26" s="13" t="n">
        <v>4437.6271494977</v>
      </c>
      <c r="X26" s="13" t="n">
        <v>4601.8290525168</v>
      </c>
      <c r="Y26" s="10" t="n">
        <v>4208.5970924015</v>
      </c>
      <c r="Z26" s="10" t="n">
        <v>3469.445027575</v>
      </c>
      <c r="AA26" s="7"/>
      <c r="AB26" s="7" t="n">
        <f aca="false">AB22+1</f>
        <v>2020</v>
      </c>
      <c r="AC26" s="8" t="n">
        <v>6751.91079131857</v>
      </c>
      <c r="AD26" s="8" t="n">
        <f aca="false">X26*[2]'inflation indexes'!i118</f>
        <v>4267.65949666021</v>
      </c>
      <c r="AE26" s="13" t="n">
        <f aca="false">S26*[2]'inflation indexes'!i118</f>
        <v>4827.58215883089</v>
      </c>
      <c r="AF26" s="13" t="n">
        <f aca="false">T26*[2]'inflation indexes'!i118</f>
        <v>3382.10534822732</v>
      </c>
      <c r="AG26" s="13" t="n">
        <f aca="false">U26*[2]'inflation indexes'!i118</f>
        <v>2707.68596100919</v>
      </c>
      <c r="AH26" s="13" t="n">
        <f aca="false">V26*[2]'inflation indexes'!i118</f>
        <v>2376.35978719736</v>
      </c>
      <c r="AI26" s="13" t="n">
        <f aca="false">W26*[2]'inflation indexes'!i118</f>
        <v>4115.38139097832</v>
      </c>
      <c r="AJ26" s="13" t="n">
        <f aca="false">Y26*[2]'inflation indexes'!i118</f>
        <v>3902.98273665354</v>
      </c>
      <c r="AK26" s="13" t="n">
        <f aca="false">AJ26*0.82</f>
        <v>3200.44584405591</v>
      </c>
      <c r="AL26" s="8" t="n">
        <f aca="false">Z26*[2]'inflation indexes'!i118</f>
        <v>3217.50544209659</v>
      </c>
      <c r="AM26" s="13" t="n">
        <v>0.5477928843</v>
      </c>
      <c r="AN26" s="3" t="n">
        <f aca="false">AN22+1</f>
        <v>2020</v>
      </c>
      <c r="AO26" s="11" t="n">
        <v>6858.119796728</v>
      </c>
      <c r="AP26" s="9" t="n">
        <v>5264.9220687366</v>
      </c>
      <c r="AQ26" s="9" t="n">
        <v>3687.8546565401</v>
      </c>
      <c r="AR26" s="9" t="n">
        <v>2952.8393587187</v>
      </c>
      <c r="AS26" s="9" t="n">
        <v>2591.1013240385</v>
      </c>
      <c r="AT26" s="9" t="n">
        <v>4489.003980442</v>
      </c>
      <c r="AU26" s="9" t="n">
        <v>4654.7936216096</v>
      </c>
      <c r="AV26" s="3"/>
      <c r="AW26" s="3"/>
      <c r="AX26" s="3" t="n">
        <f aca="false">AX22+1</f>
        <v>2020</v>
      </c>
      <c r="AY26" s="6" t="n">
        <f aca="false">AO26*[2]'inflation indexes'!i118</f>
        <v>6360.10589392332</v>
      </c>
      <c r="AZ26" s="6" t="n">
        <f aca="false">AU26*[2]'inflation indexes'!i118</f>
        <v>4316.77795449423</v>
      </c>
      <c r="BA26" s="9" t="n">
        <f aca="false">AP26*[2]'inflation indexes'!i118</f>
        <v>4882.6008983387</v>
      </c>
      <c r="BB26" s="9" t="n">
        <f aca="false">AQ26*[2]'inflation indexes'!i118</f>
        <v>3420.0548885401</v>
      </c>
      <c r="BC26" s="9" t="n">
        <f aca="false">AR26*[2]'inflation indexes'!i118</f>
        <v>2738.41396269509</v>
      </c>
      <c r="BD26" s="9" t="n">
        <f aca="false">AS26*[2]'inflation indexes'!i118</f>
        <v>2402.94414376258</v>
      </c>
      <c r="BE26" s="9" t="n">
        <f aca="false">AT26*[2]'inflation indexes'!i118</f>
        <v>4163.0274069397</v>
      </c>
      <c r="BF26" s="9" t="n">
        <v>0.5452006143</v>
      </c>
      <c r="BG26" s="9" t="n">
        <f aca="false">Y26*[2]'inflation indexes'!i118</f>
        <v>3902.98273665354</v>
      </c>
      <c r="BH26" s="9" t="n">
        <f aca="false">BG26*0.82</f>
        <v>3200.44584405591</v>
      </c>
      <c r="BI26" s="6" t="n">
        <f aca="false">Z26*[2]'inflation indexes'!i118</f>
        <v>3217.50544209659</v>
      </c>
    </row>
    <row r="27" customFormat="false" ht="15" hidden="false" customHeight="false" outlineLevel="0" collapsed="false">
      <c r="A27" s="0" t="n">
        <f aca="false">A23+1</f>
        <v>2020</v>
      </c>
      <c r="B27" s="11" t="n">
        <v>6633.2477054872</v>
      </c>
      <c r="C27" s="9" t="n">
        <v>5105.6264372349</v>
      </c>
      <c r="D27" s="9" t="n">
        <v>3571.7234769845</v>
      </c>
      <c r="E27" s="9" t="n">
        <v>2903.3411171086</v>
      </c>
      <c r="F27" s="9" t="n">
        <v>2533.9409930418</v>
      </c>
      <c r="G27" s="9" t="n">
        <v>4363.4148035372</v>
      </c>
      <c r="H27" s="9" t="n">
        <v>4532.3889644191</v>
      </c>
      <c r="I27" s="3" t="n">
        <f aca="false">I23+1</f>
        <v>2020</v>
      </c>
      <c r="J27" s="11" t="n">
        <f aca="false">B27*[2]'inflation indexes'!i119</f>
        <v>6151.56326777061</v>
      </c>
      <c r="K27" s="9" t="n">
        <f aca="false">H27*[2]'inflation indexes'!i119</f>
        <v>4203.26191734183</v>
      </c>
      <c r="L27" s="9" t="n">
        <f aca="false">C27*[2]'inflation indexes'!i119</f>
        <v>4734.87278701677</v>
      </c>
      <c r="M27" s="9" t="n">
        <f aca="false">D27*[2]'inflation indexes'!i119</f>
        <v>3312.35676989361</v>
      </c>
      <c r="N27" s="9" t="n">
        <f aca="false">E27*[2]'inflation indexes'!i119</f>
        <v>2692.51011914405</v>
      </c>
      <c r="O27" s="9" t="n">
        <f aca="false">F27*[2]'inflation indexes'!i119</f>
        <v>2349.93460633161</v>
      </c>
      <c r="P27" s="9" t="n">
        <f aca="false">G27*[2]'inflation indexes'!i119</f>
        <v>4046.55809932768</v>
      </c>
      <c r="Q27" s="9" t="n">
        <v>0.5548079773</v>
      </c>
      <c r="R27" s="14" t="n">
        <v>6757.14868613994</v>
      </c>
      <c r="S27" s="13" t="n">
        <v>5234.3434316274</v>
      </c>
      <c r="T27" s="13" t="n">
        <v>3662.7132391495</v>
      </c>
      <c r="U27" s="13" t="n">
        <v>2941.5545765588</v>
      </c>
      <c r="V27" s="13" t="n">
        <v>2567.292448307</v>
      </c>
      <c r="W27" s="13" t="n">
        <v>4462.0994452745</v>
      </c>
      <c r="X27" s="13" t="n">
        <v>4637.1205150369</v>
      </c>
      <c r="Y27" s="10" t="n">
        <v>4229.4840717903</v>
      </c>
      <c r="Z27" s="10" t="n">
        <v>3474.6106130557</v>
      </c>
      <c r="AA27" s="7"/>
      <c r="AB27" s="7" t="n">
        <f aca="false">AB23+1</f>
        <v>2020</v>
      </c>
      <c r="AC27" s="8" t="n">
        <v>6757.14868613994</v>
      </c>
      <c r="AD27" s="8" t="n">
        <f aca="false">X27*[2]'inflation indexes'!i119</f>
        <v>4300.38821027737</v>
      </c>
      <c r="AE27" s="13" t="n">
        <f aca="false">S27*[2]'inflation indexes'!i119</f>
        <v>4854.24278038936</v>
      </c>
      <c r="AF27" s="13" t="n">
        <f aca="false">T27*[2]'inflation indexes'!i119</f>
        <v>3396.73915745534</v>
      </c>
      <c r="AG27" s="13" t="n">
        <f aca="false">U27*[2]'inflation indexes'!i119</f>
        <v>2727.94864397011</v>
      </c>
      <c r="AH27" s="13" t="n">
        <f aca="false">V27*[2]'inflation indexes'!i119</f>
        <v>2380.86418958332</v>
      </c>
      <c r="AI27" s="13" t="n">
        <f aca="false">W27*[2]'inflation indexes'!i119</f>
        <v>4138.07658984057</v>
      </c>
      <c r="AJ27" s="13" t="n">
        <f aca="false">Y27*[2]'inflation indexes'!i119</f>
        <v>3922.35297290698</v>
      </c>
      <c r="AK27" s="13" t="n">
        <f aca="false">AJ27*0.82</f>
        <v>3216.32943778372</v>
      </c>
      <c r="AL27" s="8" t="n">
        <f aca="false">Z27*[2]'inflation indexes'!i119</f>
        <v>3222.29591990029</v>
      </c>
      <c r="AM27" s="13" t="n">
        <v>0.55277678</v>
      </c>
      <c r="AN27" s="3" t="n">
        <f aca="false">AN23+1</f>
        <v>2020</v>
      </c>
      <c r="AO27" s="11" t="n">
        <v>6883.2095586434</v>
      </c>
      <c r="AP27" s="9" t="n">
        <v>5303.1665450306</v>
      </c>
      <c r="AQ27" s="9" t="n">
        <v>3709.092036238</v>
      </c>
      <c r="AR27" s="9" t="n">
        <v>2979.9819845191</v>
      </c>
      <c r="AS27" s="9" t="n">
        <v>2600.8306308213</v>
      </c>
      <c r="AT27" s="9" t="n">
        <v>4520.7084265331</v>
      </c>
      <c r="AU27" s="9" t="n">
        <v>4697.8389324252</v>
      </c>
      <c r="AV27" s="3"/>
      <c r="AW27" s="3"/>
      <c r="AX27" s="3" t="n">
        <f aca="false">AX23+1</f>
        <v>2020</v>
      </c>
      <c r="AY27" s="6" t="n">
        <f aca="false">AO27*[2]'inflation indexes'!i119</f>
        <v>6383.37372058207</v>
      </c>
      <c r="AZ27" s="6" t="n">
        <f aca="false">AU27*[2]'inflation indexes'!i119</f>
        <v>4356.69745767273</v>
      </c>
      <c r="BA27" s="9" t="n">
        <f aca="false">AP27*[2]'inflation indexes'!i119</f>
        <v>4918.06818766828</v>
      </c>
      <c r="BB27" s="9" t="n">
        <f aca="false">AQ27*[2]'inflation indexes'!i119</f>
        <v>3439.75008019489</v>
      </c>
      <c r="BC27" s="9" t="n">
        <f aca="false">AR27*[2]'inflation indexes'!i119</f>
        <v>2763.5855810754</v>
      </c>
      <c r="BD27" s="9" t="n">
        <f aca="false">AS27*[2]'inflation indexes'!i119</f>
        <v>2411.96694057091</v>
      </c>
      <c r="BE27" s="9" t="n">
        <f aca="false">AT27*[2]'inflation indexes'!i119</f>
        <v>4192.42958135838</v>
      </c>
      <c r="BF27" s="9" t="n">
        <v>0.5468875468</v>
      </c>
      <c r="BG27" s="9" t="n">
        <f aca="false">Y27*[2]'inflation indexes'!i119</f>
        <v>3922.35297290698</v>
      </c>
      <c r="BH27" s="9" t="n">
        <f aca="false">BG27*0.82</f>
        <v>3216.32943778372</v>
      </c>
      <c r="BI27" s="6" t="n">
        <f aca="false">Z27*[2]'inflation indexes'!i119</f>
        <v>3222.29591990029</v>
      </c>
    </row>
    <row r="28" customFormat="false" ht="15" hidden="false" customHeight="false" outlineLevel="0" collapsed="false">
      <c r="A28" s="0" t="n">
        <f aca="false">A24+1</f>
        <v>2020</v>
      </c>
      <c r="B28" s="11" t="n">
        <v>6648.0234816224</v>
      </c>
      <c r="C28" s="9" t="n">
        <v>5127.5072540867</v>
      </c>
      <c r="D28" s="9" t="n">
        <v>3574.1414271873</v>
      </c>
      <c r="E28" s="9" t="n">
        <v>2926.7252690075</v>
      </c>
      <c r="F28" s="9" t="n">
        <v>2534.073468403</v>
      </c>
      <c r="G28" s="9" t="n">
        <v>4379.2148345959</v>
      </c>
      <c r="H28" s="9" t="n">
        <v>4560.3782666339</v>
      </c>
      <c r="I28" s="3" t="n">
        <f aca="false">I24+1</f>
        <v>2020</v>
      </c>
      <c r="J28" s="11" t="n">
        <f aca="false">B28*[2]'inflation indexes'!i120</f>
        <v>6165.26607607233</v>
      </c>
      <c r="K28" s="9" t="n">
        <f aca="false">H28*[2]'inflation indexes'!i120</f>
        <v>4229.2187293048</v>
      </c>
      <c r="L28" s="9" t="n">
        <f aca="false">C28*[2]'inflation indexes'!i120</f>
        <v>4755.16469155442</v>
      </c>
      <c r="M28" s="9" t="n">
        <f aca="false">D28*[2]'inflation indexes'!i120</f>
        <v>3314.599136576</v>
      </c>
      <c r="N28" s="9" t="n">
        <f aca="false">E28*[2]'inflation indexes'!i120</f>
        <v>2714.1961915261</v>
      </c>
      <c r="O28" s="9" t="n">
        <f aca="false">F28*[2]'inflation indexes'!i120</f>
        <v>2350.05746177167</v>
      </c>
      <c r="P28" s="9" t="n">
        <f aca="false">G28*[2]'inflation indexes'!i120</f>
        <v>4061.21078455907</v>
      </c>
      <c r="Q28" s="9" t="n">
        <v>0.546717106</v>
      </c>
      <c r="R28" s="14" t="n">
        <v>6774.75801755619</v>
      </c>
      <c r="S28" s="13" t="n">
        <v>5266.6756137699</v>
      </c>
      <c r="T28" s="13" t="n">
        <v>3669.9086796231</v>
      </c>
      <c r="U28" s="13" t="n">
        <v>2970.790776339</v>
      </c>
      <c r="V28" s="13" t="n">
        <v>2572.2038800336</v>
      </c>
      <c r="W28" s="13" t="n">
        <v>4487.539413294</v>
      </c>
      <c r="X28" s="13" t="n">
        <v>4674.627200555</v>
      </c>
      <c r="Y28" s="10" t="n">
        <v>4250.4747118285</v>
      </c>
      <c r="Z28" s="10" t="n">
        <v>3479.7838894705</v>
      </c>
      <c r="AA28" s="7"/>
      <c r="AB28" s="7" t="n">
        <f aca="false">AB24+1</f>
        <v>2020</v>
      </c>
      <c r="AC28" s="8" t="n">
        <v>6774.75801755619</v>
      </c>
      <c r="AD28" s="8" t="n">
        <f aca="false">X28*[2]'inflation indexes'!i120</f>
        <v>4335.17128474903</v>
      </c>
      <c r="AE28" s="13" t="n">
        <f aca="false">S28*[2]'inflation indexes'!i120</f>
        <v>4884.22710675035</v>
      </c>
      <c r="AF28" s="13" t="n">
        <f aca="false">T28*[2]'inflation indexes'!i120</f>
        <v>3403.41208891789</v>
      </c>
      <c r="AG28" s="13" t="n">
        <f aca="false">U28*[2]'inflation indexes'!i120</f>
        <v>2755.06180793477</v>
      </c>
      <c r="AH28" s="13" t="n">
        <f aca="false">V28*[2]'inflation indexes'!i120</f>
        <v>2385.41896943521</v>
      </c>
      <c r="AI28" s="13" t="n">
        <f aca="false">W28*[2]'inflation indexes'!i120</f>
        <v>4161.66919179821</v>
      </c>
      <c r="AJ28" s="13" t="n">
        <f aca="false">Y28*[2]'inflation indexes'!i120</f>
        <v>3941.81934231742</v>
      </c>
      <c r="AK28" s="13" t="n">
        <f aca="false">AJ28*0.82</f>
        <v>3232.29186070028</v>
      </c>
      <c r="AL28" s="8" t="n">
        <f aca="false">Z28*[2]'inflation indexes'!i120</f>
        <v>3227.09353014798</v>
      </c>
      <c r="AM28" s="13" t="n">
        <v>0.5478516286</v>
      </c>
      <c r="AN28" s="3" t="n">
        <f aca="false">AN24+1</f>
        <v>2020</v>
      </c>
      <c r="AO28" s="11" t="n">
        <v>6921.3304288522</v>
      </c>
      <c r="AP28" s="9" t="n">
        <v>5345.2805664421</v>
      </c>
      <c r="AQ28" s="9" t="n">
        <v>3723.5932921205</v>
      </c>
      <c r="AR28" s="9" t="n">
        <v>3015.1855402632</v>
      </c>
      <c r="AS28" s="9" t="n">
        <v>2610.6658389854</v>
      </c>
      <c r="AT28" s="9" t="n">
        <v>4553.5757454892</v>
      </c>
      <c r="AU28" s="9" t="n">
        <v>4743.6955994372</v>
      </c>
      <c r="AV28" s="3"/>
      <c r="AW28" s="3"/>
      <c r="AX28" s="3" t="n">
        <f aca="false">AX24+1</f>
        <v>2020</v>
      </c>
      <c r="AY28" s="6" t="n">
        <f aca="false">AO28*[2]'inflation indexes'!i120</f>
        <v>6418.72637969021</v>
      </c>
      <c r="AZ28" s="6" t="n">
        <f aca="false">AU28*[2]'inflation indexes'!i120</f>
        <v>4399.22416568939</v>
      </c>
      <c r="BA28" s="9" t="n">
        <f aca="false">AP28*[2]'inflation indexes'!i120</f>
        <v>4957.12402858898</v>
      </c>
      <c r="BB28" s="9" t="n">
        <f aca="false">AQ28*[2]'inflation indexes'!i120</f>
        <v>3453.19830299374</v>
      </c>
      <c r="BC28" s="9" t="n">
        <f aca="false">AR28*[2]'inflation indexes'!i120</f>
        <v>2796.23277141493</v>
      </c>
      <c r="BD28" s="9" t="n">
        <f aca="false">AS28*[2]'inflation indexes'!i120</f>
        <v>2421.08794855364</v>
      </c>
      <c r="BE28" s="9" t="n">
        <f aca="false">AT28*[2]'inflation indexes'!i120</f>
        <v>4222.91018467328</v>
      </c>
      <c r="BF28" s="9" t="n">
        <v>0.5437658722</v>
      </c>
      <c r="BG28" s="9" t="n">
        <f aca="false">Y28*[2]'inflation indexes'!i120</f>
        <v>3941.81934231742</v>
      </c>
      <c r="BH28" s="9" t="n">
        <f aca="false">BG28*0.82</f>
        <v>3232.29186070028</v>
      </c>
      <c r="BI28" s="6" t="n">
        <f aca="false">Z28*[2]'inflation indexes'!i120</f>
        <v>3227.09353014798</v>
      </c>
    </row>
    <row r="29" customFormat="false" ht="15" hidden="false" customHeight="false" outlineLevel="0" collapsed="false">
      <c r="A29" s="0" t="n">
        <f aca="false">A25+1</f>
        <v>2021</v>
      </c>
      <c r="B29" s="11" t="n">
        <v>6683.7888058571</v>
      </c>
      <c r="C29" s="9" t="n">
        <v>5144.3716360714</v>
      </c>
      <c r="D29" s="9" t="n">
        <v>3583.9023043014</v>
      </c>
      <c r="E29" s="9" t="n">
        <v>2949.7185061569</v>
      </c>
      <c r="F29" s="9" t="n">
        <v>2534.2807636403</v>
      </c>
      <c r="G29" s="9" t="n">
        <v>4388.0305571689</v>
      </c>
      <c r="H29" s="9" t="n">
        <v>4580.6535047416</v>
      </c>
      <c r="I29" s="3" t="n">
        <f aca="false">I25+1</f>
        <v>2021</v>
      </c>
      <c r="J29" s="11" t="n">
        <f aca="false">B29*[2]'inflation indexes'!i121</f>
        <v>6198.43424113876</v>
      </c>
      <c r="K29" s="9" t="n">
        <f aca="false">H29*[2]'inflation indexes'!i121</f>
        <v>4248.02164689906</v>
      </c>
      <c r="L29" s="9" t="n">
        <f aca="false">C29*[2]'inflation indexes'!i121</f>
        <v>4770.80443807933</v>
      </c>
      <c r="M29" s="9" t="n">
        <f aca="false">D29*[2]'inflation indexes'!i121</f>
        <v>3323.65121118293</v>
      </c>
      <c r="N29" s="9" t="n">
        <f aca="false">E29*[2]'inflation indexes'!i121</f>
        <v>2735.51973609061</v>
      </c>
      <c r="O29" s="9" t="n">
        <f aca="false">F29*[2]'inflation indexes'!i121</f>
        <v>2350.24970391669</v>
      </c>
      <c r="P29" s="9" t="n">
        <f aca="false">G29*[2]'inflation indexes'!i121</f>
        <v>4069.38633861143</v>
      </c>
      <c r="Q29" s="9" t="n">
        <v>0.5465904895</v>
      </c>
      <c r="R29" s="12" t="n">
        <v>6761.55115846847</v>
      </c>
      <c r="S29" s="13" t="n">
        <v>5292.5232914369</v>
      </c>
      <c r="T29" s="13" t="n">
        <v>3686.8357715456</v>
      </c>
      <c r="U29" s="13" t="n">
        <v>2999.7284789161</v>
      </c>
      <c r="V29" s="13" t="n">
        <v>2577.2473422102</v>
      </c>
      <c r="W29" s="13" t="n">
        <v>4502.9274780127</v>
      </c>
      <c r="X29" s="13" t="n">
        <v>4703.4102472494</v>
      </c>
      <c r="Y29" s="10" t="n">
        <v>4271.569526977</v>
      </c>
      <c r="Z29" s="10" t="n">
        <v>3484.9648682704</v>
      </c>
      <c r="AA29" s="7"/>
      <c r="AB29" s="7" t="n">
        <f aca="false">AB25+1</f>
        <v>2021</v>
      </c>
      <c r="AC29" s="8" t="n">
        <v>6761.55115846847</v>
      </c>
      <c r="AD29" s="8" t="n">
        <f aca="false">X29*[2]'inflation indexes'!i121</f>
        <v>4361.86420210132</v>
      </c>
      <c r="AE29" s="13" t="n">
        <f aca="false">S29*[2]'inflation indexes'!i121</f>
        <v>4908.19781183377</v>
      </c>
      <c r="AF29" s="13" t="n">
        <f aca="false">T29*[2]'inflation indexes'!i121</f>
        <v>3419.109991593</v>
      </c>
      <c r="AG29" s="13" t="n">
        <f aca="false">U29*[2]'inflation indexes'!i121</f>
        <v>2781.89815057274</v>
      </c>
      <c r="AH29" s="13" t="n">
        <f aca="false">V29*[2]'inflation indexes'!i121</f>
        <v>2390.09619212392</v>
      </c>
      <c r="AI29" s="13" t="n">
        <f aca="false">W29*[2]'inflation indexes'!i121</f>
        <v>4175.93982631821</v>
      </c>
      <c r="AJ29" s="13" t="n">
        <f aca="false">Y29*[2]'inflation indexes'!i121</f>
        <v>3961.38232198733</v>
      </c>
      <c r="AK29" s="13" t="n">
        <f aca="false">AJ29*0.82</f>
        <v>3248.33350402961</v>
      </c>
      <c r="AL29" s="8" t="n">
        <f aca="false">Z29*[2]'inflation indexes'!i121</f>
        <v>3231.89828345912</v>
      </c>
      <c r="AM29" s="13" t="n">
        <v>0.5612099605</v>
      </c>
      <c r="AN29" s="3" t="n">
        <f aca="false">AN25+1</f>
        <v>2021</v>
      </c>
      <c r="AO29" s="11" t="n">
        <v>6923.2523166503</v>
      </c>
      <c r="AP29" s="9" t="n">
        <v>5381.5539557418</v>
      </c>
      <c r="AQ29" s="9" t="n">
        <v>3747.8097933928</v>
      </c>
      <c r="AR29" s="9" t="n">
        <v>3050.2059784834</v>
      </c>
      <c r="AS29" s="9" t="n">
        <v>2620.6357351611</v>
      </c>
      <c r="AT29" s="9" t="n">
        <v>4577.7107940649</v>
      </c>
      <c r="AU29" s="9" t="n">
        <v>4781.8226038837</v>
      </c>
      <c r="AV29" s="3"/>
      <c r="AW29" s="3"/>
      <c r="AX29" s="3" t="n">
        <f aca="false">AX25+1</f>
        <v>2021</v>
      </c>
      <c r="AY29" s="6" t="n">
        <f aca="false">AO29*[2]'inflation indexes'!i121</f>
        <v>6420.50870637368</v>
      </c>
      <c r="AZ29" s="6" t="n">
        <f aca="false">AU29*[2]'inflation indexes'!i121</f>
        <v>4434.58251358724</v>
      </c>
      <c r="BA29" s="9" t="n">
        <f aca="false">AP29*[2]'inflation indexes'!i121</f>
        <v>4990.76336472126</v>
      </c>
      <c r="BB29" s="9" t="n">
        <f aca="false">AQ29*[2]'inflation indexes'!i121</f>
        <v>3475.65628229962</v>
      </c>
      <c r="BC29" s="9" t="n">
        <f aca="false">AR29*[2]'inflation indexes'!i121</f>
        <v>2828.71014161752</v>
      </c>
      <c r="BD29" s="9" t="n">
        <f aca="false">AS29*[2]'inflation indexes'!i121</f>
        <v>2430.33386395149</v>
      </c>
      <c r="BE29" s="9" t="n">
        <f aca="false">AT29*[2]'inflation indexes'!i121</f>
        <v>4245.29262610711</v>
      </c>
      <c r="BF29" s="9" t="n">
        <v>0.5511069628</v>
      </c>
      <c r="BG29" s="9" t="n">
        <f aca="false">Y29*[2]'inflation indexes'!i121</f>
        <v>3961.38232198733</v>
      </c>
      <c r="BH29" s="9" t="n">
        <f aca="false">BG29*0.82</f>
        <v>3248.33350402961</v>
      </c>
      <c r="BI29" s="6" t="n">
        <f aca="false">Z29*[2]'inflation indexes'!i121</f>
        <v>3231.89828345912</v>
      </c>
    </row>
    <row r="30" customFormat="false" ht="15" hidden="false" customHeight="false" outlineLevel="0" collapsed="false">
      <c r="A30" s="0" t="n">
        <f aca="false">A26+1</f>
        <v>2021</v>
      </c>
      <c r="B30" s="11" t="n">
        <v>6652.7320476405</v>
      </c>
      <c r="C30" s="9" t="n">
        <v>5168.4285077363</v>
      </c>
      <c r="D30" s="9" t="n">
        <v>3592.2292683157</v>
      </c>
      <c r="E30" s="9" t="n">
        <v>2968.0446169745</v>
      </c>
      <c r="F30" s="9" t="n">
        <v>2534.4353690841</v>
      </c>
      <c r="G30" s="9" t="n">
        <v>4400.0630996203</v>
      </c>
      <c r="H30" s="9" t="n">
        <v>4604.4055855384</v>
      </c>
      <c r="I30" s="3" t="n">
        <f aca="false">I26+1</f>
        <v>2021</v>
      </c>
      <c r="J30" s="11" t="n">
        <f aca="false">B30*[2]'inflation indexes'!i122</f>
        <v>6169.63272165031</v>
      </c>
      <c r="K30" s="9" t="n">
        <f aca="false">H30*[2]'inflation indexes'!i122</f>
        <v>4270.04893040332</v>
      </c>
      <c r="L30" s="9" t="n">
        <f aca="false">C30*[2]'inflation indexes'!i122</f>
        <v>4793.11437955021</v>
      </c>
      <c r="M30" s="9" t="n">
        <f aca="false">D30*[2]'inflation indexes'!i122</f>
        <v>3331.37349870132</v>
      </c>
      <c r="N30" s="9" t="n">
        <f aca="false">E30*[2]'inflation indexes'!i122</f>
        <v>2752.51506555093</v>
      </c>
      <c r="O30" s="9" t="n">
        <f aca="false">F30*[2]'inflation indexes'!i122</f>
        <v>2350.39308242617</v>
      </c>
      <c r="P30" s="9" t="n">
        <f aca="false">G30*[2]'inflation indexes'!i122</f>
        <v>4080.54511775678</v>
      </c>
      <c r="Q30" s="9" t="n">
        <v>0.5485709856</v>
      </c>
      <c r="R30" s="14" t="n">
        <v>6784.52066056824</v>
      </c>
      <c r="S30" s="13" t="n">
        <v>5318.8536324752</v>
      </c>
      <c r="T30" s="13" t="n">
        <v>3679.5279137967</v>
      </c>
      <c r="U30" s="13" t="n">
        <v>3024.7644721502</v>
      </c>
      <c r="V30" s="13" t="n">
        <v>2582.2090406927</v>
      </c>
      <c r="W30" s="13" t="n">
        <v>4521.3304876822</v>
      </c>
      <c r="X30" s="13" t="n">
        <v>4719.293019575</v>
      </c>
      <c r="Y30" s="10" t="n">
        <v>4292.7690342495</v>
      </c>
      <c r="Z30" s="10" t="n">
        <v>3490.1535609233</v>
      </c>
      <c r="AA30" s="7"/>
      <c r="AB30" s="7" t="n">
        <f aca="false">AB26+1</f>
        <v>2021</v>
      </c>
      <c r="AC30" s="8" t="n">
        <v>6784.52066056824</v>
      </c>
      <c r="AD30" s="8" t="n">
        <f aca="false">X30*[2]'inflation indexes'!i122</f>
        <v>4376.59362020336</v>
      </c>
      <c r="AE30" s="13" t="n">
        <f aca="false">S30*[2]'inflation indexes'!i122</f>
        <v>4932.61613087606</v>
      </c>
      <c r="AF30" s="13" t="n">
        <f aca="false">T30*[2]'inflation indexes'!i122</f>
        <v>3412.33280622466</v>
      </c>
      <c r="AG30" s="13" t="n">
        <f aca="false">U30*[2]'inflation indexes'!i122</f>
        <v>2805.11611305342</v>
      </c>
      <c r="AH30" s="13" t="n">
        <f aca="false">V30*[2]'inflation indexes'!i122</f>
        <v>2394.69758852669</v>
      </c>
      <c r="AI30" s="13" t="n">
        <f aca="false">W30*[2]'inflation indexes'!i122</f>
        <v>4193.00647049097</v>
      </c>
      <c r="AJ30" s="13" t="n">
        <f aca="false">Y30*[2]'inflation indexes'!i122</f>
        <v>3981.04239138659</v>
      </c>
      <c r="AK30" s="13" t="n">
        <f aca="false">AJ30*0.82</f>
        <v>3264.454760937</v>
      </c>
      <c r="AL30" s="8" t="n">
        <f aca="false">Z30*[2]'inflation indexes'!i122</f>
        <v>3236.71019046886</v>
      </c>
      <c r="AM30" s="13" t="n">
        <v>0.5570063186</v>
      </c>
      <c r="AN30" s="3" t="n">
        <f aca="false">AN26+1</f>
        <v>2021</v>
      </c>
      <c r="AO30" s="11" t="n">
        <v>6957.2344498419</v>
      </c>
      <c r="AP30" s="9" t="n">
        <v>5419.0723250905</v>
      </c>
      <c r="AQ30" s="9" t="n">
        <v>3747.225485629</v>
      </c>
      <c r="AR30" s="9" t="n">
        <v>3081.3712906604</v>
      </c>
      <c r="AS30" s="9" t="n">
        <v>2630.533675509</v>
      </c>
      <c r="AT30" s="9" t="n">
        <v>4606.4192666205</v>
      </c>
      <c r="AU30" s="9" t="n">
        <v>4807.165297118</v>
      </c>
      <c r="AV30" s="3"/>
      <c r="AW30" s="3"/>
      <c r="AX30" s="3" t="n">
        <f aca="false">AX26+1</f>
        <v>2021</v>
      </c>
      <c r="AY30" s="6" t="n">
        <f aca="false">AO30*[2]'inflation indexes'!i122</f>
        <v>6452.02316981351</v>
      </c>
      <c r="AZ30" s="6" t="n">
        <f aca="false">AU30*[2]'inflation indexes'!i122</f>
        <v>4458.0849045318</v>
      </c>
      <c r="BA30" s="9" t="n">
        <f aca="false">AP30*[2]'inflation indexes'!i122</f>
        <v>5025.55727458252</v>
      </c>
      <c r="BB30" s="9" t="n">
        <f aca="false">AQ30*[2]'inflation indexes'!i122</f>
        <v>3475.11440502676</v>
      </c>
      <c r="BC30" s="9" t="n">
        <f aca="false">AR30*[2]'inflation indexes'!i122</f>
        <v>2857.61233223797</v>
      </c>
      <c r="BD30" s="9" t="n">
        <f aca="false">AS30*[2]'inflation indexes'!i122</f>
        <v>2439.51304871499</v>
      </c>
      <c r="BE30" s="9" t="n">
        <f aca="false">AT30*[2]'inflation indexes'!i122</f>
        <v>4271.9163846471</v>
      </c>
      <c r="BF30" s="9" t="n">
        <v>0.5485016881</v>
      </c>
      <c r="BG30" s="9" t="n">
        <f aca="false">Y30*[2]'inflation indexes'!i122</f>
        <v>3981.04239138659</v>
      </c>
      <c r="BH30" s="9" t="n">
        <f aca="false">BG30*0.82</f>
        <v>3264.454760937</v>
      </c>
      <c r="BI30" s="6" t="n">
        <f aca="false">Z30*[2]'inflation indexes'!i122</f>
        <v>3236.71019046886</v>
      </c>
    </row>
    <row r="31" customFormat="false" ht="15" hidden="false" customHeight="false" outlineLevel="0" collapsed="false">
      <c r="A31" s="0" t="n">
        <f aca="false">A27+1</f>
        <v>2021</v>
      </c>
      <c r="B31" s="11" t="n">
        <v>6629.6426011378</v>
      </c>
      <c r="C31" s="9" t="n">
        <v>5180.0976303637</v>
      </c>
      <c r="D31" s="9" t="n">
        <v>3597.1651658997</v>
      </c>
      <c r="E31" s="9" t="n">
        <v>2981.8164126717</v>
      </c>
      <c r="F31" s="9" t="n">
        <v>2534.6125036342</v>
      </c>
      <c r="G31" s="9" t="n">
        <v>4403.2778493188</v>
      </c>
      <c r="H31" s="9" t="n">
        <v>4626.6512049983</v>
      </c>
      <c r="I31" s="3" t="n">
        <f aca="false">I27+1</f>
        <v>2021</v>
      </c>
      <c r="J31" s="11" t="n">
        <f aca="false">B31*[2]'inflation indexes'!i123</f>
        <v>6148.21995413649</v>
      </c>
      <c r="K31" s="9" t="n">
        <f aca="false">H31*[2]'inflation indexes'!i123</f>
        <v>4290.67914679417</v>
      </c>
      <c r="L31" s="9" t="n">
        <f aca="false">C31*[2]'inflation indexes'!i123</f>
        <v>4803.93612921326</v>
      </c>
      <c r="M31" s="9" t="n">
        <f aca="false">D31*[2]'inflation indexes'!i123</f>
        <v>3335.95096778122</v>
      </c>
      <c r="N31" s="9" t="n">
        <f aca="false">E31*[2]'inflation indexes'!i123</f>
        <v>2765.28679914261</v>
      </c>
      <c r="O31" s="9" t="n">
        <f aca="false">F31*[2]'inflation indexes'!i123</f>
        <v>2350.55735405302</v>
      </c>
      <c r="P31" s="9" t="n">
        <f aca="false">G31*[2]'inflation indexes'!i123</f>
        <v>4083.52642299946</v>
      </c>
      <c r="Q31" s="9" t="n">
        <v>0.5570025763</v>
      </c>
      <c r="R31" s="14" t="n">
        <v>6798.37982423891</v>
      </c>
      <c r="S31" s="13" t="n">
        <v>5357.6461073327</v>
      </c>
      <c r="T31" s="13" t="n">
        <v>3683.3543502203</v>
      </c>
      <c r="U31" s="13" t="n">
        <v>3044.9209101185</v>
      </c>
      <c r="V31" s="13" t="n">
        <v>2587.2191594939</v>
      </c>
      <c r="W31" s="13" t="n">
        <v>4543.7417553168</v>
      </c>
      <c r="X31" s="13" t="n">
        <v>4760.7358950269</v>
      </c>
      <c r="Y31" s="10" t="n">
        <v>4314.0737532261</v>
      </c>
      <c r="Z31" s="10" t="n">
        <v>3495.3499789141</v>
      </c>
      <c r="AA31" s="7"/>
      <c r="AB31" s="7" t="n">
        <f aca="false">AB27+1</f>
        <v>2021</v>
      </c>
      <c r="AC31" s="8" t="n">
        <v>6798.37982423891</v>
      </c>
      <c r="AD31" s="8" t="n">
        <f aca="false">X31*[2]'inflation indexes'!i123</f>
        <v>4415.02705155702</v>
      </c>
      <c r="AE31" s="13" t="n">
        <f aca="false">S31*[2]'inflation indexes'!i123</f>
        <v>4968.59162493184</v>
      </c>
      <c r="AF31" s="13" t="n">
        <f aca="false">T31*[2]'inflation indexes'!i123</f>
        <v>3415.88137953218</v>
      </c>
      <c r="AG31" s="13" t="n">
        <f aca="false">U31*[2]'inflation indexes'!i123</f>
        <v>2823.8088573802</v>
      </c>
      <c r="AH31" s="13" t="n">
        <f aca="false">V31*[2]'inflation indexes'!i123</f>
        <v>2399.34388912529</v>
      </c>
      <c r="AI31" s="13" t="n">
        <f aca="false">W31*[2]'inflation indexes'!i123</f>
        <v>4213.79030623574</v>
      </c>
      <c r="AJ31" s="13" t="n">
        <f aca="false">Y31*[2]'inflation indexes'!i123</f>
        <v>4000.80003236511</v>
      </c>
      <c r="AK31" s="13" t="n">
        <f aca="false">AJ31*0.82</f>
        <v>3280.65602653939</v>
      </c>
      <c r="AL31" s="8" t="n">
        <f aca="false">Z31*[2]'inflation indexes'!i123</f>
        <v>3241.52926182809</v>
      </c>
      <c r="AM31" s="13" t="n">
        <v>0.5586576887</v>
      </c>
      <c r="AN31" s="3" t="n">
        <f aca="false">AN27+1</f>
        <v>2021</v>
      </c>
      <c r="AO31" s="11" t="n">
        <v>7003.8567202752</v>
      </c>
      <c r="AP31" s="9" t="n">
        <v>5466.1627130465</v>
      </c>
      <c r="AQ31" s="9" t="n">
        <v>3757.6680676081</v>
      </c>
      <c r="AR31" s="9" t="n">
        <v>3108.1111645341</v>
      </c>
      <c r="AS31" s="9" t="n">
        <v>2640.4989060203</v>
      </c>
      <c r="AT31" s="9" t="n">
        <v>4637.0792632561</v>
      </c>
      <c r="AU31" s="9" t="n">
        <v>4850.562637869</v>
      </c>
      <c r="AV31" s="3"/>
      <c r="AW31" s="3"/>
      <c r="AX31" s="3" t="n">
        <f aca="false">AX27+1</f>
        <v>2021</v>
      </c>
      <c r="AY31" s="6" t="n">
        <f aca="false">AO31*[2]'inflation indexes'!i123</f>
        <v>6495.25988567146</v>
      </c>
      <c r="AZ31" s="6" t="n">
        <f aca="false">AU31*[2]'inflation indexes'!i123</f>
        <v>4498.33087439992</v>
      </c>
      <c r="BA31" s="9" t="n">
        <f aca="false">AP31*[2]'inflation indexes'!i123</f>
        <v>5069.228114822</v>
      </c>
      <c r="BB31" s="9" t="n">
        <f aca="false">AQ31*[2]'inflation indexes'!i123</f>
        <v>3484.79868135345</v>
      </c>
      <c r="BC31" s="9" t="n">
        <f aca="false">AR31*[2]'inflation indexes'!i123</f>
        <v>2882.41044520007</v>
      </c>
      <c r="BD31" s="9" t="n">
        <f aca="false">AS31*[2]'inflation indexes'!i123</f>
        <v>2448.75463725351</v>
      </c>
      <c r="BE31" s="9" t="n">
        <f aca="false">AT31*[2]'inflation indexes'!i123</f>
        <v>4300.34995406401</v>
      </c>
      <c r="BF31" s="9" t="n">
        <v>0.5420088443</v>
      </c>
      <c r="BG31" s="9" t="n">
        <f aca="false">Y31*[2]'inflation indexes'!i123</f>
        <v>4000.80003236511</v>
      </c>
      <c r="BH31" s="9" t="n">
        <f aca="false">BG31*0.82</f>
        <v>3280.65602653939</v>
      </c>
      <c r="BI31" s="6" t="n">
        <f aca="false">Z31*[2]'inflation indexes'!i123</f>
        <v>3241.52926182809</v>
      </c>
    </row>
    <row r="32" customFormat="false" ht="15" hidden="false" customHeight="false" outlineLevel="0" collapsed="false">
      <c r="A32" s="0" t="n">
        <f aca="false">A28+1</f>
        <v>2021</v>
      </c>
      <c r="B32" s="11" t="n">
        <v>6622.1097796149</v>
      </c>
      <c r="C32" s="9" t="n">
        <v>5194.3045646338</v>
      </c>
      <c r="D32" s="9" t="n">
        <v>3627.6455153565</v>
      </c>
      <c r="E32" s="9" t="n">
        <v>2992.6417562097</v>
      </c>
      <c r="F32" s="9" t="n">
        <v>2534.7391616626</v>
      </c>
      <c r="G32" s="9" t="n">
        <v>4408.5936923773</v>
      </c>
      <c r="H32" s="9" t="n">
        <v>4652.6088297961</v>
      </c>
      <c r="I32" s="3" t="n">
        <f aca="false">I28+1</f>
        <v>2021</v>
      </c>
      <c r="J32" s="11" t="n">
        <f aca="false">B32*[2]'inflation indexes'!i124</f>
        <v>6141.23414111694</v>
      </c>
      <c r="K32" s="9" t="n">
        <f aca="false">H32*[2]'inflation indexes'!i124</f>
        <v>4314.75181501258</v>
      </c>
      <c r="L32" s="9" t="n">
        <f aca="false">C32*[2]'inflation indexes'!i124</f>
        <v>4817.11140305857</v>
      </c>
      <c r="M32" s="9" t="n">
        <f aca="false">D32*[2]'inflation indexes'!i124</f>
        <v>3364.21793540134</v>
      </c>
      <c r="N32" s="9" t="n">
        <f aca="false">E32*[2]'inflation indexes'!i124</f>
        <v>2775.32604215389</v>
      </c>
      <c r="O32" s="9" t="n">
        <f aca="false">F32*[2]'inflation indexes'!i124</f>
        <v>2350.67481459568</v>
      </c>
      <c r="P32" s="9" t="n">
        <f aca="false">G32*[2]'inflation indexes'!i124</f>
        <v>4088.45624717425</v>
      </c>
      <c r="Q32" s="9" t="n">
        <v>0.5537955866</v>
      </c>
      <c r="R32" s="14" t="n">
        <v>6807.28201361011</v>
      </c>
      <c r="S32" s="13" t="n">
        <v>5411.9298113494</v>
      </c>
      <c r="T32" s="13" t="n">
        <v>3698.0214232169</v>
      </c>
      <c r="U32" s="13" t="n">
        <v>3061.8777541791</v>
      </c>
      <c r="V32" s="13" t="n">
        <v>2592.1931877415</v>
      </c>
      <c r="W32" s="13" t="n">
        <v>4576.719451896</v>
      </c>
      <c r="X32" s="13" t="n">
        <v>4803.4436847681</v>
      </c>
      <c r="Y32" s="10" t="n">
        <v>4335.4842060651</v>
      </c>
      <c r="Z32" s="10" t="n">
        <v>3500.5541337451</v>
      </c>
      <c r="AA32" s="7"/>
      <c r="AB32" s="7" t="n">
        <f aca="false">AB28+1</f>
        <v>2021</v>
      </c>
      <c r="AC32" s="8" t="n">
        <v>6807.28201361011</v>
      </c>
      <c r="AD32" s="8" t="n">
        <f aca="false">X32*[2]'inflation indexes'!i124</f>
        <v>4454.63354332158</v>
      </c>
      <c r="AE32" s="13" t="n">
        <f aca="false">S32*[2]'inflation indexes'!i124</f>
        <v>5018.93342648878</v>
      </c>
      <c r="AF32" s="13" t="n">
        <f aca="false">T32*[2]'inflation indexes'!i124</f>
        <v>3429.48337835652</v>
      </c>
      <c r="AG32" s="13" t="n">
        <f aca="false">U32*[2]'inflation indexes'!i124</f>
        <v>2839.53435169186</v>
      </c>
      <c r="AH32" s="13" t="n">
        <f aca="false">V32*[2]'inflation indexes'!i124</f>
        <v>2403.95671994653</v>
      </c>
      <c r="AI32" s="13" t="n">
        <f aca="false">W32*[2]'inflation indexes'!i124</f>
        <v>4244.37327191701</v>
      </c>
      <c r="AJ32" s="13" t="n">
        <f aca="false">Y32*[2]'inflation indexes'!i124</f>
        <v>4020.6557291638</v>
      </c>
      <c r="AK32" s="13" t="n">
        <f aca="false">AJ32*0.82</f>
        <v>3296.93769791431</v>
      </c>
      <c r="AL32" s="8" t="n">
        <f aca="false">Z32*[2]'inflation indexes'!i124</f>
        <v>3246.35550820385</v>
      </c>
      <c r="AM32" s="13" t="n">
        <v>0.5548001295</v>
      </c>
      <c r="AN32" s="3" t="n">
        <f aca="false">AN28+1</f>
        <v>2021</v>
      </c>
      <c r="AO32" s="11" t="n">
        <v>7051.5142657264</v>
      </c>
      <c r="AP32" s="9" t="n">
        <v>5523.6698131982</v>
      </c>
      <c r="AQ32" s="9" t="n">
        <v>3787.8977239614</v>
      </c>
      <c r="AR32" s="9" t="n">
        <v>3131.5170631677</v>
      </c>
      <c r="AS32" s="9" t="n">
        <v>2650.4557352446</v>
      </c>
      <c r="AT32" s="9" t="n">
        <v>4676.4686323764</v>
      </c>
      <c r="AU32" s="9" t="n">
        <v>4897.4213165299</v>
      </c>
      <c r="AV32" s="3"/>
      <c r="AW32" s="3"/>
      <c r="AX32" s="3" t="n">
        <f aca="false">AX28+1</f>
        <v>2021</v>
      </c>
      <c r="AY32" s="6" t="n">
        <f aca="false">AO32*[2]'inflation indexes'!i124</f>
        <v>6539.4566983108</v>
      </c>
      <c r="AZ32" s="6" t="n">
        <f aca="false">AU32*[2]'inflation indexes'!i124</f>
        <v>4541.78683130444</v>
      </c>
      <c r="BA32" s="9" t="n">
        <f aca="false">AP32*[2]'inflation indexes'!i124</f>
        <v>5122.55924018259</v>
      </c>
      <c r="BB32" s="9" t="n">
        <f aca="false">AQ32*[2]'inflation indexes'!i124</f>
        <v>3512.83316037139</v>
      </c>
      <c r="BC32" s="9" t="n">
        <f aca="false">AR32*[2]'inflation indexes'!i124</f>
        <v>2904.11668514111</v>
      </c>
      <c r="BD32" s="9" t="n">
        <f aca="false">AS32*[2]'inflation indexes'!i124</f>
        <v>2457.98843457861</v>
      </c>
      <c r="BE32" s="9" t="n">
        <f aca="false">AT32*[2]'inflation indexes'!i124</f>
        <v>4336.87899790186</v>
      </c>
      <c r="BF32" s="9" t="n">
        <v>0.5408702817</v>
      </c>
      <c r="BG32" s="9" t="n">
        <f aca="false">Y32*[2]'inflation indexes'!i124</f>
        <v>4020.6557291638</v>
      </c>
      <c r="BH32" s="9" t="n">
        <f aca="false">BG32*0.82</f>
        <v>3296.93769791431</v>
      </c>
      <c r="BI32" s="6" t="n">
        <f aca="false">Z32*[2]'inflation indexes'!i124</f>
        <v>3246.35550820385</v>
      </c>
    </row>
    <row r="33" customFormat="false" ht="15" hidden="false" customHeight="false" outlineLevel="0" collapsed="false">
      <c r="A33" s="0" t="n">
        <f aca="false">A29+1</f>
        <v>2022</v>
      </c>
      <c r="B33" s="11" t="n">
        <v>6647.2569318968</v>
      </c>
      <c r="C33" s="9" t="n">
        <v>5224.7469471839</v>
      </c>
      <c r="D33" s="9" t="n">
        <v>3639.2513912449</v>
      </c>
      <c r="E33" s="9" t="n">
        <v>3007.6999076939</v>
      </c>
      <c r="F33" s="9" t="n">
        <v>2534.8582360082</v>
      </c>
      <c r="G33" s="9" t="n">
        <v>4424.0039281944</v>
      </c>
      <c r="H33" s="9" t="n">
        <v>4679.6210183571</v>
      </c>
      <c r="I33" s="3" t="n">
        <f aca="false">I29+1</f>
        <v>2022</v>
      </c>
      <c r="J33" s="11" t="n">
        <f aca="false">B33*[2]'inflation indexes'!i125</f>
        <v>6164.55519064422</v>
      </c>
      <c r="K33" s="9" t="n">
        <f aca="false">H33*[2]'inflation indexes'!i125</f>
        <v>4339.80246807299</v>
      </c>
      <c r="L33" s="9" t="n">
        <f aca="false">C33*[2]'inflation indexes'!i125</f>
        <v>4845.34316080278</v>
      </c>
      <c r="M33" s="9" t="n">
        <f aca="false">D33*[2]'inflation indexes'!i125</f>
        <v>3374.98103109372</v>
      </c>
      <c r="N33" s="9" t="n">
        <f aca="false">E33*[2]'inflation indexes'!i125</f>
        <v>2789.29072064375</v>
      </c>
      <c r="O33" s="9" t="n">
        <f aca="false">F33*[2]'inflation indexes'!i125</f>
        <v>2350.78524215742</v>
      </c>
      <c r="P33" s="9" t="n">
        <f aca="false">G33*[2]'inflation indexes'!i125</f>
        <v>4102.74744280106</v>
      </c>
      <c r="Q33" s="9" t="n">
        <v>0.5472351147</v>
      </c>
      <c r="R33" s="12" t="n">
        <v>6823.88011081638</v>
      </c>
      <c r="S33" s="13" t="n">
        <v>5436.0919777141</v>
      </c>
      <c r="T33" s="13" t="n">
        <v>3712.6912558847</v>
      </c>
      <c r="U33" s="13" t="n">
        <v>3082.2081044903</v>
      </c>
      <c r="V33" s="13" t="n">
        <v>2597.1685722653</v>
      </c>
      <c r="W33" s="13" t="n">
        <v>4591.6535425839</v>
      </c>
      <c r="X33" s="13" t="n">
        <v>4826.6269885227</v>
      </c>
      <c r="Y33" s="10" t="n">
        <v>4357.0009175165</v>
      </c>
      <c r="Z33" s="10" t="n">
        <v>3505.7660369353</v>
      </c>
      <c r="AA33" s="7"/>
      <c r="AB33" s="7" t="n">
        <f aca="false">AB29+1</f>
        <v>2022</v>
      </c>
      <c r="AC33" s="8" t="n">
        <v>6823.88011081638</v>
      </c>
      <c r="AD33" s="8" t="n">
        <f aca="false">X33*[2]'inflation indexes'!i125</f>
        <v>4476.1333524851</v>
      </c>
      <c r="AE33" s="13" t="n">
        <f aca="false">S33*[2]'inflation indexes'!i125</f>
        <v>5041.34101650775</v>
      </c>
      <c r="AF33" s="13" t="n">
        <f aca="false">T33*[2]'inflation indexes'!i125</f>
        <v>3443.0879364539</v>
      </c>
      <c r="AG33" s="13" t="n">
        <f aca="false">U33*[2]'inflation indexes'!i125</f>
        <v>2858.38837942429</v>
      </c>
      <c r="AH33" s="13" t="n">
        <f aca="false">V33*[2]'inflation indexes'!i125</f>
        <v>2408.57080855569</v>
      </c>
      <c r="AI33" s="13" t="n">
        <f aca="false">W33*[2]'inflation indexes'!i125</f>
        <v>4258.22289849393</v>
      </c>
      <c r="AJ33" s="13" t="n">
        <f aca="false">Y33*[2]'inflation indexes'!i125</f>
        <v>4040.60996842704</v>
      </c>
      <c r="AK33" s="13" t="n">
        <f aca="false">AJ33*0.82</f>
        <v>3313.30017411017</v>
      </c>
      <c r="AL33" s="8" t="n">
        <f aca="false">Z33*[2]'inflation indexes'!i125</f>
        <v>3251.18894027868</v>
      </c>
      <c r="AM33" s="13" t="n">
        <v>0.5526068195</v>
      </c>
      <c r="AN33" s="3" t="n">
        <f aca="false">AN29+1</f>
        <v>2022</v>
      </c>
      <c r="AO33" s="11" t="n">
        <v>7070.2250329414</v>
      </c>
      <c r="AP33" s="9" t="n">
        <v>5574.4653156778</v>
      </c>
      <c r="AQ33" s="9" t="n">
        <v>3795.6956267824</v>
      </c>
      <c r="AR33" s="9" t="n">
        <v>3159.1548183277</v>
      </c>
      <c r="AS33" s="9" t="n">
        <v>2660.4743168531</v>
      </c>
      <c r="AT33" s="9" t="n">
        <v>4710.401949966</v>
      </c>
      <c r="AU33" s="9" t="n">
        <v>4945.0335775246</v>
      </c>
      <c r="AV33" s="3"/>
      <c r="AW33" s="3"/>
      <c r="AX33" s="3" t="n">
        <f aca="false">AX29+1</f>
        <v>2022</v>
      </c>
      <c r="AY33" s="6" t="n">
        <f aca="false">AO33*[2]'inflation indexes'!i125</f>
        <v>6556.80875169731</v>
      </c>
      <c r="AZ33" s="6" t="n">
        <f aca="false">AU33*[2]'inflation indexes'!i125</f>
        <v>4585.94164789424</v>
      </c>
      <c r="BA33" s="9" t="n">
        <f aca="false">AP33*[2]'inflation indexes'!i125</f>
        <v>5169.66614182339</v>
      </c>
      <c r="BB33" s="9" t="n">
        <f aca="false">AQ33*[2]'inflation indexes'!i125</f>
        <v>3520.06480536478</v>
      </c>
      <c r="BC33" s="9" t="n">
        <f aca="false">AR33*[2]'inflation indexes'!i125</f>
        <v>2929.74747822987</v>
      </c>
      <c r="BD33" s="9" t="n">
        <f aca="false">AS33*[2]'inflation indexes'!i125</f>
        <v>2467.27950003468</v>
      </c>
      <c r="BE33" s="9" t="n">
        <f aca="false">AT33*[2]'inflation indexes'!i125</f>
        <v>4368.34819056673</v>
      </c>
      <c r="BF33" s="9" t="n">
        <v>0.5434614882</v>
      </c>
      <c r="BG33" s="9" t="n">
        <f aca="false">Y33*[2]'inflation indexes'!i125</f>
        <v>4040.60996842704</v>
      </c>
      <c r="BH33" s="9" t="n">
        <f aca="false">BG33*0.82</f>
        <v>3313.30017411017</v>
      </c>
      <c r="BI33" s="6" t="n">
        <f aca="false">Z33*[2]'inflation indexes'!i125</f>
        <v>3251.18894027868</v>
      </c>
    </row>
    <row r="34" customFormat="false" ht="15" hidden="false" customHeight="false" outlineLevel="0" collapsed="false">
      <c r="A34" s="0" t="n">
        <f aca="false">A30+1</f>
        <v>2022</v>
      </c>
      <c r="B34" s="11" t="n">
        <v>6611.2075114106</v>
      </c>
      <c r="C34" s="9" t="n">
        <v>5247.0066346145</v>
      </c>
      <c r="D34" s="9" t="n">
        <v>3636.2754224768</v>
      </c>
      <c r="E34" s="9" t="n">
        <v>3021.7540842669</v>
      </c>
      <c r="F34" s="9" t="n">
        <v>2534.936568248</v>
      </c>
      <c r="G34" s="9" t="n">
        <v>4435.5492872244</v>
      </c>
      <c r="H34" s="9" t="n">
        <v>4695.8474556948</v>
      </c>
      <c r="I34" s="3" t="n">
        <f aca="false">I30+1</f>
        <v>2022</v>
      </c>
      <c r="J34" s="11" t="n">
        <f aca="false">B34*[2]'inflation indexes'!i126</f>
        <v>6131.12355945338</v>
      </c>
      <c r="K34" s="9" t="n">
        <f aca="false">H34*[2]'inflation indexes'!i126</f>
        <v>4354.85059537431</v>
      </c>
      <c r="L34" s="9" t="n">
        <f aca="false">C34*[2]'inflation indexes'!i126</f>
        <v>4865.98642359498</v>
      </c>
      <c r="M34" s="9" t="n">
        <f aca="false">D34*[2]'inflation indexes'!i126</f>
        <v>3372.2211673026</v>
      </c>
      <c r="N34" s="9" t="n">
        <f aca="false">E34*[2]'inflation indexes'!i126</f>
        <v>2802.32432954904</v>
      </c>
      <c r="O34" s="9" t="n">
        <f aca="false">F34*[2]'inflation indexes'!i126</f>
        <v>2350.85788616989</v>
      </c>
      <c r="P34" s="9" t="n">
        <f aca="false">G34*[2]'inflation indexes'!i126</f>
        <v>4113.45441616848</v>
      </c>
      <c r="Q34" s="9" t="n">
        <v>0.5549205028</v>
      </c>
      <c r="R34" s="14" t="n">
        <v>6855.48190397209</v>
      </c>
      <c r="S34" s="13" t="n">
        <v>5463.3132553763</v>
      </c>
      <c r="T34" s="13" t="n">
        <v>3725.4851039934</v>
      </c>
      <c r="U34" s="13" t="n">
        <v>3102.5516508618</v>
      </c>
      <c r="V34" s="13" t="n">
        <v>2602.1125975166</v>
      </c>
      <c r="W34" s="13" t="n">
        <v>4608.1278071845</v>
      </c>
      <c r="X34" s="13" t="n">
        <v>4858.5664400388</v>
      </c>
      <c r="Y34" s="10" t="n">
        <v>4378.6244149345</v>
      </c>
      <c r="Z34" s="10" t="n">
        <v>3510.9857000212</v>
      </c>
      <c r="AA34" s="7"/>
      <c r="AB34" s="7" t="n">
        <f aca="false">AB30+1</f>
        <v>2022</v>
      </c>
      <c r="AC34" s="8" t="n">
        <v>6855.48190397209</v>
      </c>
      <c r="AD34" s="8" t="n">
        <f aca="false">X34*[2]'inflation indexes'!i126</f>
        <v>4505.75346701462</v>
      </c>
      <c r="AE34" s="13" t="n">
        <f aca="false">S34*[2]'inflation indexes'!i126</f>
        <v>5066.58557531264</v>
      </c>
      <c r="AF34" s="13" t="n">
        <f aca="false">T34*[2]'inflation indexes'!i126</f>
        <v>3454.9527377659</v>
      </c>
      <c r="AG34" s="13" t="n">
        <f aca="false">U34*[2]'inflation indexes'!i126</f>
        <v>2877.2546449629</v>
      </c>
      <c r="AH34" s="13" t="n">
        <f aca="false">V34*[2]'inflation indexes'!i126</f>
        <v>2413.15581509866</v>
      </c>
      <c r="AI34" s="13" t="n">
        <f aca="false">W34*[2]'inflation indexes'!i126</f>
        <v>4273.50085666467</v>
      </c>
      <c r="AJ34" s="13" t="n">
        <f aca="false">Y34*[2]'inflation indexes'!i126</f>
        <v>4060.66323921433</v>
      </c>
      <c r="AK34" s="13" t="n">
        <f aca="false">AJ34*0.82</f>
        <v>3329.74385615575</v>
      </c>
      <c r="AL34" s="8" t="n">
        <f aca="false">Z34*[2]'inflation indexes'!i126</f>
        <v>3256.02956875134</v>
      </c>
      <c r="AM34" s="13" t="n">
        <v>0.5470669923</v>
      </c>
      <c r="AN34" s="3" t="n">
        <f aca="false">AN30+1</f>
        <v>2022</v>
      </c>
      <c r="AO34" s="11" t="n">
        <v>7096.7990367297</v>
      </c>
      <c r="AP34" s="9" t="n">
        <v>5611.638718189</v>
      </c>
      <c r="AQ34" s="9" t="n">
        <v>3820.999997901</v>
      </c>
      <c r="AR34" s="9" t="n">
        <v>3187.2517064113</v>
      </c>
      <c r="AS34" s="9" t="n">
        <v>2670.4863374017</v>
      </c>
      <c r="AT34" s="9" t="n">
        <v>4737.1007510996</v>
      </c>
      <c r="AU34" s="9" t="n">
        <v>4983.9377047755</v>
      </c>
      <c r="AV34" s="3"/>
      <c r="AW34" s="3"/>
      <c r="AX34" s="3" t="n">
        <f aca="false">AX30+1</f>
        <v>2022</v>
      </c>
      <c r="AY34" s="6" t="n">
        <f aca="false">AO34*[2]'inflation indexes'!i126</f>
        <v>6581.45303950922</v>
      </c>
      <c r="AZ34" s="6" t="n">
        <f aca="false">AU34*[2]'inflation indexes'!i126</f>
        <v>4622.0206865171</v>
      </c>
      <c r="BA34" s="9" t="n">
        <f aca="false">AP34*[2]'inflation indexes'!i126</f>
        <v>5204.14013519421</v>
      </c>
      <c r="BB34" s="9" t="n">
        <f aca="false">AQ34*[2]'inflation indexes'!i126</f>
        <v>3543.53165701853</v>
      </c>
      <c r="BC34" s="9" t="n">
        <f aca="false">AR34*[2]'inflation indexes'!i126</f>
        <v>2955.80406353284</v>
      </c>
      <c r="BD34" s="9" t="n">
        <f aca="false">AS34*[2]'inflation indexes'!i126</f>
        <v>2476.56448087325</v>
      </c>
      <c r="BE34" s="9" t="n">
        <f aca="false">AT34*[2]'inflation indexes'!i126</f>
        <v>4393.10821335483</v>
      </c>
      <c r="BF34" s="9" t="n">
        <v>0.5364003984</v>
      </c>
      <c r="BG34" s="9" t="n">
        <f aca="false">Y34*[2]'inflation indexes'!i126</f>
        <v>4060.66323921433</v>
      </c>
      <c r="BH34" s="9" t="n">
        <f aca="false">BG34*0.82</f>
        <v>3329.74385615575</v>
      </c>
      <c r="BI34" s="6" t="n">
        <f aca="false">Z34*[2]'inflation indexes'!i126</f>
        <v>3256.02956875134</v>
      </c>
    </row>
    <row r="35" customFormat="false" ht="15" hidden="false" customHeight="false" outlineLevel="0" collapsed="false">
      <c r="A35" s="0" t="n">
        <f aca="false">A31+1</f>
        <v>2022</v>
      </c>
      <c r="B35" s="11" t="n">
        <v>6579.0347709594</v>
      </c>
      <c r="C35" s="9" t="n">
        <v>5268.6412912262</v>
      </c>
      <c r="D35" s="9" t="n">
        <v>3645.1990827505</v>
      </c>
      <c r="E35" s="9" t="n">
        <v>3035.9997626906</v>
      </c>
      <c r="F35" s="9" t="n">
        <v>2535.0345931659</v>
      </c>
      <c r="G35" s="9" t="n">
        <v>4446.2062424474</v>
      </c>
      <c r="H35" s="9" t="n">
        <v>4721.2220782062</v>
      </c>
      <c r="I35" s="3" t="n">
        <f aca="false">I31+1</f>
        <v>2022</v>
      </c>
      <c r="J35" s="11" t="n">
        <f aca="false">B35*[2]'inflation indexes'!i127</f>
        <v>6101.28709665712</v>
      </c>
      <c r="K35" s="9" t="n">
        <f aca="false">H35*[2]'inflation indexes'!i127</f>
        <v>4378.38259699783</v>
      </c>
      <c r="L35" s="9" t="n">
        <f aca="false">C35*[2]'inflation indexes'!i127</f>
        <v>4886.05004323235</v>
      </c>
      <c r="M35" s="9" t="n">
        <f aca="false">D35*[2]'inflation indexes'!i127</f>
        <v>3380.496820978</v>
      </c>
      <c r="N35" s="9" t="n">
        <f aca="false">E35*[2]'inflation indexes'!i127</f>
        <v>2815.53553407607</v>
      </c>
      <c r="O35" s="9" t="n">
        <f aca="false">F35*[2]'inflation indexes'!i127</f>
        <v>2350.94879284352</v>
      </c>
      <c r="P35" s="9" t="n">
        <f aca="false">G35*[2]'inflation indexes'!i127</f>
        <v>4123.33749866544</v>
      </c>
      <c r="Q35" s="9" t="n">
        <v>0.5599251673</v>
      </c>
      <c r="R35" s="14" t="n">
        <v>6854.55286936394</v>
      </c>
      <c r="S35" s="13" t="n">
        <v>5485.4714823891</v>
      </c>
      <c r="T35" s="13" t="n">
        <v>3741.1108462966</v>
      </c>
      <c r="U35" s="13" t="n">
        <v>3124.4348362747</v>
      </c>
      <c r="V35" s="13" t="n">
        <v>2607.0520322938</v>
      </c>
      <c r="W35" s="13" t="n">
        <v>4624.4895999685</v>
      </c>
      <c r="X35" s="13" t="n">
        <v>4888.8495657003</v>
      </c>
      <c r="Y35" s="10" t="n">
        <v>4400.3552282906</v>
      </c>
      <c r="Z35" s="10" t="n">
        <v>3516.2131345563</v>
      </c>
      <c r="AA35" s="7"/>
      <c r="AB35" s="7" t="n">
        <f aca="false">AB31+1</f>
        <v>2022</v>
      </c>
      <c r="AC35" s="8" t="n">
        <v>6854.55286936394</v>
      </c>
      <c r="AD35" s="8" t="n">
        <f aca="false">X35*[2]'inflation indexes'!i127</f>
        <v>4533.83753257702</v>
      </c>
      <c r="AE35" s="13" t="n">
        <f aca="false">S35*[2]'inflation indexes'!i127</f>
        <v>5087.13474540592</v>
      </c>
      <c r="AF35" s="13" t="n">
        <f aca="false">T35*[2]'inflation indexes'!i127</f>
        <v>3469.44379051288</v>
      </c>
      <c r="AG35" s="13" t="n">
        <f aca="false">U35*[2]'inflation indexes'!i127</f>
        <v>2897.5487460646</v>
      </c>
      <c r="AH35" s="13" t="n">
        <f aca="false">V35*[2]'inflation indexes'!i127</f>
        <v>2417.73656451253</v>
      </c>
      <c r="AI35" s="13" t="n">
        <f aca="false">W35*[2]'inflation indexes'!i127</f>
        <v>4288.67451034893</v>
      </c>
      <c r="AJ35" s="13" t="n">
        <f aca="false">Y35*[2]'inflation indexes'!i127</f>
        <v>4080.81603301239</v>
      </c>
      <c r="AK35" s="13" t="n">
        <f aca="false">AJ35*0.82</f>
        <v>3346.26914707016</v>
      </c>
      <c r="AL35" s="8" t="n">
        <f aca="false">Z35*[2]'inflation indexes'!i127</f>
        <v>3260.87740433634</v>
      </c>
      <c r="AM35" s="13" t="n">
        <v>0.5512450382</v>
      </c>
      <c r="AN35" s="3" t="n">
        <f aca="false">AN31+1</f>
        <v>2022</v>
      </c>
      <c r="AO35" s="11" t="n">
        <v>7115.689523429</v>
      </c>
      <c r="AP35" s="9" t="n">
        <v>5667.6291137052</v>
      </c>
      <c r="AQ35" s="9" t="n">
        <v>3839.9415331375</v>
      </c>
      <c r="AR35" s="9" t="n">
        <v>3213.7001448725</v>
      </c>
      <c r="AS35" s="9" t="n">
        <v>2680.4913485564</v>
      </c>
      <c r="AT35" s="9" t="n">
        <v>4778.8423312501</v>
      </c>
      <c r="AU35" s="9" t="n">
        <v>5039.6568241266</v>
      </c>
      <c r="AV35" s="3"/>
      <c r="AW35" s="3"/>
      <c r="AX35" s="3" t="n">
        <f aca="false">AX31+1</f>
        <v>2022</v>
      </c>
      <c r="AY35" s="6" t="n">
        <f aca="false">AO35*[2]'inflation indexes'!i127</f>
        <v>6598.97176174744</v>
      </c>
      <c r="AZ35" s="6" t="n">
        <f aca="false">AU35*[2]'inflation indexes'!i127</f>
        <v>4673.6936683099</v>
      </c>
      <c r="BA35" s="9" t="n">
        <f aca="false">AP35*[2]'inflation indexes'!i127</f>
        <v>5256.06469397715</v>
      </c>
      <c r="BB35" s="9" t="n">
        <f aca="false">AQ35*[2]'inflation indexes'!i127</f>
        <v>3561.09772081856</v>
      </c>
      <c r="BC35" s="9" t="n">
        <f aca="false">AR35*[2]'inflation indexes'!i127</f>
        <v>2980.33190415505</v>
      </c>
      <c r="BD35" s="9" t="n">
        <f aca="false">AS35*[2]'inflation indexes'!i127</f>
        <v>2485.84296131685</v>
      </c>
      <c r="BE35" s="9" t="n">
        <f aca="false">AT35*[2]'inflation indexes'!i127</f>
        <v>4431.81865846305</v>
      </c>
      <c r="BF35" s="9" t="n">
        <v>0.535342523</v>
      </c>
      <c r="BG35" s="9" t="n">
        <f aca="false">Y35*[2]'inflation indexes'!i127</f>
        <v>4080.81603301239</v>
      </c>
      <c r="BH35" s="9" t="n">
        <f aca="false">BG35*0.82</f>
        <v>3346.26914707016</v>
      </c>
      <c r="BI35" s="6" t="n">
        <f aca="false">Z35*[2]'inflation indexes'!i127</f>
        <v>3260.87740433634</v>
      </c>
    </row>
    <row r="36" customFormat="false" ht="15" hidden="false" customHeight="false" outlineLevel="0" collapsed="false">
      <c r="A36" s="0" t="n">
        <f aca="false">A32+1</f>
        <v>2022</v>
      </c>
      <c r="B36" s="11" t="n">
        <v>6615.6891008494</v>
      </c>
      <c r="C36" s="9" t="n">
        <v>5300.6812475275</v>
      </c>
      <c r="D36" s="9" t="n">
        <v>3634.1039629593</v>
      </c>
      <c r="E36" s="9" t="n">
        <v>3055.3004170969</v>
      </c>
      <c r="F36" s="9" t="n">
        <v>2535.1244129464</v>
      </c>
      <c r="G36" s="9" t="n">
        <v>4464.6386871959</v>
      </c>
      <c r="H36" s="9" t="n">
        <v>4738.6649844113</v>
      </c>
      <c r="I36" s="3" t="n">
        <f aca="false">I32+1</f>
        <v>2022</v>
      </c>
      <c r="J36" s="11" t="n">
        <f aca="false">B36*[2]'inflation indexes'!i128</f>
        <v>6135.27971073809</v>
      </c>
      <c r="K36" s="9" t="n">
        <f aca="false">H36*[2]'inflation indexes'!i128</f>
        <v>4394.55885723392</v>
      </c>
      <c r="L36" s="9" t="n">
        <f aca="false">C36*[2]'inflation indexes'!i128</f>
        <v>4915.76336422307</v>
      </c>
      <c r="M36" s="9" t="n">
        <f aca="false">D36*[2]'inflation indexes'!i128</f>
        <v>3370.20739196986</v>
      </c>
      <c r="N36" s="9" t="n">
        <f aca="false">E36*[2]'inflation indexes'!i128</f>
        <v>2833.43463900344</v>
      </c>
      <c r="O36" s="9" t="n">
        <f aca="false">F36*[2]'inflation indexes'!i128</f>
        <v>2351.0320902096</v>
      </c>
      <c r="P36" s="9" t="n">
        <f aca="false">G36*[2]'inflation indexes'!i128</f>
        <v>4140.43144043943</v>
      </c>
      <c r="Q36" s="9" t="n">
        <v>0.5505037027</v>
      </c>
      <c r="R36" s="14" t="n">
        <v>6898.50739287923</v>
      </c>
      <c r="S36" s="13" t="n">
        <v>5514.2847377809</v>
      </c>
      <c r="T36" s="13" t="n">
        <v>3755.1408577513</v>
      </c>
      <c r="U36" s="13" t="n">
        <v>3150.3497897333</v>
      </c>
      <c r="V36" s="13" t="n">
        <v>2612.034421224</v>
      </c>
      <c r="W36" s="13" t="n">
        <v>4640.1919186738</v>
      </c>
      <c r="X36" s="13" t="n">
        <v>4914.0644542179</v>
      </c>
      <c r="Y36" s="10" t="n">
        <v>4422.1938901864</v>
      </c>
      <c r="Z36" s="10" t="n">
        <v>3521.4483521114</v>
      </c>
      <c r="AA36" s="7"/>
      <c r="AB36" s="7" t="n">
        <f aca="false">AB32+1</f>
        <v>2022</v>
      </c>
      <c r="AC36" s="8" t="n">
        <v>6898.50739287923</v>
      </c>
      <c r="AD36" s="8" t="n">
        <f aca="false">X36*[2]'inflation indexes'!i128</f>
        <v>4557.22139955933</v>
      </c>
      <c r="AE36" s="13" t="n">
        <f aca="false">S36*[2]'inflation indexes'!i128</f>
        <v>5113.85567780024</v>
      </c>
      <c r="AF36" s="13" t="n">
        <f aca="false">T36*[2]'inflation indexes'!i128</f>
        <v>3482.45498909058</v>
      </c>
      <c r="AG36" s="13" t="n">
        <f aca="false">U36*[2]'inflation indexes'!i128</f>
        <v>2921.58184159487</v>
      </c>
      <c r="AH36" s="13" t="n">
        <f aca="false">V36*[2]'inflation indexes'!i128</f>
        <v>2422.35714889135</v>
      </c>
      <c r="AI36" s="13" t="n">
        <f aca="false">W36*[2]'inflation indexes'!i128</f>
        <v>4303.23657877378</v>
      </c>
      <c r="AJ36" s="13" t="n">
        <f aca="false">Y36*[2]'inflation indexes'!i128</f>
        <v>4101.06884374707</v>
      </c>
      <c r="AK36" s="13" t="n">
        <f aca="false">AJ36*0.82</f>
        <v>3362.8764518726</v>
      </c>
      <c r="AL36" s="8" t="n">
        <f aca="false">Z36*[2]'inflation indexes'!i128</f>
        <v>3265.73245776426</v>
      </c>
      <c r="AM36" s="13" t="n">
        <v>0.5477928842</v>
      </c>
      <c r="AN36" s="3" t="n">
        <f aca="false">AN32+1</f>
        <v>2022</v>
      </c>
      <c r="AO36" s="11" t="n">
        <v>7125.9029639382</v>
      </c>
      <c r="AP36" s="9" t="n">
        <v>5706.7244131175</v>
      </c>
      <c r="AQ36" s="9" t="n">
        <v>3856.4424000984</v>
      </c>
      <c r="AR36" s="9" t="n">
        <v>3246.1045039801</v>
      </c>
      <c r="AS36" s="9" t="n">
        <v>2690.6178763924</v>
      </c>
      <c r="AT36" s="9" t="n">
        <v>4804.7996468443</v>
      </c>
      <c r="AU36" s="9" t="n">
        <v>5075.7964902637</v>
      </c>
      <c r="AV36" s="3"/>
      <c r="AW36" s="3"/>
      <c r="AX36" s="3" t="n">
        <f aca="false">AX32+1</f>
        <v>2022</v>
      </c>
      <c r="AY36" s="6" t="n">
        <f aca="false">AO36*[2]'inflation indexes'!i128</f>
        <v>6608.44353609743</v>
      </c>
      <c r="AZ36" s="6" t="n">
        <f aca="false">AU36*[2]'inflation indexes'!i128</f>
        <v>4707.20899181193</v>
      </c>
      <c r="BA36" s="9" t="n">
        <f aca="false">AP36*[2]'inflation indexes'!i128</f>
        <v>5292.32102247341</v>
      </c>
      <c r="BB36" s="9" t="n">
        <f aca="false">AQ36*[2]'inflation indexes'!i128</f>
        <v>3576.40034957447</v>
      </c>
      <c r="BC36" s="9" t="n">
        <f aca="false">AR36*[2]'inflation indexes'!i128</f>
        <v>3010.38316622944</v>
      </c>
      <c r="BD36" s="9" t="n">
        <f aca="false">AS36*[2]'inflation indexes'!i128</f>
        <v>2495.23413430356</v>
      </c>
      <c r="BE36" s="9" t="n">
        <f aca="false">AT36*[2]'inflation indexes'!i128</f>
        <v>4455.8910399312</v>
      </c>
      <c r="BF36" s="9" t="n">
        <v>0.5399865797</v>
      </c>
      <c r="BG36" s="9" t="n">
        <f aca="false">Y36*[2]'inflation indexes'!i128</f>
        <v>4101.06884374707</v>
      </c>
      <c r="BH36" s="9" t="n">
        <f aca="false">BG36*0.82</f>
        <v>3362.8764518726</v>
      </c>
      <c r="BI36" s="6" t="n">
        <f aca="false">Z36*[2]'inflation indexes'!i128</f>
        <v>3265.73245776426</v>
      </c>
    </row>
    <row r="37" customFormat="false" ht="15" hidden="false" customHeight="false" outlineLevel="0" collapsed="false">
      <c r="A37" s="0" t="n">
        <f aca="false">A33+1</f>
        <v>2023</v>
      </c>
      <c r="B37" s="11" t="n">
        <v>6595.0335904143</v>
      </c>
      <c r="C37" s="9" t="n">
        <v>5327.4424096517</v>
      </c>
      <c r="D37" s="9" t="n">
        <v>3649.1999384028</v>
      </c>
      <c r="E37" s="9" t="n">
        <v>3067.5053690968</v>
      </c>
      <c r="F37" s="9" t="n">
        <v>2535.1599807134</v>
      </c>
      <c r="G37" s="9" t="n">
        <v>4481.9687112712</v>
      </c>
      <c r="H37" s="9" t="n">
        <v>4766.1423701508</v>
      </c>
      <c r="I37" s="3" t="n">
        <f aca="false">I33+1</f>
        <v>2023</v>
      </c>
      <c r="J37" s="11" t="n">
        <f aca="false">B37*[2]'inflation indexes'!i129</f>
        <v>6116.124134931</v>
      </c>
      <c r="K37" s="9" t="n">
        <f aca="false">H37*[2]'inflation indexes'!i129</f>
        <v>4420.04092639737</v>
      </c>
      <c r="L37" s="9" t="n">
        <f aca="false">C37*[2]'inflation indexes'!i129</f>
        <v>4940.58121955356</v>
      </c>
      <c r="M37" s="9" t="n">
        <f aca="false">D37*[2]'inflation indexes'!i129</f>
        <v>3384.2071477686</v>
      </c>
      <c r="N37" s="9" t="n">
        <f aca="false">E37*[2]'inflation indexes'!i129</f>
        <v>2844.75330788797</v>
      </c>
      <c r="O37" s="9" t="n">
        <f aca="false">F37*[2]'inflation indexes'!i129</f>
        <v>2351.06507516338</v>
      </c>
      <c r="P37" s="9" t="n">
        <f aca="false">G37*[2]'inflation indexes'!i129</f>
        <v>4156.50301567143</v>
      </c>
      <c r="Q37" s="9" t="n">
        <v>0.5533417079</v>
      </c>
      <c r="R37" s="12" t="n">
        <v>6873.36834046189</v>
      </c>
      <c r="S37" s="13" t="n">
        <v>5549.4077622317</v>
      </c>
      <c r="T37" s="13" t="n">
        <v>3775.5124380998</v>
      </c>
      <c r="U37" s="13" t="n">
        <v>3168.2798260638</v>
      </c>
      <c r="V37" s="13" t="n">
        <v>2616.9723442642</v>
      </c>
      <c r="W37" s="13" t="n">
        <v>4662.3951873092</v>
      </c>
      <c r="X37" s="13" t="n">
        <v>4944.9273882038</v>
      </c>
      <c r="Y37" s="10" t="n">
        <v>4444.1409358668</v>
      </c>
      <c r="Z37" s="10" t="n">
        <v>3526.6913642744</v>
      </c>
      <c r="AA37" s="7"/>
      <c r="AB37" s="7" t="n">
        <f aca="false">AB33+1</f>
        <v>2023</v>
      </c>
      <c r="AC37" s="8" t="n">
        <v>6873.36834046189</v>
      </c>
      <c r="AD37" s="8" t="n">
        <f aca="false">X37*[2]'inflation indexes'!i129</f>
        <v>4585.84316968955</v>
      </c>
      <c r="AE37" s="13" t="n">
        <f aca="false">S37*[2]'inflation indexes'!i129</f>
        <v>5146.42818476177</v>
      </c>
      <c r="AF37" s="13" t="n">
        <f aca="false">T37*[2]'inflation indexes'!i129</f>
        <v>3501.3472528718</v>
      </c>
      <c r="AG37" s="13" t="n">
        <f aca="false">U37*[2]'inflation indexes'!i129</f>
        <v>2938.20985818307</v>
      </c>
      <c r="AH37" s="13" t="n">
        <f aca="false">V37*[2]'inflation indexes'!i129</f>
        <v>2426.93649634554</v>
      </c>
      <c r="AI37" s="13" t="n">
        <f aca="false">W37*[2]'inflation indexes'!i129</f>
        <v>4323.82751971648</v>
      </c>
      <c r="AJ37" s="13" t="n">
        <f aca="false">Y37*[2]'inflation indexes'!i129</f>
        <v>4121.42216779555</v>
      </c>
      <c r="AK37" s="13" t="n">
        <f aca="false">AJ37*0.82</f>
        <v>3379.56617759235</v>
      </c>
      <c r="AL37" s="8" t="n">
        <f aca="false">Z37*[2]'inflation indexes'!i129</f>
        <v>3270.59473978151</v>
      </c>
      <c r="AM37" s="13" t="n">
        <v>0.5525857421</v>
      </c>
      <c r="AN37" s="3" t="n">
        <f aca="false">AN33+1</f>
        <v>2023</v>
      </c>
      <c r="AO37" s="11" t="n">
        <v>7160.9836677245</v>
      </c>
      <c r="AP37" s="9" t="n">
        <v>5751.1580426622</v>
      </c>
      <c r="AQ37" s="9" t="n">
        <v>3886.5909277304</v>
      </c>
      <c r="AR37" s="9" t="n">
        <v>3270.27301282</v>
      </c>
      <c r="AS37" s="9" t="n">
        <v>2700.7160934893</v>
      </c>
      <c r="AT37" s="9" t="n">
        <v>4833.721861443</v>
      </c>
      <c r="AU37" s="9" t="n">
        <v>5120.9680303411</v>
      </c>
      <c r="AV37" s="3"/>
      <c r="AW37" s="3"/>
      <c r="AX37" s="3" t="n">
        <f aca="false">AX33+1</f>
        <v>2023</v>
      </c>
      <c r="AY37" s="6" t="n">
        <f aca="false">AO37*[2]'inflation indexes'!i129</f>
        <v>6640.97679558069</v>
      </c>
      <c r="AZ37" s="6" t="n">
        <f aca="false">AU37*[2]'inflation indexes'!i129</f>
        <v>4749.10032453856</v>
      </c>
      <c r="BA37" s="9" t="n">
        <f aca="false">AP37*[2]'inflation indexes'!i129</f>
        <v>5333.52802928168</v>
      </c>
      <c r="BB37" s="9" t="n">
        <f aca="false">AQ37*[2]'inflation indexes'!i129</f>
        <v>3604.35959116965</v>
      </c>
      <c r="BC37" s="9" t="n">
        <f aca="false">AR37*[2]'inflation indexes'!i129</f>
        <v>3032.79663815411</v>
      </c>
      <c r="BD37" s="9" t="n">
        <f aca="false">AS37*[2]'inflation indexes'!i129</f>
        <v>2504.59905238312</v>
      </c>
      <c r="BE37" s="9" t="n">
        <f aca="false">AT37*[2]'inflation indexes'!i129</f>
        <v>4482.71301927637</v>
      </c>
      <c r="BF37" s="9" t="n">
        <v>0.5399054954</v>
      </c>
      <c r="BG37" s="9" t="n">
        <f aca="false">Y37*[2]'inflation indexes'!i129</f>
        <v>4121.42216779555</v>
      </c>
      <c r="BH37" s="9" t="n">
        <f aca="false">BG37*0.82</f>
        <v>3379.56617759235</v>
      </c>
      <c r="BI37" s="6" t="n">
        <f aca="false">Z37*[2]'inflation indexes'!i129</f>
        <v>3270.59473978151</v>
      </c>
    </row>
    <row r="38" customFormat="false" ht="15" hidden="false" customHeight="false" outlineLevel="0" collapsed="false">
      <c r="A38" s="0" t="n">
        <f aca="false">A34+1</f>
        <v>2023</v>
      </c>
      <c r="B38" s="11" t="n">
        <v>6589.1119876263</v>
      </c>
      <c r="C38" s="9" t="n">
        <v>5345.5691591081</v>
      </c>
      <c r="D38" s="9" t="n">
        <v>3653.1131602605</v>
      </c>
      <c r="E38" s="9" t="n">
        <v>3084.1964876863</v>
      </c>
      <c r="F38" s="9" t="n">
        <v>2535.2082502745</v>
      </c>
      <c r="G38" s="9" t="n">
        <v>4494.3620453533</v>
      </c>
      <c r="H38" s="9" t="n">
        <v>4786.1463301404</v>
      </c>
      <c r="I38" s="3" t="n">
        <f aca="false">I34+1</f>
        <v>2023</v>
      </c>
      <c r="J38" s="11" t="n">
        <f aca="false">B38*[2]'inflation indexes'!i130</f>
        <v>6110.63253928822</v>
      </c>
      <c r="K38" s="9" t="n">
        <f aca="false">H38*[2]'inflation indexes'!i130</f>
        <v>4438.5922651903</v>
      </c>
      <c r="L38" s="9" t="n">
        <f aca="false">C38*[2]'inflation indexes'!i130</f>
        <v>4957.39166461319</v>
      </c>
      <c r="M38" s="9" t="n">
        <f aca="false">D38*[2]'inflation indexes'!i130</f>
        <v>3387.83620443997</v>
      </c>
      <c r="N38" s="9" t="n">
        <f aca="false">E38*[2]'inflation indexes'!i130</f>
        <v>2860.23237283051</v>
      </c>
      <c r="O38" s="9" t="n">
        <f aca="false">F38*[2]'inflation indexes'!i130</f>
        <v>2351.10983954913</v>
      </c>
      <c r="P38" s="9" t="n">
        <f aca="false">G38*[2]'inflation indexes'!i130</f>
        <v>4167.99638695644</v>
      </c>
      <c r="Q38" s="9" t="n">
        <v>0.552429166</v>
      </c>
      <c r="R38" s="14" t="n">
        <v>6898.5027044172</v>
      </c>
      <c r="S38" s="13" t="n">
        <v>5577.033798747</v>
      </c>
      <c r="T38" s="13" t="n">
        <v>3787.9969705836</v>
      </c>
      <c r="U38" s="13" t="n">
        <v>3189.6910593787</v>
      </c>
      <c r="V38" s="13" t="n">
        <v>2621.9215277293</v>
      </c>
      <c r="W38" s="13" t="n">
        <v>4679.3534507999</v>
      </c>
      <c r="X38" s="13" t="n">
        <v>4972.98116472</v>
      </c>
      <c r="Y38" s="10" t="n">
        <v>4466.1969032332</v>
      </c>
      <c r="Z38" s="10" t="n">
        <v>3531.9421826506</v>
      </c>
      <c r="AA38" s="7"/>
      <c r="AB38" s="7" t="n">
        <f aca="false">AB34+1</f>
        <v>2023</v>
      </c>
      <c r="AC38" s="8" t="n">
        <v>6898.5027044172</v>
      </c>
      <c r="AD38" s="8" t="n">
        <f aca="false">X38*[2]'inflation indexes'!i130</f>
        <v>4611.85977404409</v>
      </c>
      <c r="AE38" s="13" t="n">
        <f aca="false">S38*[2]'inflation indexes'!i130</f>
        <v>5172.04811017493</v>
      </c>
      <c r="AF38" s="13" t="n">
        <f aca="false">T38*[2]'inflation indexes'!i130</f>
        <v>3512.92520003321</v>
      </c>
      <c r="AG38" s="13" t="n">
        <f aca="false">U38*[2]'inflation indexes'!i130</f>
        <v>2958.06627878209</v>
      </c>
      <c r="AH38" s="13" t="n">
        <f aca="false">V38*[2]'inflation indexes'!i130</f>
        <v>2431.52628652995</v>
      </c>
      <c r="AI38" s="13" t="n">
        <f aca="false">W38*[2]'inflation indexes'!i130</f>
        <v>4339.55433038394</v>
      </c>
      <c r="AJ38" s="13" t="n">
        <f aca="false">Y38*[2]'inflation indexes'!i130</f>
        <v>4141.87650399863</v>
      </c>
      <c r="AK38" s="13" t="n">
        <f aca="false">AJ38*0.82</f>
        <v>3396.33873327887</v>
      </c>
      <c r="AL38" s="8" t="n">
        <f aca="false">Z38*[2]'inflation indexes'!i130</f>
        <v>3275.46426115067</v>
      </c>
      <c r="AM38" s="13" t="n">
        <v>0.5527767799</v>
      </c>
      <c r="AN38" s="3" t="n">
        <f aca="false">AN34+1</f>
        <v>2023</v>
      </c>
      <c r="AO38" s="11" t="n">
        <v>7175.9364355123</v>
      </c>
      <c r="AP38" s="9" t="n">
        <v>5785.3481103251</v>
      </c>
      <c r="AQ38" s="9" t="n">
        <v>3913.6673486794</v>
      </c>
      <c r="AR38" s="9" t="n">
        <v>3299.6612567441</v>
      </c>
      <c r="AS38" s="9" t="n">
        <v>2710.8297612289</v>
      </c>
      <c r="AT38" s="9" t="n">
        <v>4858.1964925639</v>
      </c>
      <c r="AU38" s="9" t="n">
        <v>5159.728816229</v>
      </c>
      <c r="AV38" s="3"/>
      <c r="AW38" s="3"/>
      <c r="AX38" s="3" t="n">
        <f aca="false">AX34+1</f>
        <v>2023</v>
      </c>
      <c r="AY38" s="6" t="n">
        <f aca="false">AO38*[2]'inflation indexes'!i130</f>
        <v>6654.84374298849</v>
      </c>
      <c r="AZ38" s="6" t="n">
        <f aca="false">AU38*[2]'inflation indexes'!i130</f>
        <v>4785.04643077257</v>
      </c>
      <c r="BA38" s="9" t="n">
        <f aca="false">AP38*[2]'inflation indexes'!i130</f>
        <v>5365.23532768148</v>
      </c>
      <c r="BB38" s="9" t="n">
        <f aca="false">AQ38*[2]'inflation indexes'!i130</f>
        <v>3629.46981227518</v>
      </c>
      <c r="BC38" s="9" t="n">
        <f aca="false">AR38*[2]'inflation indexes'!i130</f>
        <v>3060.05080532146</v>
      </c>
      <c r="BD38" s="9" t="n">
        <f aca="false">AS38*[2]'inflation indexes'!i130</f>
        <v>2513.97829913097</v>
      </c>
      <c r="BE38" s="9" t="n">
        <f aca="false">AT38*[2]'inflation indexes'!i130</f>
        <v>4505.41038389778</v>
      </c>
      <c r="BF38" s="9" t="n">
        <v>0.5401088408</v>
      </c>
      <c r="BG38" s="9" t="n">
        <f aca="false">Y38*[2]'inflation indexes'!i130</f>
        <v>4141.87650399863</v>
      </c>
      <c r="BH38" s="9" t="n">
        <f aca="false">BG38*0.82</f>
        <v>3396.33873327887</v>
      </c>
      <c r="BI38" s="6" t="n">
        <f aca="false">Z38*[2]'inflation indexes'!i130</f>
        <v>3275.46426115067</v>
      </c>
    </row>
    <row r="39" customFormat="false" ht="15" hidden="false" customHeight="false" outlineLevel="0" collapsed="false">
      <c r="A39" s="0" t="n">
        <f aca="false">A35+1</f>
        <v>2023</v>
      </c>
      <c r="B39" s="11" t="n">
        <v>6599.0128201537</v>
      </c>
      <c r="C39" s="9" t="n">
        <v>5367.578471772</v>
      </c>
      <c r="D39" s="9" t="n">
        <v>3660.2513968201</v>
      </c>
      <c r="E39" s="9" t="n">
        <v>3096.4020021516</v>
      </c>
      <c r="F39" s="9" t="n">
        <v>2518.8994275799</v>
      </c>
      <c r="G39" s="9" t="n">
        <v>4507.5600296938</v>
      </c>
      <c r="H39" s="9" t="n">
        <v>4813.8906999209</v>
      </c>
      <c r="I39" s="3" t="n">
        <f aca="false">I35+1</f>
        <v>2023</v>
      </c>
      <c r="J39" s="11" t="n">
        <f aca="false">B39*[2]'inflation indexes'!i131</f>
        <v>6119.81440621074</v>
      </c>
      <c r="K39" s="9" t="n">
        <f aca="false">H39*[2]'inflation indexes'!i131</f>
        <v>4464.3219308996</v>
      </c>
      <c r="L39" s="9" t="n">
        <f aca="false">C39*[2]'inflation indexes'!i131</f>
        <v>4977.80273402345</v>
      </c>
      <c r="M39" s="9" t="n">
        <f aca="false">D39*[2]'inflation indexes'!i131</f>
        <v>3394.45608594694</v>
      </c>
      <c r="N39" s="9" t="n">
        <f aca="false">E39*[2]'inflation indexes'!i131</f>
        <v>2871.55156333607</v>
      </c>
      <c r="O39" s="9" t="n">
        <f aca="false">F39*[2]'inflation indexes'!i131</f>
        <v>2335.98530944215</v>
      </c>
      <c r="P39" s="9" t="n">
        <f aca="false">G39*[2]'inflation indexes'!i131</f>
        <v>4180.23597746811</v>
      </c>
      <c r="Q39" s="9" t="n">
        <v>0.5531960226</v>
      </c>
      <c r="R39" s="14" t="n">
        <v>6910.09945820516</v>
      </c>
      <c r="S39" s="13" t="n">
        <v>5607.4469208433</v>
      </c>
      <c r="T39" s="13" t="n">
        <v>3802.9941536147</v>
      </c>
      <c r="U39" s="13" t="n">
        <v>3207.5054280137</v>
      </c>
      <c r="V39" s="13" t="n">
        <v>2610.2169733243</v>
      </c>
      <c r="W39" s="13" t="n">
        <v>4699.6784144836</v>
      </c>
      <c r="X39" s="13" t="n">
        <v>5004.4449048112</v>
      </c>
      <c r="Y39" s="10" t="n">
        <v>4488.3623328564</v>
      </c>
      <c r="Z39" s="10" t="n">
        <v>3537.2008188625</v>
      </c>
      <c r="AA39" s="7"/>
      <c r="AB39" s="7" t="n">
        <f aca="false">AB35+1</f>
        <v>2023</v>
      </c>
      <c r="AC39" s="8" t="n">
        <v>6910.09945820516</v>
      </c>
      <c r="AD39" s="8" t="n">
        <f aca="false">X39*[2]'inflation indexes'!i131</f>
        <v>4641.03872173386</v>
      </c>
      <c r="AE39" s="13" t="n">
        <f aca="false">S39*[2]'inflation indexes'!i131</f>
        <v>5200.2527322624</v>
      </c>
      <c r="AF39" s="13" t="n">
        <f aca="false">T39*[2]'inflation indexes'!i131</f>
        <v>3526.83333739672</v>
      </c>
      <c r="AG39" s="13" t="n">
        <f aca="false">U39*[2]'inflation indexes'!i131</f>
        <v>2974.58702707903</v>
      </c>
      <c r="AH39" s="13" t="n">
        <f aca="false">V39*[2]'inflation indexes'!i131</f>
        <v>2420.67167802741</v>
      </c>
      <c r="AI39" s="13" t="n">
        <f aca="false">W39*[2]'inflation indexes'!i131</f>
        <v>4358.40336264788</v>
      </c>
      <c r="AJ39" s="13" t="n">
        <f aca="false">Y39*[2]'inflation indexes'!i131</f>
        <v>4162.43235367263</v>
      </c>
      <c r="AK39" s="13" t="n">
        <f aca="false">AJ39*0.82</f>
        <v>3413.19453001156</v>
      </c>
      <c r="AL39" s="8" t="n">
        <f aca="false">Z39*[2]'inflation indexes'!i131</f>
        <v>3280.34103265024</v>
      </c>
      <c r="AM39" s="13" t="n">
        <v>0.5470669922</v>
      </c>
      <c r="AN39" s="3" t="n">
        <f aca="false">AN35+1</f>
        <v>2023</v>
      </c>
      <c r="AO39" s="11" t="n">
        <v>7233.3657179285</v>
      </c>
      <c r="AP39" s="9" t="n">
        <v>5816.7007812926</v>
      </c>
      <c r="AQ39" s="9" t="n">
        <v>3955.6750380847</v>
      </c>
      <c r="AR39" s="9" t="n">
        <v>3323.4752320838</v>
      </c>
      <c r="AS39" s="9" t="n">
        <v>2703.074859257</v>
      </c>
      <c r="AT39" s="9" t="n">
        <v>4879.7003421192</v>
      </c>
      <c r="AU39" s="9" t="n">
        <v>5207.3047375809</v>
      </c>
      <c r="AV39" s="3"/>
      <c r="AW39" s="3"/>
      <c r="AX39" s="3" t="n">
        <f aca="false">AX35+1</f>
        <v>2023</v>
      </c>
      <c r="AY39" s="6" t="n">
        <f aca="false">AO39*[2]'inflation indexes'!i131</f>
        <v>6708.10270147932</v>
      </c>
      <c r="AZ39" s="6" t="n">
        <f aca="false">AU39*[2]'inflation indexes'!i131</f>
        <v>4829.16754658385</v>
      </c>
      <c r="BA39" s="9" t="n">
        <f aca="false">AP39*[2]'inflation indexes'!i131</f>
        <v>5394.31127171876</v>
      </c>
      <c r="BB39" s="9" t="n">
        <f aca="false">AQ39*[2]'inflation indexes'!i131</f>
        <v>3668.42704266713</v>
      </c>
      <c r="BC39" s="9" t="n">
        <f aca="false">AR39*[2]'inflation indexes'!i131</f>
        <v>3082.13548879229</v>
      </c>
      <c r="BD39" s="9" t="n">
        <f aca="false">AS39*[2]'inflation indexes'!i131</f>
        <v>2506.7865324077</v>
      </c>
      <c r="BE39" s="9" t="n">
        <f aca="false">AT39*[2]'inflation indexes'!i131</f>
        <v>4525.35269525314</v>
      </c>
      <c r="BF39" s="9" t="n">
        <v>0.534579134</v>
      </c>
      <c r="BG39" s="9" t="n">
        <f aca="false">Y39*[2]'inflation indexes'!i131</f>
        <v>4162.43235367263</v>
      </c>
      <c r="BH39" s="9" t="n">
        <f aca="false">BG39*0.82</f>
        <v>3413.19453001156</v>
      </c>
      <c r="BI39" s="6" t="n">
        <f aca="false">Z39*[2]'inflation indexes'!i131</f>
        <v>3280.34103265024</v>
      </c>
    </row>
    <row r="40" customFormat="false" ht="15" hidden="false" customHeight="false" outlineLevel="0" collapsed="false">
      <c r="A40" s="0" t="n">
        <f aca="false">A36+1</f>
        <v>2023</v>
      </c>
      <c r="B40" s="11" t="n">
        <v>6594.1390071634</v>
      </c>
      <c r="C40" s="9" t="n">
        <v>5381.5366075531</v>
      </c>
      <c r="D40" s="9" t="n">
        <v>3675.6170746442</v>
      </c>
      <c r="E40" s="9" t="n">
        <v>3117.2670911997</v>
      </c>
      <c r="F40" s="9" t="n">
        <v>2519.770602846</v>
      </c>
      <c r="G40" s="9" t="n">
        <v>4512.5805123874</v>
      </c>
      <c r="H40" s="9" t="n">
        <v>4837.8046591205</v>
      </c>
      <c r="I40" s="3" t="n">
        <f aca="false">I36+1</f>
        <v>2023</v>
      </c>
      <c r="J40" s="11" t="n">
        <f aca="false">B40*[2]'inflation indexes'!i132</f>
        <v>6115.29451334735</v>
      </c>
      <c r="K40" s="9" t="n">
        <f aca="false">H40*[2]'inflation indexes'!i132</f>
        <v>4486.4993377342</v>
      </c>
      <c r="L40" s="9" t="n">
        <f aca="false">C40*[2]'inflation indexes'!i132</f>
        <v>4990.74727630046</v>
      </c>
      <c r="M40" s="9" t="n">
        <f aca="false">D40*[2]'inflation indexes'!i132</f>
        <v>3408.70595923434</v>
      </c>
      <c r="N40" s="9" t="n">
        <f aca="false">E40*[2]'inflation indexes'!i132</f>
        <v>2890.90149885271</v>
      </c>
      <c r="O40" s="9" t="n">
        <f aca="false">F40*[2]'inflation indexes'!i132</f>
        <v>2336.79322285119</v>
      </c>
      <c r="P40" s="9" t="n">
        <f aca="false">G40*[2]'inflation indexes'!i132</f>
        <v>4184.89188936763</v>
      </c>
      <c r="Q40" s="9" t="n">
        <v>0.5485673605</v>
      </c>
      <c r="R40" s="14" t="n">
        <v>6955.23444929634</v>
      </c>
      <c r="S40" s="13" t="n">
        <v>5646.2170995818</v>
      </c>
      <c r="T40" s="13" t="n">
        <v>3809.540974902</v>
      </c>
      <c r="U40" s="13" t="n">
        <v>3235.7264183316</v>
      </c>
      <c r="V40" s="13" t="n">
        <v>2615.659954441</v>
      </c>
      <c r="W40" s="13" t="n">
        <v>4726.3768838013</v>
      </c>
      <c r="X40" s="13" t="n">
        <v>5037.6164793576</v>
      </c>
      <c r="Y40" s="10" t="n">
        <v>4510.6377679901</v>
      </c>
      <c r="Z40" s="10" t="n">
        <v>3542.4672845499</v>
      </c>
      <c r="AA40" s="7"/>
      <c r="AB40" s="7" t="n">
        <f aca="false">AB36+1</f>
        <v>2023</v>
      </c>
      <c r="AC40" s="8" t="n">
        <v>6955.23444929634</v>
      </c>
      <c r="AD40" s="8" t="n">
        <f aca="false">X40*[2]'inflation indexes'!i132</f>
        <v>4671.80148660769</v>
      </c>
      <c r="AE40" s="13" t="n">
        <f aca="false">S40*[2]'inflation indexes'!i132</f>
        <v>5236.20754926936</v>
      </c>
      <c r="AF40" s="13" t="n">
        <f aca="false">T40*[2]'inflation indexes'!i132</f>
        <v>3532.90475024601</v>
      </c>
      <c r="AG40" s="13" t="n">
        <f aca="false">U40*[2]'inflation indexes'!i132</f>
        <v>3000.75870272384</v>
      </c>
      <c r="AH40" s="13" t="n">
        <f aca="false">V40*[2]'inflation indexes'!i132</f>
        <v>2425.71940791649</v>
      </c>
      <c r="AI40" s="13" t="n">
        <f aca="false">W40*[2]'inflation indexes'!i132</f>
        <v>4383.16307771545</v>
      </c>
      <c r="AJ40" s="13" t="n">
        <f aca="false">Y40*[2]'inflation indexes'!i132</f>
        <v>4183.09022062199</v>
      </c>
      <c r="AK40" s="13" t="n">
        <f aca="false">AJ40*0.82</f>
        <v>3430.13398091003</v>
      </c>
      <c r="AL40" s="8" t="n">
        <f aca="false">Z40*[2]'inflation indexes'!i132</f>
        <v>3285.22506507477</v>
      </c>
      <c r="AM40" s="13" t="n">
        <v>0.5447750307</v>
      </c>
      <c r="AN40" s="3" t="n">
        <f aca="false">AN36+1</f>
        <v>2023</v>
      </c>
      <c r="AO40" s="11" t="n">
        <v>7303.672052667</v>
      </c>
      <c r="AP40" s="9" t="n">
        <v>5860.845529477</v>
      </c>
      <c r="AQ40" s="9" t="n">
        <v>3953.4189495205</v>
      </c>
      <c r="AR40" s="9" t="n">
        <v>3360.4931799579</v>
      </c>
      <c r="AS40" s="9" t="n">
        <v>2714.1231040809</v>
      </c>
      <c r="AT40" s="9" t="n">
        <v>4910.6751317566</v>
      </c>
      <c r="AU40" s="9" t="n">
        <v>5244.0493887363</v>
      </c>
      <c r="AV40" s="3"/>
      <c r="AW40" s="3"/>
      <c r="AX40" s="3" t="n">
        <f aca="false">AX36+1</f>
        <v>2023</v>
      </c>
      <c r="AY40" s="6" t="n">
        <f aca="false">AO40*[2]'inflation indexes'!i132</f>
        <v>6773.30362348185</v>
      </c>
      <c r="AZ40" s="6" t="n">
        <f aca="false">AU40*[2]'inflation indexes'!i132</f>
        <v>4863.24392309963</v>
      </c>
      <c r="BA40" s="9" t="n">
        <f aca="false">AP40*[2]'inflation indexes'!i132</f>
        <v>5435.25037477253</v>
      </c>
      <c r="BB40" s="9" t="n">
        <f aca="false">AQ40*[2]'inflation indexes'!i132</f>
        <v>3666.33478376824</v>
      </c>
      <c r="BC40" s="9" t="n">
        <f aca="false">AR40*[2]'inflation indexes'!i132</f>
        <v>3116.46531612592</v>
      </c>
      <c r="BD40" s="9" t="n">
        <f aca="false">AS40*[2]'inflation indexes'!i132</f>
        <v>2517.03249035313</v>
      </c>
      <c r="BE40" s="9" t="n">
        <f aca="false">AT40*[2]'inflation indexes'!i132</f>
        <v>4554.07819844861</v>
      </c>
      <c r="BF40" s="9" t="n">
        <v>0.5273765301</v>
      </c>
      <c r="BG40" s="9" t="n">
        <f aca="false">Y40*[2]'inflation indexes'!i132</f>
        <v>4183.09022062199</v>
      </c>
      <c r="BH40" s="9" t="n">
        <f aca="false">BG40*0.82</f>
        <v>3430.13398091003</v>
      </c>
      <c r="BI40" s="6" t="n">
        <f aca="false">Z40*[2]'inflation indexes'!i132</f>
        <v>3285.22506507477</v>
      </c>
    </row>
    <row r="41" customFormat="false" ht="15" hidden="false" customHeight="false" outlineLevel="0" collapsed="false">
      <c r="A41" s="0" t="n">
        <f aca="false">A37+1</f>
        <v>2024</v>
      </c>
      <c r="B41" s="11" t="n">
        <v>6555.8352046225</v>
      </c>
      <c r="C41" s="9" t="n">
        <v>5412.4697114607</v>
      </c>
      <c r="D41" s="9" t="n">
        <v>3685.4394521239</v>
      </c>
      <c r="E41" s="9" t="n">
        <v>3135.6042170045</v>
      </c>
      <c r="F41" s="9" t="n">
        <v>2520.2097901897</v>
      </c>
      <c r="G41" s="9" t="n">
        <v>4532.6040176431</v>
      </c>
      <c r="H41" s="9" t="n">
        <v>4866.7413975127</v>
      </c>
      <c r="I41" s="3" t="n">
        <f aca="false">I37+1</f>
        <v>2024</v>
      </c>
      <c r="J41" s="11" t="n">
        <f aca="false">B41*[2]'inflation indexes'!i133</f>
        <v>6079.77220584606</v>
      </c>
      <c r="K41" s="9" t="n">
        <f aca="false">H41*[2]'inflation indexes'!i133</f>
        <v>4513.33478620317</v>
      </c>
      <c r="L41" s="9" t="n">
        <f aca="false">C41*[2]'inflation indexes'!i133</f>
        <v>5019.43412084551</v>
      </c>
      <c r="M41" s="9" t="n">
        <f aca="false">D41*[2]'inflation indexes'!i133</f>
        <v>3417.81506825439</v>
      </c>
      <c r="N41" s="9" t="n">
        <f aca="false">E41*[2]'inflation indexes'!i133</f>
        <v>2907.9070434284</v>
      </c>
      <c r="O41" s="9" t="n">
        <f aca="false">F41*[2]'inflation indexes'!i133</f>
        <v>2337.20051786731</v>
      </c>
      <c r="P41" s="9" t="n">
        <f aca="false">G41*[2]'inflation indexes'!i133</f>
        <v>4203.4613541143</v>
      </c>
      <c r="Q41" s="9" t="n">
        <v>0.5595358516</v>
      </c>
      <c r="R41" s="12" t="n">
        <v>6940.82402933742</v>
      </c>
      <c r="S41" s="13" t="n">
        <v>5700.6417547838</v>
      </c>
      <c r="T41" s="13" t="n">
        <v>3814.0564719758</v>
      </c>
      <c r="U41" s="13" t="n">
        <v>3260.3483849305</v>
      </c>
      <c r="V41" s="13" t="n">
        <v>2621.289901979</v>
      </c>
      <c r="W41" s="13" t="n">
        <v>4763.1099019305</v>
      </c>
      <c r="X41" s="13" t="n">
        <v>5080.0666605801</v>
      </c>
      <c r="Y41" s="10" t="n">
        <v>4533.0237545842</v>
      </c>
      <c r="Z41" s="10" t="n">
        <v>3547.74159137</v>
      </c>
      <c r="AA41" s="7"/>
      <c r="AB41" s="7" t="n">
        <f aca="false">AB37+1</f>
        <v>2024</v>
      </c>
      <c r="AC41" s="8" t="n">
        <v>6940.82402933742</v>
      </c>
      <c r="AD41" s="8" t="n">
        <f aca="false">X41*[2]'inflation indexes'!i133</f>
        <v>4711.16907652937</v>
      </c>
      <c r="AE41" s="13" t="n">
        <f aca="false">S41*[2]'inflation indexes'!i133</f>
        <v>5286.68006660423</v>
      </c>
      <c r="AF41" s="13" t="n">
        <f aca="false">T41*[2]'inflation indexes'!i133</f>
        <v>3537.09234690578</v>
      </c>
      <c r="AG41" s="13" t="n">
        <f aca="false">U41*[2]'inflation indexes'!i133</f>
        <v>3023.59270380973</v>
      </c>
      <c r="AH41" s="13" t="n">
        <f aca="false">V41*[2]'inflation indexes'!i133</f>
        <v>2430.94052734575</v>
      </c>
      <c r="AI41" s="13" t="n">
        <f aca="false">W41*[2]'inflation indexes'!i133</f>
        <v>4417.22866595679</v>
      </c>
      <c r="AJ41" s="13" t="n">
        <f aca="false">Y41*[2]'inflation indexes'!i133</f>
        <v>4203.85061115152</v>
      </c>
      <c r="AK41" s="13" t="n">
        <f aca="false">AJ41*0.82</f>
        <v>3447.15750114425</v>
      </c>
      <c r="AL41" s="8" t="n">
        <f aca="false">Z41*[2]'inflation indexes'!i133</f>
        <v>3290.11636923497</v>
      </c>
      <c r="AM41" s="13" t="n">
        <v>0.5447750307</v>
      </c>
      <c r="AN41" s="3" t="n">
        <f aca="false">AN37+1</f>
        <v>2024</v>
      </c>
      <c r="AO41" s="11" t="n">
        <v>7310.954695598</v>
      </c>
      <c r="AP41" s="9" t="n">
        <v>5899.7401148911</v>
      </c>
      <c r="AQ41" s="9" t="n">
        <v>3994.4509094751</v>
      </c>
      <c r="AR41" s="9" t="n">
        <v>3390.5842815677</v>
      </c>
      <c r="AS41" s="9" t="n">
        <v>2725.077645532</v>
      </c>
      <c r="AT41" s="9" t="n">
        <v>4935.3694349294</v>
      </c>
      <c r="AU41" s="9" t="n">
        <v>5290.2049254395</v>
      </c>
      <c r="AV41" s="3"/>
      <c r="AW41" s="3"/>
      <c r="AX41" s="3" t="n">
        <f aca="false">AX37+1</f>
        <v>2024</v>
      </c>
      <c r="AY41" s="6" t="n">
        <f aca="false">AO41*[2]'inflation indexes'!i133</f>
        <v>6780.0574250487</v>
      </c>
      <c r="AZ41" s="6" t="n">
        <f aca="false">AU41*[2]'inflation indexes'!i133</f>
        <v>4906.04779788223</v>
      </c>
      <c r="BA41" s="9" t="n">
        <f aca="false">AP41*[2]'inflation indexes'!i133</f>
        <v>5471.32056445512</v>
      </c>
      <c r="BB41" s="9" t="n">
        <f aca="false">AQ41*[2]'inflation indexes'!i133</f>
        <v>3704.38713894451</v>
      </c>
      <c r="BC41" s="9" t="n">
        <f aca="false">AR41*[2]'inflation indexes'!i133</f>
        <v>3144.37130178607</v>
      </c>
      <c r="BD41" s="9" t="n">
        <f aca="false">AS41*[2]'inflation indexes'!i133</f>
        <v>2527.19154935376</v>
      </c>
      <c r="BE41" s="9" t="n">
        <f aca="false">AT41*[2]'inflation indexes'!i133</f>
        <v>4576.97928326643</v>
      </c>
      <c r="BF41" s="9" t="n">
        <v>0.5352811919</v>
      </c>
      <c r="BG41" s="9" t="n">
        <f aca="false">Y41*[2]'inflation indexes'!i133</f>
        <v>4203.85061115152</v>
      </c>
      <c r="BH41" s="9" t="n">
        <f aca="false">BG41*0.82</f>
        <v>3447.15750114425</v>
      </c>
      <c r="BI41" s="6" t="n">
        <f aca="false">Z41*[2]'inflation indexes'!i133</f>
        <v>3290.11636923497</v>
      </c>
    </row>
    <row r="42" customFormat="false" ht="15" hidden="false" customHeight="false" outlineLevel="0" collapsed="false">
      <c r="A42" s="0" t="n">
        <f aca="false">A38+1</f>
        <v>2024</v>
      </c>
      <c r="B42" s="11" t="n">
        <v>6556.5262072568</v>
      </c>
      <c r="C42" s="9" t="n">
        <v>5443.9974984943</v>
      </c>
      <c r="D42" s="9" t="n">
        <v>3689.1007758747</v>
      </c>
      <c r="E42" s="9" t="n">
        <v>3156.9595722771</v>
      </c>
      <c r="F42" s="9" t="n">
        <v>2520.9950699472</v>
      </c>
      <c r="G42" s="9" t="n">
        <v>4547.9159327533</v>
      </c>
      <c r="H42" s="9" t="n">
        <v>4889.9046072055</v>
      </c>
      <c r="I42" s="3" t="n">
        <f aca="false">I38+1</f>
        <v>2024</v>
      </c>
      <c r="J42" s="11" t="n">
        <f aca="false">B42*[2]'inflation indexes'!i134</f>
        <v>6080.41303016196</v>
      </c>
      <c r="K42" s="9" t="n">
        <f aca="false">H42*[2]'inflation indexes'!i134</f>
        <v>4534.81596046899</v>
      </c>
      <c r="L42" s="9" t="n">
        <f aca="false">C42*[2]'inflation indexes'!i134</f>
        <v>5048.67246460125</v>
      </c>
      <c r="M42" s="9" t="n">
        <f aca="false">D42*[2]'inflation indexes'!i134</f>
        <v>3421.21051882353</v>
      </c>
      <c r="N42" s="9" t="n">
        <f aca="false">E42*[2]'inflation indexes'!i134</f>
        <v>2927.71164366313</v>
      </c>
      <c r="O42" s="9" t="n">
        <f aca="false">F42*[2]'inflation indexes'!i134</f>
        <v>2337.92877321456</v>
      </c>
      <c r="P42" s="9" t="n">
        <f aca="false">G42*[2]'inflation indexes'!i134</f>
        <v>4217.66136875769</v>
      </c>
      <c r="Q42" s="9" t="n">
        <v>0.5563448068</v>
      </c>
      <c r="R42" s="14" t="n">
        <v>6958.05030561091</v>
      </c>
      <c r="S42" s="13" t="n">
        <v>5751.245270925</v>
      </c>
      <c r="T42" s="13" t="n">
        <v>3813.3603474359</v>
      </c>
      <c r="U42" s="13" t="n">
        <v>3289.0783285072</v>
      </c>
      <c r="V42" s="13" t="n">
        <v>2626.9709019194</v>
      </c>
      <c r="W42" s="13" t="n">
        <v>4788.9533752147</v>
      </c>
      <c r="X42" s="13" t="n">
        <v>5109.7796233681</v>
      </c>
      <c r="Y42" s="10" t="n">
        <v>4555.5208412979</v>
      </c>
      <c r="Z42" s="10" t="n">
        <v>3553.0237509972</v>
      </c>
      <c r="AA42" s="7"/>
      <c r="AB42" s="7" t="n">
        <f aca="false">AB38+1</f>
        <v>2024</v>
      </c>
      <c r="AC42" s="8" t="n">
        <v>6958.05030561091</v>
      </c>
      <c r="AD42" s="8" t="n">
        <f aca="false">X42*[2]'inflation indexes'!i134</f>
        <v>4738.72438255421</v>
      </c>
      <c r="AE42" s="13" t="n">
        <f aca="false">S42*[2]'inflation indexes'!i134</f>
        <v>5333.60892331747</v>
      </c>
      <c r="AF42" s="13" t="n">
        <f aca="false">T42*[2]'inflation indexes'!i134</f>
        <v>3536.44677262007</v>
      </c>
      <c r="AG42" s="13" t="n">
        <f aca="false">U42*[2]'inflation indexes'!i134</f>
        <v>3050.23637421651</v>
      </c>
      <c r="AH42" s="13" t="n">
        <f aca="false">V42*[2]'inflation indexes'!i134</f>
        <v>2436.20899192136</v>
      </c>
      <c r="AI42" s="13" t="n">
        <f aca="false">W42*[2]'inflation indexes'!i134</f>
        <v>4441.19547196574</v>
      </c>
      <c r="AJ42" s="13" t="n">
        <f aca="false">Y42*[2]'inflation indexes'!i134</f>
        <v>4224.71403407863</v>
      </c>
      <c r="AK42" s="13" t="n">
        <f aca="false">AJ42*0.82</f>
        <v>3464.26550794448</v>
      </c>
      <c r="AL42" s="8" t="n">
        <f aca="false">Z42*[2]'inflation indexes'!i134</f>
        <v>3295.01495595748</v>
      </c>
      <c r="AM42" s="13" t="n">
        <v>0.5452434274</v>
      </c>
      <c r="AN42" s="3" t="n">
        <f aca="false">AN38+1</f>
        <v>2024</v>
      </c>
      <c r="AO42" s="11" t="n">
        <v>7352.9429823493</v>
      </c>
      <c r="AP42" s="9" t="n">
        <v>5956.4129152975</v>
      </c>
      <c r="AQ42" s="9" t="n">
        <v>4013.5931430086</v>
      </c>
      <c r="AR42" s="9" t="n">
        <v>3426.8735678822</v>
      </c>
      <c r="AS42" s="9" t="n">
        <v>2736.1047968909</v>
      </c>
      <c r="AT42" s="9" t="n">
        <v>4971.7165755142</v>
      </c>
      <c r="AU42" s="9" t="n">
        <v>5337.2700444658</v>
      </c>
      <c r="AV42" s="3"/>
      <c r="AW42" s="3"/>
      <c r="AX42" s="3" t="n">
        <f aca="false">AX38+1</f>
        <v>2024</v>
      </c>
      <c r="AY42" s="6" t="n">
        <f aca="false">AO42*[2]'inflation indexes'!i134</f>
        <v>6818.99666174301</v>
      </c>
      <c r="AZ42" s="6" t="n">
        <f aca="false">AU42*[2]'inflation indexes'!i134</f>
        <v>4949.69520413783</v>
      </c>
      <c r="BA42" s="9" t="n">
        <f aca="false">AP42*[2]'inflation indexes'!i134</f>
        <v>5523.87797414952</v>
      </c>
      <c r="BB42" s="9" t="n">
        <f aca="false">AQ42*[2]'inflation indexes'!i134</f>
        <v>3722.13932699718</v>
      </c>
      <c r="BC42" s="9" t="n">
        <f aca="false">AR42*[2]'inflation indexes'!i134</f>
        <v>3178.02538054469</v>
      </c>
      <c r="BD42" s="9" t="n">
        <f aca="false">AS42*[2]'inflation indexes'!i134</f>
        <v>2537.41794557163</v>
      </c>
      <c r="BE42" s="9" t="n">
        <f aca="false">AT42*[2]'inflation indexes'!i134</f>
        <v>4610.68701511022</v>
      </c>
      <c r="BF42" s="9" t="n">
        <v>0.5397488194</v>
      </c>
      <c r="BG42" s="9" t="n">
        <f aca="false">Y42*[2]'inflation indexes'!i134</f>
        <v>4224.71403407863</v>
      </c>
      <c r="BH42" s="9" t="n">
        <f aca="false">BG42*0.82</f>
        <v>3464.26550794448</v>
      </c>
      <c r="BI42" s="6" t="n">
        <f aca="false">Z42*[2]'inflation indexes'!i134</f>
        <v>3295.01495595748</v>
      </c>
    </row>
    <row r="43" customFormat="false" ht="15" hidden="false" customHeight="false" outlineLevel="0" collapsed="false">
      <c r="A43" s="0" t="n">
        <f aca="false">A39+1</f>
        <v>2024</v>
      </c>
      <c r="B43" s="11" t="n">
        <v>6526.9650072399</v>
      </c>
      <c r="C43" s="9" t="n">
        <v>5456.6575009147</v>
      </c>
      <c r="D43" s="9" t="n">
        <v>3711.230799522</v>
      </c>
      <c r="E43" s="9" t="n">
        <v>3169.5165471147</v>
      </c>
      <c r="F43" s="9" t="n">
        <v>2521.6877182992</v>
      </c>
      <c r="G43" s="9" t="n">
        <v>4550.0787268318</v>
      </c>
      <c r="H43" s="9" t="n">
        <v>4906.4290561239</v>
      </c>
      <c r="I43" s="3" t="n">
        <f aca="false">I39+1</f>
        <v>2024</v>
      </c>
      <c r="J43" s="11" t="n">
        <f aca="false">B43*[2]'inflation indexes'!i135</f>
        <v>6052.99846639937</v>
      </c>
      <c r="K43" s="9" t="n">
        <f aca="false">H43*[2]'inflation indexes'!i135</f>
        <v>4550.14045873889</v>
      </c>
      <c r="L43" s="9" t="n">
        <f aca="false">C43*[2]'inflation indexes'!i135</f>
        <v>5060.41313965471</v>
      </c>
      <c r="M43" s="9" t="n">
        <f aca="false">D43*[2]'inflation indexes'!i135</f>
        <v>3441.73353358612</v>
      </c>
      <c r="N43" s="9" t="n">
        <f aca="false">E43*[2]'inflation indexes'!i135</f>
        <v>2939.35677265498</v>
      </c>
      <c r="O43" s="9" t="n">
        <f aca="false">F43*[2]'inflation indexes'!i135</f>
        <v>2338.57112374161</v>
      </c>
      <c r="P43" s="9" t="n">
        <f aca="false">G43*[2]'inflation indexes'!i135</f>
        <v>4219.66710790686</v>
      </c>
      <c r="Q43" s="9" t="n">
        <v>0.5638436091</v>
      </c>
      <c r="R43" s="14" t="n">
        <v>6950.6158774347</v>
      </c>
      <c r="S43" s="13" t="n">
        <v>5784.3764170233</v>
      </c>
      <c r="T43" s="13" t="n">
        <v>3825.1650982362</v>
      </c>
      <c r="U43" s="13" t="n">
        <v>3308.8894277328</v>
      </c>
      <c r="V43" s="13" t="n">
        <v>2646.8296276228</v>
      </c>
      <c r="W43" s="13" t="n">
        <v>4811.4193951958</v>
      </c>
      <c r="X43" s="13" t="n">
        <v>5136.2265532966</v>
      </c>
      <c r="Y43" s="10" t="n">
        <v>4578.1295795136</v>
      </c>
      <c r="Z43" s="10" t="n">
        <v>3558.3137751234</v>
      </c>
      <c r="AA43" s="7"/>
      <c r="AB43" s="7" t="n">
        <f aca="false">AB39+1</f>
        <v>2024</v>
      </c>
      <c r="AC43" s="8" t="n">
        <v>6950.6158774347</v>
      </c>
      <c r="AD43" s="8" t="n">
        <f aca="false">X43*[2]'inflation indexes'!i135</f>
        <v>4763.25082418836</v>
      </c>
      <c r="AE43" s="13" t="n">
        <f aca="false">S43*[2]'inflation indexes'!i135</f>
        <v>5364.33419552295</v>
      </c>
      <c r="AF43" s="13" t="n">
        <f aca="false">T43*[2]'inflation indexes'!i135</f>
        <v>3547.39430158815</v>
      </c>
      <c r="AG43" s="13" t="n">
        <f aca="false">U43*[2]'inflation indexes'!i135</f>
        <v>3068.60885715417</v>
      </c>
      <c r="AH43" s="13" t="n">
        <f aca="false">V43*[2]'inflation indexes'!i135</f>
        <v>2454.62564286004</v>
      </c>
      <c r="AI43" s="13" t="n">
        <f aca="false">W43*[2]'inflation indexes'!i135</f>
        <v>4462.03008412328</v>
      </c>
      <c r="AJ43" s="13" t="n">
        <f aca="false">Y43*[2]'inflation indexes'!i135</f>
        <v>4245.68100074615</v>
      </c>
      <c r="AK43" s="13" t="n">
        <f aca="false">AJ43*0.82</f>
        <v>3481.45842061184</v>
      </c>
      <c r="AL43" s="8" t="n">
        <f aca="false">Z43*[2]'inflation indexes'!i135</f>
        <v>3299.92083608516</v>
      </c>
      <c r="AM43" s="13" t="n">
        <v>0.5506321623</v>
      </c>
      <c r="AN43" s="3" t="n">
        <f aca="false">AN39+1</f>
        <v>2024</v>
      </c>
      <c r="AO43" s="11" t="n">
        <v>7353.1024850734</v>
      </c>
      <c r="AP43" s="9" t="n">
        <v>6001.3644554698</v>
      </c>
      <c r="AQ43" s="9" t="n">
        <v>4043.2314368532</v>
      </c>
      <c r="AR43" s="9" t="n">
        <v>3453.3780462491</v>
      </c>
      <c r="AS43" s="9" t="n">
        <v>2747.0805311423</v>
      </c>
      <c r="AT43" s="9" t="n">
        <v>4997.6986129922</v>
      </c>
      <c r="AU43" s="9" t="n">
        <v>5378.3116220033</v>
      </c>
      <c r="AV43" s="3"/>
      <c r="AW43" s="3"/>
      <c r="AX43" s="3" t="n">
        <f aca="false">AX39+1</f>
        <v>2024</v>
      </c>
      <c r="AY43" s="6" t="n">
        <f aca="false">AO43*[2]'inflation indexes'!i135</f>
        <v>6819.14458190855</v>
      </c>
      <c r="AZ43" s="6" t="n">
        <f aca="false">AU43*[2]'inflation indexes'!i135</f>
        <v>4987.75647850004</v>
      </c>
      <c r="BA43" s="9" t="n">
        <f aca="false">AP43*[2]'inflation indexes'!i135</f>
        <v>5565.56528263415</v>
      </c>
      <c r="BB43" s="9" t="n">
        <f aca="false">AQ43*[2]'inflation indexes'!i135</f>
        <v>3749.62538628953</v>
      </c>
      <c r="BC43" s="9" t="n">
        <f aca="false">AR43*[2]'inflation indexes'!i135</f>
        <v>3202.6051916406</v>
      </c>
      <c r="BD43" s="9" t="n">
        <f aca="false">AS43*[2]'inflation indexes'!i135</f>
        <v>2547.59665842172</v>
      </c>
      <c r="BE43" s="9" t="n">
        <f aca="false">AT43*[2]'inflation indexes'!i135</f>
        <v>4634.78232324099</v>
      </c>
      <c r="BF43" s="9" t="n">
        <v>0.5418202082</v>
      </c>
      <c r="BG43" s="9" t="n">
        <f aca="false">Y43*[2]'inflation indexes'!i135</f>
        <v>4245.68100074615</v>
      </c>
      <c r="BH43" s="9" t="n">
        <f aca="false">BG43*0.82</f>
        <v>3481.45842061184</v>
      </c>
      <c r="BI43" s="6" t="n">
        <f aca="false">Z43*[2]'inflation indexes'!i135</f>
        <v>3299.92083608516</v>
      </c>
    </row>
    <row r="44" customFormat="false" ht="15" hidden="false" customHeight="false" outlineLevel="0" collapsed="false">
      <c r="A44" s="0" t="n">
        <f aca="false">A40+1</f>
        <v>2024</v>
      </c>
      <c r="B44" s="11" t="n">
        <v>6538.0548253921</v>
      </c>
      <c r="C44" s="9" t="n">
        <v>5487.9222610385</v>
      </c>
      <c r="D44" s="9" t="n">
        <v>3702.7889040861</v>
      </c>
      <c r="E44" s="9" t="n">
        <v>3169.5038288357</v>
      </c>
      <c r="F44" s="9" t="n">
        <v>2523.2018280168</v>
      </c>
      <c r="G44" s="9" t="n">
        <v>4546.6859904511</v>
      </c>
      <c r="H44" s="9" t="n">
        <v>4909.0534400164</v>
      </c>
      <c r="I44" s="3" t="n">
        <f aca="false">I40+1</f>
        <v>2024</v>
      </c>
      <c r="J44" s="11" t="n">
        <f aca="false">B44*[2]'inflation indexes'!i136</f>
        <v>6063.28297875594</v>
      </c>
      <c r="K44" s="9" t="n">
        <f aca="false">H44*[2]'inflation indexes'!i136</f>
        <v>4552.57426858143</v>
      </c>
      <c r="L44" s="9" t="n">
        <f aca="false">C44*[2]'inflation indexes'!i136</f>
        <v>5089.40755664205</v>
      </c>
      <c r="M44" s="9" t="n">
        <f aca="false">D44*[2]'inflation indexes'!i136</f>
        <v>3433.90466058461</v>
      </c>
      <c r="N44" s="9" t="n">
        <f aca="false">E44*[2]'inflation indexes'!i136</f>
        <v>2939.3449779352</v>
      </c>
      <c r="O44" s="9" t="n">
        <f aca="false">F44*[2]'inflation indexes'!i136</f>
        <v>2339.97528383568</v>
      </c>
      <c r="P44" s="9" t="n">
        <f aca="false">G44*[2]'inflation indexes'!i136</f>
        <v>4216.52074078424</v>
      </c>
      <c r="Q44" s="9" t="n">
        <v>0.571033681</v>
      </c>
      <c r="R44" s="14" t="n">
        <v>6933.79830003802</v>
      </c>
      <c r="S44" s="13" t="n">
        <v>5806.8506826441</v>
      </c>
      <c r="T44" s="13" t="n">
        <v>3829.2634225695</v>
      </c>
      <c r="U44" s="13" t="n">
        <v>3315.070010922</v>
      </c>
      <c r="V44" s="13" t="n">
        <v>2651.9249098114</v>
      </c>
      <c r="W44" s="13" t="n">
        <v>4804.5431804301</v>
      </c>
      <c r="X44" s="13" t="n">
        <v>5144.7759288986</v>
      </c>
      <c r="Y44" s="10" t="n">
        <v>4600.8505233499</v>
      </c>
      <c r="Z44" s="10" t="n">
        <v>3563.611675458</v>
      </c>
      <c r="AA44" s="7"/>
      <c r="AB44" s="7" t="n">
        <f aca="false">AB40+1</f>
        <v>2024</v>
      </c>
      <c r="AC44" s="8" t="n">
        <v>6933.79830003802</v>
      </c>
      <c r="AD44" s="8" t="n">
        <f aca="false">X44*[2]'inflation indexes'!i136</f>
        <v>4771.17937250295</v>
      </c>
      <c r="AE44" s="13" t="n">
        <f aca="false">S44*[2]'inflation indexes'!i136</f>
        <v>5385.1764545492</v>
      </c>
      <c r="AF44" s="13" t="n">
        <f aca="false">T44*[2]'inflation indexes'!i136</f>
        <v>3551.19501920756</v>
      </c>
      <c r="AG44" s="13" t="n">
        <f aca="false">U44*[2]'inflation indexes'!i136</f>
        <v>3074.34062690078</v>
      </c>
      <c r="AH44" s="13" t="n">
        <f aca="false">V44*[2]'inflation indexes'!i136</f>
        <v>2459.35092256343</v>
      </c>
      <c r="AI44" s="13" t="n">
        <f aca="false">W44*[2]'inflation indexes'!i136</f>
        <v>4455.65319725699</v>
      </c>
      <c r="AJ44" s="13" t="n">
        <f aca="false">Y44*[2]'inflation indexes'!i136</f>
        <v>4266.75202503442</v>
      </c>
      <c r="AK44" s="13" t="n">
        <f aca="false">AJ44*0.82</f>
        <v>3498.73666052823</v>
      </c>
      <c r="AL44" s="8" t="n">
        <f aca="false">Z44*[2]'inflation indexes'!i136</f>
        <v>3304.83402047712</v>
      </c>
      <c r="AM44" s="13" t="n">
        <v>0.548831511</v>
      </c>
      <c r="AN44" s="3" t="n">
        <f aca="false">AN40+1</f>
        <v>2024</v>
      </c>
      <c r="AO44" s="11" t="n">
        <v>7389.9578537916</v>
      </c>
      <c r="AP44" s="9" t="n">
        <v>6052.6752625145</v>
      </c>
      <c r="AQ44" s="9" t="n">
        <v>4061.1248668412</v>
      </c>
      <c r="AR44" s="9" t="n">
        <v>3466.2470721012</v>
      </c>
      <c r="AS44" s="9" t="n">
        <v>2759.0259777154</v>
      </c>
      <c r="AT44" s="9" t="n">
        <v>5008.8793809324</v>
      </c>
      <c r="AU44" s="9" t="n">
        <v>5404.3193324746</v>
      </c>
      <c r="AV44" s="3"/>
      <c r="AW44" s="3"/>
      <c r="AX44" s="3" t="n">
        <f aca="false">AX40+1</f>
        <v>2024</v>
      </c>
      <c r="AY44" s="6" t="n">
        <f aca="false">AO44*[2]'inflation indexes'!i136</f>
        <v>6853.3236360451</v>
      </c>
      <c r="AZ44" s="6" t="n">
        <f aca="false">AU44*[2]'inflation indexes'!i136</f>
        <v>5011.87559533653</v>
      </c>
      <c r="BA44" s="9" t="n">
        <f aca="false">AP44*[2]'inflation indexes'!i136</f>
        <v>5613.15006913244</v>
      </c>
      <c r="BB44" s="9" t="n">
        <f aca="false">AQ44*[2]'inflation indexes'!i136</f>
        <v>3766.21945476635</v>
      </c>
      <c r="BC44" s="9" t="n">
        <f aca="false">AR44*[2]'inflation indexes'!i136</f>
        <v>3214.53971153774</v>
      </c>
      <c r="BD44" s="9" t="n">
        <f aca="false">AS44*[2]'inflation indexes'!i136</f>
        <v>2558.67466630245</v>
      </c>
      <c r="BE44" s="9" t="n">
        <f aca="false">AT44*[2]'inflation indexes'!i136</f>
        <v>4645.15118091376</v>
      </c>
      <c r="BF44" s="9" t="n">
        <v>0.5397488193</v>
      </c>
      <c r="BG44" s="9" t="n">
        <f aca="false">Y44*[2]'inflation indexes'!i136</f>
        <v>4266.75202503442</v>
      </c>
      <c r="BH44" s="9" t="n">
        <f aca="false">BG44*0.82</f>
        <v>3498.73666052823</v>
      </c>
      <c r="BI44" s="6" t="n">
        <f aca="false">Z44*[2]'inflation indexes'!i136</f>
        <v>3304.83402047712</v>
      </c>
    </row>
    <row r="45" customFormat="false" ht="15" hidden="false" customHeight="false" outlineLevel="0" collapsed="false">
      <c r="A45" s="0" t="n">
        <f aca="false">A41+1</f>
        <v>2025</v>
      </c>
      <c r="B45" s="11" t="n">
        <v>6543.4627086001</v>
      </c>
      <c r="C45" s="9" t="n">
        <v>5515.9818984061</v>
      </c>
      <c r="D45" s="9" t="n">
        <v>3704.5735103886</v>
      </c>
      <c r="E45" s="9" t="n">
        <v>3169.4923056198</v>
      </c>
      <c r="F45" s="9" t="n">
        <v>2524.4121346748</v>
      </c>
      <c r="G45" s="9" t="n">
        <v>4543.1381266271</v>
      </c>
      <c r="H45" s="9" t="n">
        <v>4918.9716176781</v>
      </c>
      <c r="I45" s="3" t="n">
        <f aca="false">I41+1</f>
        <v>2025</v>
      </c>
      <c r="J45" s="11" t="n">
        <f aca="false">B45*[2]'inflation indexes'!i137</f>
        <v>6068.29815942999</v>
      </c>
      <c r="K45" s="9" t="n">
        <f aca="false">H45*[2]'inflation indexes'!i137</f>
        <v>4561.77222109216</v>
      </c>
      <c r="L45" s="9" t="n">
        <f aca="false">C45*[2]'inflation indexes'!i137</f>
        <v>5115.42959625241</v>
      </c>
      <c r="M45" s="9" t="n">
        <f aca="false">D45*[2]'inflation indexes'!i137</f>
        <v>3435.55967469916</v>
      </c>
      <c r="N45" s="9" t="n">
        <f aca="false">E45*[2]'inflation indexes'!i137</f>
        <v>2939.33429149701</v>
      </c>
      <c r="O45" s="9" t="n">
        <f aca="false">F45*[2]'inflation indexes'!i137</f>
        <v>2341.09770204026</v>
      </c>
      <c r="P45" s="9" t="n">
        <f aca="false">G45*[2]'inflation indexes'!i137</f>
        <v>4213.2305110585</v>
      </c>
      <c r="Q45" s="9" t="n">
        <v>0.5656187603</v>
      </c>
      <c r="R45" s="12" t="n">
        <v>6964.78970084763</v>
      </c>
      <c r="S45" s="13" t="n">
        <v>5856.8611522413</v>
      </c>
      <c r="T45" s="13" t="n">
        <v>3840.2111813656</v>
      </c>
      <c r="U45" s="13" t="n">
        <v>3321.263747143</v>
      </c>
      <c r="V45" s="13" t="n">
        <v>2656.9992504422</v>
      </c>
      <c r="W45" s="13" t="n">
        <v>4816.4089419289</v>
      </c>
      <c r="X45" s="13" t="n">
        <v>5171.019201195</v>
      </c>
      <c r="Y45" s="10" t="n">
        <v>4623.6842296759</v>
      </c>
      <c r="Z45" s="10" t="n">
        <v>3568.9174637276</v>
      </c>
      <c r="AA45" s="7"/>
      <c r="AB45" s="7" t="n">
        <f aca="false">AB41+1</f>
        <v>2025</v>
      </c>
      <c r="AC45" s="8" t="n">
        <v>6964.78970084763</v>
      </c>
      <c r="AD45" s="8" t="n">
        <f aca="false">X45*[2]'inflation indexes'!i137</f>
        <v>4795.51694544646</v>
      </c>
      <c r="AE45" s="13" t="n">
        <f aca="false">S45*[2]'inflation indexes'!i137</f>
        <v>5431.5553297906</v>
      </c>
      <c r="AF45" s="13" t="n">
        <f aca="false">T45*[2]'inflation indexes'!i137</f>
        <v>3561.34778808709</v>
      </c>
      <c r="AG45" s="13" t="n">
        <f aca="false">U45*[2]'inflation indexes'!i137</f>
        <v>3080.08459454967</v>
      </c>
      <c r="AH45" s="13" t="n">
        <f aca="false">V45*[2]'inflation indexes'!i137</f>
        <v>2464.05678141546</v>
      </c>
      <c r="AI45" s="13" t="n">
        <f aca="false">W45*[2]'inflation indexes'!i137</f>
        <v>4466.6573065291</v>
      </c>
      <c r="AJ45" s="13" t="n">
        <f aca="false">Y45*[2]'inflation indexes'!i137</f>
        <v>4287.92762337457</v>
      </c>
      <c r="AK45" s="13" t="n">
        <f aca="false">AJ45*0.82</f>
        <v>3516.10065116715</v>
      </c>
      <c r="AL45" s="8" t="n">
        <f aca="false">Z45*[2]'inflation indexes'!i137</f>
        <v>3309.75452000842</v>
      </c>
      <c r="AM45" s="13" t="n">
        <v>0.5470669922</v>
      </c>
      <c r="AN45" s="3" t="n">
        <f aca="false">AN41+1</f>
        <v>2025</v>
      </c>
      <c r="AO45" s="11" t="n">
        <v>7455.320625396</v>
      </c>
      <c r="AP45" s="9" t="n">
        <v>6102.5421192248</v>
      </c>
      <c r="AQ45" s="9" t="n">
        <v>4084.6572976446</v>
      </c>
      <c r="AR45" s="9" t="n">
        <v>3479.1673246259</v>
      </c>
      <c r="AS45" s="9" t="n">
        <v>2770.5783318165</v>
      </c>
      <c r="AT45" s="9" t="n">
        <v>5021.9622954702</v>
      </c>
      <c r="AU45" s="9" t="n">
        <v>5434.278968339</v>
      </c>
      <c r="AV45" s="3"/>
      <c r="AW45" s="3"/>
      <c r="AX45" s="3" t="n">
        <f aca="false">AX41+1</f>
        <v>2025</v>
      </c>
      <c r="AY45" s="6" t="n">
        <f aca="false">AO45*[2]'inflation indexes'!i137</f>
        <v>6913.93998006444</v>
      </c>
      <c r="AZ45" s="6" t="n">
        <f aca="false">AU45*[2]'inflation indexes'!i137</f>
        <v>5039.65966185749</v>
      </c>
      <c r="BA45" s="9" t="n">
        <f aca="false">AP45*[2]'inflation indexes'!i137</f>
        <v>5659.39576017824</v>
      </c>
      <c r="BB45" s="9" t="n">
        <f aca="false">AQ45*[2]'inflation indexes'!i137</f>
        <v>3788.04303853088</v>
      </c>
      <c r="BC45" s="9" t="n">
        <f aca="false">AR45*[2]'inflation indexes'!i137</f>
        <v>3226.52173819649</v>
      </c>
      <c r="BD45" s="9" t="n">
        <f aca="false">AS45*[2]'inflation indexes'!i137</f>
        <v>2569.38812678212</v>
      </c>
      <c r="BE45" s="9" t="n">
        <f aca="false">AT45*[2]'inflation indexes'!i137</f>
        <v>4657.28405760997</v>
      </c>
      <c r="BF45" s="9" t="n">
        <v>0.5310504138</v>
      </c>
      <c r="BG45" s="9" t="n">
        <f aca="false">Y45*[2]'inflation indexes'!i137</f>
        <v>4287.92762337457</v>
      </c>
      <c r="BH45" s="9" t="n">
        <f aca="false">BG45*0.82</f>
        <v>3516.10065116715</v>
      </c>
      <c r="BI45" s="6" t="n">
        <f aca="false">Z45*[2]'inflation indexes'!i137</f>
        <v>3309.75452000842</v>
      </c>
    </row>
    <row r="46" customFormat="false" ht="15" hidden="false" customHeight="false" outlineLevel="0" collapsed="false">
      <c r="A46" s="0" t="n">
        <f aca="false">A42+1</f>
        <v>2025</v>
      </c>
      <c r="B46" s="11" t="n">
        <v>6531.6634182699</v>
      </c>
      <c r="C46" s="9" t="n">
        <v>5536.1496081766</v>
      </c>
      <c r="D46" s="9" t="n">
        <v>3707.7792642314</v>
      </c>
      <c r="E46" s="9" t="n">
        <v>3169.4812190389</v>
      </c>
      <c r="F46" s="9" t="n">
        <v>2525.361835811</v>
      </c>
      <c r="G46" s="9" t="n">
        <v>4535.386066481</v>
      </c>
      <c r="H46" s="9" t="n">
        <v>4923.3715400998</v>
      </c>
      <c r="I46" s="3" t="n">
        <f aca="false">I42+1</f>
        <v>2025</v>
      </c>
      <c r="J46" s="11" t="n">
        <f aca="false">B46*[2]'inflation indexes'!i138</f>
        <v>6057.35569441079</v>
      </c>
      <c r="K46" s="9" t="n">
        <f aca="false">H46*[2]'inflation indexes'!i138</f>
        <v>4565.85263574756</v>
      </c>
      <c r="L46" s="9" t="n">
        <f aca="false">C46*[2]'inflation indexes'!i138</f>
        <v>5134.13279386052</v>
      </c>
      <c r="M46" s="9" t="n">
        <f aca="false">D46*[2]'inflation indexes'!i138</f>
        <v>3438.53263733533</v>
      </c>
      <c r="N46" s="9" t="n">
        <f aca="false">E46*[2]'inflation indexes'!i138</f>
        <v>2939.32400998682</v>
      </c>
      <c r="O46" s="9" t="n">
        <f aca="false">F46*[2]'inflation indexes'!i138</f>
        <v>2341.97843903128</v>
      </c>
      <c r="P46" s="9" t="n">
        <f aca="false">G46*[2]'inflation indexes'!i138</f>
        <v>4206.04137979708</v>
      </c>
      <c r="Q46" s="9" t="n">
        <v>0.5693155493</v>
      </c>
      <c r="R46" s="14" t="n">
        <v>6960.0309032726</v>
      </c>
      <c r="S46" s="13" t="n">
        <v>5896.4889675958</v>
      </c>
      <c r="T46" s="13" t="n">
        <v>3858.7253137509</v>
      </c>
      <c r="U46" s="13" t="n">
        <v>3327.4681196422</v>
      </c>
      <c r="V46" s="13" t="n">
        <v>2662.0483461966</v>
      </c>
      <c r="W46" s="13" t="n">
        <v>4825.245899446</v>
      </c>
      <c r="X46" s="13" t="n">
        <v>5191.8944203254</v>
      </c>
      <c r="Y46" s="10" t="n">
        <v>4646.6312581238</v>
      </c>
      <c r="Z46" s="10" t="n">
        <v>3574.2311516765</v>
      </c>
      <c r="AA46" s="7"/>
      <c r="AB46" s="7" t="n">
        <f aca="false">AB42+1</f>
        <v>2025</v>
      </c>
      <c r="AC46" s="8" t="n">
        <v>6960.0309032726</v>
      </c>
      <c r="AD46" s="8" t="n">
        <f aca="false">X46*[2]'inflation indexes'!i138</f>
        <v>4814.87627543243</v>
      </c>
      <c r="AE46" s="13" t="n">
        <f aca="false">S46*[2]'inflation indexes'!i138</f>
        <v>5468.30550468835</v>
      </c>
      <c r="AF46" s="13" t="n">
        <f aca="false">T46*[2]'inflation indexes'!i138</f>
        <v>3578.51748561276</v>
      </c>
      <c r="AG46" s="13" t="n">
        <f aca="false">U46*[2]'inflation indexes'!i138</f>
        <v>3085.83842610553</v>
      </c>
      <c r="AH46" s="13" t="n">
        <f aca="false">V46*[2]'inflation indexes'!i138</f>
        <v>2468.73922859025</v>
      </c>
      <c r="AI46" s="13" t="n">
        <f aca="false">W46*[2]'inflation indexes'!i138</f>
        <v>4474.85255351438</v>
      </c>
      <c r="AJ46" s="13" t="n">
        <f aca="false">Y46*[2]'inflation indexes'!i138</f>
        <v>4309.20831476015</v>
      </c>
      <c r="AK46" s="13" t="n">
        <f aca="false">AJ46*0.82</f>
        <v>3533.55081810332</v>
      </c>
      <c r="AL46" s="8" t="n">
        <f aca="false">Z46*[2]'inflation indexes'!i138</f>
        <v>3314.68234557053</v>
      </c>
      <c r="AM46" s="13" t="n">
        <v>0.5528925862</v>
      </c>
      <c r="AN46" s="3" t="n">
        <f aca="false">AN42+1</f>
        <v>2025</v>
      </c>
      <c r="AO46" s="11" t="n">
        <v>7492.8583004962</v>
      </c>
      <c r="AP46" s="9" t="n">
        <v>6160.3913329101</v>
      </c>
      <c r="AQ46" s="9" t="n">
        <v>4098.8146637606</v>
      </c>
      <c r="AR46" s="9" t="n">
        <v>3492.138362507</v>
      </c>
      <c r="AS46" s="9" t="n">
        <v>2770.1125037634</v>
      </c>
      <c r="AT46" s="9" t="n">
        <v>5040.1794413117</v>
      </c>
      <c r="AU46" s="9" t="n">
        <v>5467.7374731544</v>
      </c>
      <c r="AV46" s="3"/>
      <c r="AW46" s="3"/>
      <c r="AX46" s="3" t="n">
        <f aca="false">AX42+1</f>
        <v>2025</v>
      </c>
      <c r="AY46" s="6" t="n">
        <f aca="false">AO46*[2]'inflation indexes'!i138</f>
        <v>6948.75179375759</v>
      </c>
      <c r="AZ46" s="6" t="n">
        <f aca="false">AU46*[2]'inflation indexes'!i138</f>
        <v>5070.68852107628</v>
      </c>
      <c r="BA46" s="9" t="n">
        <f aca="false">AP46*[2]'inflation indexes'!i138</f>
        <v>5713.04415592284</v>
      </c>
      <c r="BB46" s="9" t="n">
        <f aca="false">AQ46*[2]'inflation indexes'!i138</f>
        <v>3801.17234369696</v>
      </c>
      <c r="BC46" s="9" t="n">
        <f aca="false">AR46*[2]'inflation indexes'!i138</f>
        <v>3238.55086234758</v>
      </c>
      <c r="BD46" s="9" t="n">
        <f aca="false">AS46*[2]'inflation indexes'!i138</f>
        <v>2568.95612561651</v>
      </c>
      <c r="BE46" s="9" t="n">
        <f aca="false">AT46*[2]'inflation indexes'!i138</f>
        <v>4674.17833476918</v>
      </c>
      <c r="BF46" s="9" t="n">
        <v>0.5303577601</v>
      </c>
      <c r="BG46" s="9" t="n">
        <f aca="false">Y46*[2]'inflation indexes'!i138</f>
        <v>4309.20831476015</v>
      </c>
      <c r="BH46" s="9" t="n">
        <f aca="false">BG46*0.82</f>
        <v>3533.55081810332</v>
      </c>
      <c r="BI46" s="6" t="n">
        <f aca="false">Z46*[2]'inflation indexes'!i138</f>
        <v>3314.68234557053</v>
      </c>
    </row>
    <row r="47" customFormat="false" ht="15" hidden="false" customHeight="false" outlineLevel="0" collapsed="false">
      <c r="A47" s="0" t="n">
        <f aca="false">A43+1</f>
        <v>2025</v>
      </c>
      <c r="B47" s="11" t="n">
        <v>6540.5313401234</v>
      </c>
      <c r="C47" s="9" t="n">
        <v>5566.1850404839</v>
      </c>
      <c r="D47" s="9" t="n">
        <v>3723.2057431719</v>
      </c>
      <c r="E47" s="9" t="n">
        <v>3169.4631171372</v>
      </c>
      <c r="F47" s="9" t="n">
        <v>2526.3196737706</v>
      </c>
      <c r="G47" s="9" t="n">
        <v>4534.027874739</v>
      </c>
      <c r="H47" s="9" t="n">
        <v>4939.8757919369</v>
      </c>
      <c r="I47" s="3" t="n">
        <f aca="false">I43+1</f>
        <v>2025</v>
      </c>
      <c r="J47" s="11" t="n">
        <f aca="false">B47*[2]'inflation indexes'!i139</f>
        <v>6065.57965720511</v>
      </c>
      <c r="K47" s="9" t="n">
        <f aca="false">H47*[2]'inflation indexes'!i139</f>
        <v>4581.15840358119</v>
      </c>
      <c r="L47" s="9" t="n">
        <f aca="false">C47*[2]'inflation indexes'!i139</f>
        <v>5161.9871527382</v>
      </c>
      <c r="M47" s="9" t="n">
        <f aca="false">D47*[2]'inflation indexes'!i139</f>
        <v>3452.83889656381</v>
      </c>
      <c r="N47" s="9" t="n">
        <f aca="false">E47*[2]'inflation indexes'!i139</f>
        <v>2939.30722258516</v>
      </c>
      <c r="O47" s="9" t="n">
        <f aca="false">F47*[2]'inflation indexes'!i139</f>
        <v>2342.86672197658</v>
      </c>
      <c r="P47" s="9" t="n">
        <f aca="false">G47*[2]'inflation indexes'!i139</f>
        <v>4204.78181543259</v>
      </c>
      <c r="Q47" s="9" t="n">
        <v>0.5672670576</v>
      </c>
      <c r="R47" s="14" t="n">
        <v>6981.80068134071</v>
      </c>
      <c r="S47" s="13" t="n">
        <v>5929.758313161</v>
      </c>
      <c r="T47" s="13" t="n">
        <v>3869.9545127589</v>
      </c>
      <c r="U47" s="13" t="n">
        <v>3333.6796170955</v>
      </c>
      <c r="V47" s="13" t="n">
        <v>2667.1325993183</v>
      </c>
      <c r="W47" s="13" t="n">
        <v>4821.0447236788</v>
      </c>
      <c r="X47" s="13" t="n">
        <v>5204.3381395727</v>
      </c>
      <c r="Y47" s="10" t="n">
        <v>4669.6921711038</v>
      </c>
      <c r="Z47" s="10" t="n">
        <v>3579.5527510663</v>
      </c>
      <c r="AA47" s="7"/>
      <c r="AB47" s="7" t="n">
        <f aca="false">AB43+1</f>
        <v>2025</v>
      </c>
      <c r="AC47" s="8" t="n">
        <v>6981.80068134071</v>
      </c>
      <c r="AD47" s="8" t="n">
        <f aca="false">X47*[2]'inflation indexes'!i139</f>
        <v>4826.41637307914</v>
      </c>
      <c r="AE47" s="13" t="n">
        <f aca="false">S47*[2]'inflation indexes'!i139</f>
        <v>5499.15894077401</v>
      </c>
      <c r="AF47" s="13" t="n">
        <f aca="false">T47*[2]'inflation indexes'!i139</f>
        <v>3588.93125744989</v>
      </c>
      <c r="AG47" s="13" t="n">
        <f aca="false">U47*[2]'inflation indexes'!i139</f>
        <v>3091.59886522496</v>
      </c>
      <c r="AH47" s="13" t="n">
        <f aca="false">V47*[2]'inflation indexes'!i139</f>
        <v>2473.45428012098</v>
      </c>
      <c r="AI47" s="13" t="n">
        <f aca="false">W47*[2]'inflation indexes'!i139</f>
        <v>4470.95645319092</v>
      </c>
      <c r="AJ47" s="13" t="n">
        <f aca="false">Y47*[2]'inflation indexes'!i139</f>
        <v>4330.59462076101</v>
      </c>
      <c r="AK47" s="13" t="n">
        <f aca="false">AJ47*0.82</f>
        <v>3551.08758902402</v>
      </c>
      <c r="AL47" s="8" t="n">
        <f aca="false">Z47*[2]'inflation indexes'!i139</f>
        <v>3319.61750807094</v>
      </c>
      <c r="AM47" s="13" t="n">
        <v>0.5477928842</v>
      </c>
      <c r="AN47" s="3" t="n">
        <f aca="false">AN43+1</f>
        <v>2025</v>
      </c>
      <c r="AO47" s="11" t="n">
        <v>7520.00104848</v>
      </c>
      <c r="AP47" s="9" t="n">
        <v>6221.2777844934</v>
      </c>
      <c r="AQ47" s="9" t="n">
        <v>4112.18937442</v>
      </c>
      <c r="AR47" s="9" t="n">
        <v>3505.1529376345</v>
      </c>
      <c r="AS47" s="9" t="n">
        <v>2793.1598683323</v>
      </c>
      <c r="AT47" s="9" t="n">
        <v>5062.0968372647</v>
      </c>
      <c r="AU47" s="9" t="n">
        <v>5501.6506407916</v>
      </c>
      <c r="AV47" s="3"/>
      <c r="AW47" s="3"/>
      <c r="AX47" s="3" t="n">
        <f aca="false">AX43+1</f>
        <v>2025</v>
      </c>
      <c r="AY47" s="6" t="n">
        <f aca="false">AO47*[2]'inflation indexes'!i139</f>
        <v>6973.92352544874</v>
      </c>
      <c r="AZ47" s="6" t="n">
        <f aca="false">AU47*[2]'inflation indexes'!i139</f>
        <v>5102.13902701143</v>
      </c>
      <c r="BA47" s="9" t="n">
        <f aca="false">AP47*[2]'inflation indexes'!i139</f>
        <v>5769.50923542754</v>
      </c>
      <c r="BB47" s="9" t="n">
        <f aca="false">AQ47*[2]'inflation indexes'!i139</f>
        <v>3813.57582724867</v>
      </c>
      <c r="BC47" s="9" t="n">
        <f aca="false">AR47*[2]'inflation indexes'!i139</f>
        <v>3250.6203622147</v>
      </c>
      <c r="BD47" s="9" t="n">
        <f aca="false">AS47*[2]'inflation indexes'!i139</f>
        <v>2590.32986704693</v>
      </c>
      <c r="BE47" s="9" t="n">
        <f aca="false">AT47*[2]'inflation indexes'!i139</f>
        <v>4694.50416215509</v>
      </c>
      <c r="BF47" s="9" t="n">
        <v>0.5279359888</v>
      </c>
      <c r="BG47" s="9" t="n">
        <f aca="false">Y47*[2]'inflation indexes'!i139</f>
        <v>4330.59462076101</v>
      </c>
      <c r="BH47" s="9" t="n">
        <f aca="false">BG47*0.82</f>
        <v>3551.08758902402</v>
      </c>
      <c r="BI47" s="6" t="n">
        <f aca="false">Z47*[2]'inflation indexes'!i139</f>
        <v>3319.61750807094</v>
      </c>
    </row>
    <row r="48" customFormat="false" ht="15" hidden="false" customHeight="false" outlineLevel="0" collapsed="false">
      <c r="A48" s="0" t="n">
        <f aca="false">A44+1</f>
        <v>2025</v>
      </c>
      <c r="B48" s="11" t="n">
        <v>6496.3436746584</v>
      </c>
      <c r="C48" s="9" t="n">
        <v>5604.300180833</v>
      </c>
      <c r="D48" s="9" t="n">
        <v>3727.4173232587</v>
      </c>
      <c r="E48" s="9" t="n">
        <v>3169.4555322754</v>
      </c>
      <c r="F48" s="9" t="n">
        <v>2526.8740127015</v>
      </c>
      <c r="G48" s="9" t="n">
        <v>4540.0550226925</v>
      </c>
      <c r="H48" s="9" t="n">
        <v>4952.6449268607</v>
      </c>
      <c r="I48" s="3" t="n">
        <f aca="false">I44+1</f>
        <v>2025</v>
      </c>
      <c r="J48" s="11" t="n">
        <f aca="false">B48*[2]'inflation indexes'!i140</f>
        <v>6024.60075338124</v>
      </c>
      <c r="K48" s="9" t="n">
        <f aca="false">H48*[2]'inflation indexes'!i140</f>
        <v>4593.00028629778</v>
      </c>
      <c r="L48" s="9" t="n">
        <f aca="false">C48*[2]'inflation indexes'!i140</f>
        <v>5197.33449807003</v>
      </c>
      <c r="M48" s="9" t="n">
        <f aca="false">D48*[2]'inflation indexes'!i140</f>
        <v>3456.74464567971</v>
      </c>
      <c r="N48" s="9" t="n">
        <f aca="false">E48*[2]'inflation indexes'!i140</f>
        <v>2939.30018851085</v>
      </c>
      <c r="O48" s="9" t="n">
        <f aca="false">F48*[2]'inflation indexes'!i140</f>
        <v>2343.38080665374</v>
      </c>
      <c r="P48" s="9" t="n">
        <f aca="false">G48*[2]'inflation indexes'!i140</f>
        <v>4210.37129190118</v>
      </c>
      <c r="Q48" s="9" t="n">
        <v>0.5693155493</v>
      </c>
      <c r="R48" s="14" t="n">
        <v>7001.57899029125</v>
      </c>
      <c r="S48" s="13" t="n">
        <v>5987.621237102</v>
      </c>
      <c r="T48" s="13" t="n">
        <v>3881.1563654888</v>
      </c>
      <c r="U48" s="13" t="n">
        <v>3339.9034377172</v>
      </c>
      <c r="V48" s="13" t="n">
        <v>2672.1690814016</v>
      </c>
      <c r="W48" s="13" t="n">
        <v>4841.7857409605</v>
      </c>
      <c r="X48" s="13" t="n">
        <v>5242.7813251303</v>
      </c>
      <c r="Y48" s="10" t="n">
        <v>4692.8675338169</v>
      </c>
      <c r="Z48" s="10" t="n">
        <v>3584.8822736762</v>
      </c>
      <c r="AA48" s="7"/>
      <c r="AB48" s="7" t="n">
        <f aca="false">AB44+1</f>
        <v>2025</v>
      </c>
      <c r="AC48" s="8" t="n">
        <v>7001.57899029125</v>
      </c>
      <c r="AD48" s="8" t="n">
        <f aca="false">X48*[2]'inflation indexes'!i140</f>
        <v>4862.06794206497</v>
      </c>
      <c r="AE48" s="13" t="n">
        <f aca="false">S48*[2]'inflation indexes'!i140</f>
        <v>5552.82005118103</v>
      </c>
      <c r="AF48" s="13" t="n">
        <f aca="false">T48*[2]'inflation indexes'!i140</f>
        <v>3599.31966880489</v>
      </c>
      <c r="AG48" s="13" t="n">
        <f aca="false">U48*[2]'inflation indexes'!i140</f>
        <v>3097.37073264519</v>
      </c>
      <c r="AH48" s="13" t="n">
        <f aca="false">V48*[2]'inflation indexes'!i140</f>
        <v>2478.12502958761</v>
      </c>
      <c r="AI48" s="13" t="n">
        <f aca="false">W48*[2]'inflation indexes'!i140</f>
        <v>4490.19132662113</v>
      </c>
      <c r="AJ48" s="13" t="n">
        <f aca="false">Y48*[2]'inflation indexes'!i140</f>
        <v>4352.08706553511</v>
      </c>
      <c r="AK48" s="13" t="n">
        <f aca="false">AJ48*0.82</f>
        <v>3568.71139373879</v>
      </c>
      <c r="AL48" s="8" t="n">
        <f aca="false">Z48*[2]'inflation indexes'!i140</f>
        <v>3324.5600184335</v>
      </c>
      <c r="AM48" s="13" t="n">
        <v>0.5475695733</v>
      </c>
      <c r="AN48" s="3" t="n">
        <f aca="false">AN44+1</f>
        <v>2025</v>
      </c>
      <c r="AO48" s="11" t="n">
        <v>7542.2985062572</v>
      </c>
      <c r="AP48" s="9" t="n">
        <v>6275.3476491569</v>
      </c>
      <c r="AQ48" s="9" t="n">
        <v>4133.3925964343</v>
      </c>
      <c r="AR48" s="9" t="n">
        <v>3518.2178902791</v>
      </c>
      <c r="AS48" s="9" t="n">
        <v>2804.1101754794</v>
      </c>
      <c r="AT48" s="9" t="n">
        <v>5086.2618751637</v>
      </c>
      <c r="AU48" s="9" t="n">
        <v>5536.9648787668</v>
      </c>
      <c r="AV48" s="3"/>
      <c r="AW48" s="3"/>
      <c r="AX48" s="3" t="n">
        <f aca="false">AX44+1</f>
        <v>2025</v>
      </c>
      <c r="AY48" s="6" t="n">
        <f aca="false">AO48*[2]'inflation indexes'!i140</f>
        <v>6994.6018158303</v>
      </c>
      <c r="AZ48" s="6" t="n">
        <f aca="false">AU48*[2]'inflation indexes'!i140</f>
        <v>5134.88886220571</v>
      </c>
      <c r="BA48" s="9" t="n">
        <f aca="false">AP48*[2]'inflation indexes'!i140</f>
        <v>5819.65272593554</v>
      </c>
      <c r="BB48" s="9" t="n">
        <f aca="false">AQ48*[2]'inflation indexes'!i140</f>
        <v>3833.23934163751</v>
      </c>
      <c r="BC48" s="9" t="n">
        <f aca="false">AR48*[2]'inflation indexes'!i140</f>
        <v>3262.7365813508</v>
      </c>
      <c r="BD48" s="9" t="n">
        <f aca="false">AS48*[2]'inflation indexes'!i140</f>
        <v>2600.48499922466</v>
      </c>
      <c r="BE48" s="9" t="n">
        <f aca="false">AT48*[2]'inflation indexes'!i140</f>
        <v>4716.91441518707</v>
      </c>
      <c r="BF48" s="9" t="n">
        <v>0.5305330348</v>
      </c>
      <c r="BG48" s="9" t="n">
        <f aca="false">Y48*[2]'inflation indexes'!i140</f>
        <v>4352.08706553511</v>
      </c>
      <c r="BH48" s="9" t="n">
        <f aca="false">BG48*0.82</f>
        <v>3568.71139373879</v>
      </c>
      <c r="BI48" s="6" t="n">
        <f aca="false">Z48*[2]'inflation indexes'!i140</f>
        <v>3324.5600184335</v>
      </c>
    </row>
    <row r="49" customFormat="false" ht="15" hidden="false" customHeight="false" outlineLevel="0" collapsed="false">
      <c r="A49" s="0" t="n">
        <f aca="false">A45+1</f>
        <v>2026</v>
      </c>
      <c r="B49" s="11" t="n">
        <v>6485.8672753191</v>
      </c>
      <c r="C49" s="9" t="n">
        <v>5625.7357635682</v>
      </c>
      <c r="D49" s="9" t="n">
        <v>3752.601388417</v>
      </c>
      <c r="E49" s="9" t="n">
        <v>3169.4481119556</v>
      </c>
      <c r="F49" s="9" t="n">
        <v>2520.5852531006</v>
      </c>
      <c r="G49" s="9" t="n">
        <v>4531.3446699232</v>
      </c>
      <c r="H49" s="9" t="n">
        <v>4964.0801530287</v>
      </c>
      <c r="I49" s="3" t="n">
        <f aca="false">I45+1</f>
        <v>2026</v>
      </c>
      <c r="J49" s="11" t="n">
        <f aca="false">B49*[2]'inflation indexes'!i141</f>
        <v>6014.88511539884</v>
      </c>
      <c r="K49" s="9" t="n">
        <f aca="false">H49*[2]'inflation indexes'!i141</f>
        <v>4603.60512428619</v>
      </c>
      <c r="L49" s="9" t="n">
        <f aca="false">C49*[2]'inflation indexes'!i141</f>
        <v>5217.21349991524</v>
      </c>
      <c r="M49" s="9" t="n">
        <f aca="false">D49*[2]'inflation indexes'!i141</f>
        <v>3480.09992759279</v>
      </c>
      <c r="N49" s="9" t="n">
        <f aca="false">E49*[2]'inflation indexes'!i141</f>
        <v>2939.29330703005</v>
      </c>
      <c r="O49" s="9" t="n">
        <f aca="false">F49*[2]'inflation indexes'!i141</f>
        <v>2337.5487159075</v>
      </c>
      <c r="P49" s="9" t="n">
        <f aca="false">G49*[2]'inflation indexes'!i141</f>
        <v>4202.29345604701</v>
      </c>
      <c r="Q49" s="9" t="n">
        <v>0.571033681</v>
      </c>
      <c r="R49" s="12" t="n">
        <v>7005.71806900242</v>
      </c>
      <c r="S49" s="13" t="n">
        <v>6019.7573535929</v>
      </c>
      <c r="T49" s="13" t="n">
        <v>3897.2387696431</v>
      </c>
      <c r="U49" s="13" t="n">
        <v>3346.1360055122</v>
      </c>
      <c r="V49" s="13" t="n">
        <v>2669.8170603234</v>
      </c>
      <c r="W49" s="13" t="n">
        <v>4843.0304296118</v>
      </c>
      <c r="X49" s="13" t="n">
        <v>5261.4457341637</v>
      </c>
      <c r="Y49" s="10" t="n">
        <v>4716.1579142694</v>
      </c>
      <c r="Z49" s="10" t="n">
        <v>3590.2197313028</v>
      </c>
      <c r="AA49" s="7"/>
      <c r="AB49" s="7" t="n">
        <f aca="false">AB45+1</f>
        <v>2026</v>
      </c>
      <c r="AC49" s="8" t="n">
        <v>7005.71806900242</v>
      </c>
      <c r="AD49" s="8" t="n">
        <f aca="false">X49*[2]'inflation indexes'!i141</f>
        <v>4879.3770036472</v>
      </c>
      <c r="AE49" s="13" t="n">
        <f aca="false">S49*[2]'inflation indexes'!i141</f>
        <v>5582.62254952746</v>
      </c>
      <c r="AF49" s="13" t="n">
        <f aca="false">T49*[2]'inflation indexes'!i141</f>
        <v>3614.23422213466</v>
      </c>
      <c r="AG49" s="13" t="n">
        <f aca="false">U49*[2]'inflation indexes'!i141</f>
        <v>3103.15071204803</v>
      </c>
      <c r="AH49" s="13" t="n">
        <f aca="false">V49*[2]'inflation indexes'!i141</f>
        <v>2475.94380447556</v>
      </c>
      <c r="AI49" s="13" t="n">
        <f aca="false">W49*[2]'inflation indexes'!i141</f>
        <v>4491.34563011274</v>
      </c>
      <c r="AJ49" s="13" t="n">
        <f aca="false">Y49*[2]'inflation indexes'!i141</f>
        <v>4373.68617584204</v>
      </c>
      <c r="AK49" s="13" t="n">
        <f aca="false">AJ49*0.82</f>
        <v>3586.42266419048</v>
      </c>
      <c r="AL49" s="8" t="n">
        <f aca="false">Z49*[2]'inflation indexes'!i141</f>
        <v>3329.50988759818</v>
      </c>
      <c r="AM49" s="13" t="n">
        <v>0.5487743373</v>
      </c>
      <c r="AN49" s="3" t="n">
        <f aca="false">AN45+1</f>
        <v>2026</v>
      </c>
      <c r="AO49" s="11" t="n">
        <v>7556.0505246134</v>
      </c>
      <c r="AP49" s="9" t="n">
        <v>6331.8212899737</v>
      </c>
      <c r="AQ49" s="9" t="n">
        <v>4161.3470583097</v>
      </c>
      <c r="AR49" s="9" t="n">
        <v>3531.3294754831</v>
      </c>
      <c r="AS49" s="9" t="n">
        <v>2807.4041194911</v>
      </c>
      <c r="AT49" s="9" t="n">
        <v>5104.5914923338</v>
      </c>
      <c r="AU49" s="9" t="n">
        <v>5570.0167452229</v>
      </c>
      <c r="AV49" s="3"/>
      <c r="AW49" s="3"/>
      <c r="AX49" s="3" t="n">
        <f aca="false">AX45+1</f>
        <v>2026</v>
      </c>
      <c r="AY49" s="6" t="n">
        <f aca="false">AO49*[2]'inflation indexes'!i141</f>
        <v>7007.35520824587</v>
      </c>
      <c r="AZ49" s="6" t="n">
        <f aca="false">AU49*[2]'inflation indexes'!i141</f>
        <v>5165.54061179354</v>
      </c>
      <c r="BA49" s="9" t="n">
        <f aca="false">AP49*[2]'inflation indexes'!i141</f>
        <v>5872.02543834888</v>
      </c>
      <c r="BB49" s="9" t="n">
        <f aca="false">AQ49*[2]'inflation indexes'!i141</f>
        <v>3859.16384325091</v>
      </c>
      <c r="BC49" s="9" t="n">
        <f aca="false">AR49*[2]'inflation indexes'!i141</f>
        <v>3274.89604674457</v>
      </c>
      <c r="BD49" s="9" t="n">
        <f aca="false">AS49*[2]'inflation indexes'!i141</f>
        <v>2603.53974795231</v>
      </c>
      <c r="BE49" s="9" t="n">
        <f aca="false">AT49*[2]'inflation indexes'!i141</f>
        <v>4733.9129963802</v>
      </c>
      <c r="BF49" s="9" t="n">
        <v>0.5267346076</v>
      </c>
      <c r="BG49" s="9" t="n">
        <f aca="false">Y49*[2]'inflation indexes'!i141</f>
        <v>4373.68617584204</v>
      </c>
      <c r="BH49" s="9" t="n">
        <f aca="false">BG49*0.82</f>
        <v>3586.42266419048</v>
      </c>
      <c r="BI49" s="6" t="n">
        <f aca="false">Z49*[2]'inflation indexes'!i141</f>
        <v>3329.50988759818</v>
      </c>
    </row>
    <row r="50" customFormat="false" ht="15" hidden="false" customHeight="false" outlineLevel="0" collapsed="false">
      <c r="A50" s="0" t="n">
        <f aca="false">A46+1</f>
        <v>2026</v>
      </c>
      <c r="B50" s="11" t="n">
        <v>6496.1294844597</v>
      </c>
      <c r="C50" s="9" t="n">
        <v>5653.5486104435</v>
      </c>
      <c r="D50" s="9" t="n">
        <v>3756.5678893607</v>
      </c>
      <c r="E50" s="9" t="n">
        <v>3169.4409392687</v>
      </c>
      <c r="F50" s="9" t="n">
        <v>2522.3229666973</v>
      </c>
      <c r="G50" s="9" t="n">
        <v>4530.1846864464</v>
      </c>
      <c r="H50" s="9" t="n">
        <v>4971.129569557</v>
      </c>
      <c r="I50" s="3" t="n">
        <f aca="false">I46+1</f>
        <v>2026</v>
      </c>
      <c r="J50" s="11" t="n">
        <f aca="false">B50*[2]'inflation indexes'!i142</f>
        <v>6024.40211696404</v>
      </c>
      <c r="K50" s="9" t="n">
        <f aca="false">H50*[2]'inflation indexes'!i142</f>
        <v>4610.14263557781</v>
      </c>
      <c r="L50" s="9" t="n">
        <f aca="false">C50*[2]'inflation indexes'!i142</f>
        <v>5243.00667013994</v>
      </c>
      <c r="M50" s="9" t="n">
        <f aca="false">D50*[2]'inflation indexes'!i142</f>
        <v>3483.77839439973</v>
      </c>
      <c r="N50" s="9" t="n">
        <f aca="false">E50*[2]'inflation indexes'!i142</f>
        <v>2939.28665519988</v>
      </c>
      <c r="O50" s="9" t="n">
        <f aca="false">F50*[2]'inflation indexes'!i142</f>
        <v>2339.16024250894</v>
      </c>
      <c r="P50" s="9" t="n">
        <f aca="false">G50*[2]'inflation indexes'!i142</f>
        <v>4201.2177067212</v>
      </c>
      <c r="Q50" s="9" t="n">
        <v>0.5623869825</v>
      </c>
      <c r="R50" s="14" t="n">
        <v>7005.8078502378</v>
      </c>
      <c r="S50" s="13" t="n">
        <v>6061.6524760123</v>
      </c>
      <c r="T50" s="13" t="n">
        <v>3919.0531336719</v>
      </c>
      <c r="U50" s="13" t="n">
        <v>3352.3822566451</v>
      </c>
      <c r="V50" s="13" t="n">
        <v>2675.2595899057</v>
      </c>
      <c r="W50" s="13" t="n">
        <v>4851.3065538269</v>
      </c>
      <c r="X50" s="13" t="n">
        <v>5284.9785106416</v>
      </c>
      <c r="Y50" s="10" t="n">
        <v>4739.5638832863</v>
      </c>
      <c r="Z50" s="10" t="n">
        <v>3595.5651357606</v>
      </c>
      <c r="AA50" s="7"/>
      <c r="AB50" s="7" t="n">
        <f aca="false">AB46+1</f>
        <v>2026</v>
      </c>
      <c r="AC50" s="8" t="n">
        <v>7005.8078502378</v>
      </c>
      <c r="AD50" s="8" t="n">
        <f aca="false">X50*[2]'inflation indexes'!i142</f>
        <v>4901.20090798449</v>
      </c>
      <c r="AE50" s="13" t="n">
        <f aca="false">S50*[2]'inflation indexes'!i142</f>
        <v>5621.47538717451</v>
      </c>
      <c r="AF50" s="13" t="n">
        <f aca="false">T50*[2]'inflation indexes'!i142</f>
        <v>3634.46449943281</v>
      </c>
      <c r="AG50" s="13" t="n">
        <f aca="false">U50*[2]'inflation indexes'!i142</f>
        <v>3108.94338115017</v>
      </c>
      <c r="AH50" s="13" t="n">
        <f aca="false">V50*[2]'inflation indexes'!i142</f>
        <v>2480.99111561917</v>
      </c>
      <c r="AI50" s="13" t="n">
        <f aca="false">W50*[2]'inflation indexes'!i142</f>
        <v>4499.02076964944</v>
      </c>
      <c r="AJ50" s="13" t="n">
        <f aca="false">Y50*[2]'inflation indexes'!i142</f>
        <v>4395.39248105537</v>
      </c>
      <c r="AK50" s="13" t="n">
        <f aca="false">AJ50*0.82</f>
        <v>3604.22183446541</v>
      </c>
      <c r="AL50" s="8" t="n">
        <f aca="false">Z50*[2]'inflation indexes'!i142</f>
        <v>3334.46712652155</v>
      </c>
      <c r="AM50" s="13" t="n">
        <v>0.5471816023</v>
      </c>
      <c r="AN50" s="3" t="n">
        <f aca="false">AN46+1</f>
        <v>2026</v>
      </c>
      <c r="AO50" s="11" t="n">
        <v>7610.9512615948</v>
      </c>
      <c r="AP50" s="9" t="n">
        <v>6388.881115098</v>
      </c>
      <c r="AQ50" s="9" t="n">
        <v>4193.2573766097</v>
      </c>
      <c r="AR50" s="9" t="n">
        <v>3544.491639119</v>
      </c>
      <c r="AS50" s="9" t="n">
        <v>2818.8917297155</v>
      </c>
      <c r="AT50" s="9" t="n">
        <v>5125.5867370022</v>
      </c>
      <c r="AU50" s="9" t="n">
        <v>5603.0543973209</v>
      </c>
      <c r="AV50" s="3"/>
      <c r="AW50" s="3"/>
      <c r="AX50" s="3" t="n">
        <f aca="false">AX46+1</f>
        <v>2026</v>
      </c>
      <c r="AY50" s="6" t="n">
        <f aca="false">AO50*[2]'inflation indexes'!i142</f>
        <v>7058.26923588107</v>
      </c>
      <c r="AZ50" s="6" t="n">
        <f aca="false">AU50*[2]'inflation indexes'!i142</f>
        <v>5196.17917922278</v>
      </c>
      <c r="BA50" s="9" t="n">
        <f aca="false">AP50*[2]'inflation indexes'!i142</f>
        <v>5924.9417683104</v>
      </c>
      <c r="BB50" s="9" t="n">
        <f aca="false">AQ50*[2]'inflation indexes'!i142</f>
        <v>3888.75694012181</v>
      </c>
      <c r="BC50" s="9" t="n">
        <f aca="false">AR50*[2]'inflation indexes'!i142</f>
        <v>3287.10241773234</v>
      </c>
      <c r="BD50" s="9" t="n">
        <f aca="false">AS50*[2]'inflation indexes'!i142</f>
        <v>2614.19316604077</v>
      </c>
      <c r="BE50" s="9" t="n">
        <f aca="false">AT50*[2]'inflation indexes'!i142</f>
        <v>4753.38363604788</v>
      </c>
      <c r="BF50" s="9" t="n">
        <v>0.5215395741</v>
      </c>
      <c r="BG50" s="9" t="n">
        <f aca="false">Y50*[2]'inflation indexes'!i142</f>
        <v>4395.39248105537</v>
      </c>
      <c r="BH50" s="9" t="n">
        <f aca="false">BG50*0.82</f>
        <v>3604.22183446541</v>
      </c>
      <c r="BI50" s="6" t="n">
        <f aca="false">Z50*[2]'inflation indexes'!i142</f>
        <v>3334.46712652155</v>
      </c>
    </row>
    <row r="51" customFormat="false" ht="15" hidden="false" customHeight="false" outlineLevel="0" collapsed="false">
      <c r="A51" s="0" t="n">
        <f aca="false">A47+1</f>
        <v>2026</v>
      </c>
      <c r="B51" s="11" t="n">
        <v>6484.2979967316</v>
      </c>
      <c r="C51" s="9" t="n">
        <v>5665.1451134116</v>
      </c>
      <c r="D51" s="9" t="n">
        <v>3754.295179839</v>
      </c>
      <c r="E51" s="9" t="n">
        <v>3169.4285068028</v>
      </c>
      <c r="F51" s="9" t="n">
        <v>2523.2878282389</v>
      </c>
      <c r="G51" s="9" t="n">
        <v>4514.4653023626</v>
      </c>
      <c r="H51" s="9" t="n">
        <v>4962.7543605769</v>
      </c>
      <c r="I51" s="3" t="n">
        <f aca="false">I47+1</f>
        <v>2026</v>
      </c>
      <c r="J51" s="11" t="n">
        <f aca="false">B51*[2]'inflation indexes'!i143</f>
        <v>6013.42979261513</v>
      </c>
      <c r="K51" s="9" t="n">
        <f aca="false">H51*[2]'inflation indexes'!i143</f>
        <v>4602.37560648295</v>
      </c>
      <c r="L51" s="9" t="n">
        <f aca="false">C51*[2]'inflation indexes'!i143</f>
        <v>5253.76107354238</v>
      </c>
      <c r="M51" s="9" t="n">
        <f aca="false">D51*[2]'inflation indexes'!i143</f>
        <v>3481.67072150211</v>
      </c>
      <c r="N51" s="9" t="n">
        <f aca="false">E51*[2]'inflation indexes'!i143</f>
        <v>2939.2751255384</v>
      </c>
      <c r="O51" s="9" t="n">
        <f aca="false">F51*[2]'inflation indexes'!i143</f>
        <v>2340.05503900702</v>
      </c>
      <c r="P51" s="9" t="n">
        <f aca="false">G51*[2]'inflation indexes'!i143</f>
        <v>4186.639812149</v>
      </c>
      <c r="Q51" s="9" t="n">
        <v>0.5635957874</v>
      </c>
      <c r="R51" s="14" t="n">
        <v>7030.20927885992</v>
      </c>
      <c r="S51" s="13" t="n">
        <v>6084.8651535513</v>
      </c>
      <c r="T51" s="13" t="n">
        <v>3930.0120138851</v>
      </c>
      <c r="U51" s="13" t="n">
        <v>3358.2366352313</v>
      </c>
      <c r="V51" s="13" t="n">
        <v>2680.8574005802</v>
      </c>
      <c r="W51" s="13" t="n">
        <v>4844.014451495</v>
      </c>
      <c r="X51" s="13" t="n">
        <v>5297.4122959049</v>
      </c>
      <c r="Y51" s="10" t="n">
        <v>4763.0860145259</v>
      </c>
      <c r="Z51" s="10" t="n">
        <v>3600.9184988813</v>
      </c>
      <c r="AA51" s="7"/>
      <c r="AB51" s="7" t="n">
        <f aca="false">AB47+1</f>
        <v>2026</v>
      </c>
      <c r="AC51" s="8" t="n">
        <v>7030.20927885992</v>
      </c>
      <c r="AD51" s="8" t="n">
        <f aca="false">X51*[2]'inflation indexes'!i143</f>
        <v>4912.73179302016</v>
      </c>
      <c r="AE51" s="13" t="n">
        <f aca="false">S51*[2]'inflation indexes'!i143</f>
        <v>5643.00243709568</v>
      </c>
      <c r="AF51" s="13" t="n">
        <f aca="false">T51*[2]'inflation indexes'!i143</f>
        <v>3644.62758212904</v>
      </c>
      <c r="AG51" s="13" t="n">
        <f aca="false">U51*[2]'inflation indexes'!i143</f>
        <v>3114.37263418962</v>
      </c>
      <c r="AH51" s="13" t="n">
        <f aca="false">V51*[2]'inflation indexes'!i143</f>
        <v>2486.18243185732</v>
      </c>
      <c r="AI51" s="13" t="n">
        <f aca="false">W51*[2]'inflation indexes'!i143</f>
        <v>4492.25819559199</v>
      </c>
      <c r="AJ51" s="13" t="n">
        <f aca="false">Y51*[2]'inflation indexes'!i143</f>
        <v>4417.20651317625</v>
      </c>
      <c r="AK51" s="13" t="n">
        <f aca="false">AJ51*0.82</f>
        <v>3622.10934080452</v>
      </c>
      <c r="AL51" s="8" t="n">
        <f aca="false">Z51*[2]'inflation indexes'!i143</f>
        <v>3339.43174617613</v>
      </c>
      <c r="AM51" s="13" t="n">
        <v>0.5471816023</v>
      </c>
      <c r="AN51" s="3" t="n">
        <f aca="false">AN47+1</f>
        <v>2026</v>
      </c>
      <c r="AO51" s="11" t="n">
        <v>7638.6404207549</v>
      </c>
      <c r="AP51" s="9" t="n">
        <v>6448.8144771407</v>
      </c>
      <c r="AQ51" s="9" t="n">
        <v>4204.9347020347</v>
      </c>
      <c r="AR51" s="9" t="n">
        <v>3557.6965098945</v>
      </c>
      <c r="AS51" s="9" t="n">
        <v>2830.668182346</v>
      </c>
      <c r="AT51" s="9" t="n">
        <v>5138.2490800892</v>
      </c>
      <c r="AU51" s="9" t="n">
        <v>5628.3200908204</v>
      </c>
      <c r="AV51" s="3"/>
      <c r="AW51" s="3"/>
      <c r="AX51" s="3" t="n">
        <f aca="false">AX47+1</f>
        <v>2026</v>
      </c>
      <c r="AY51" s="6" t="n">
        <f aca="false">AO51*[2]'inflation indexes'!i143</f>
        <v>7083.94770018202</v>
      </c>
      <c r="AZ51" s="6" t="n">
        <f aca="false">AU51*[2]'inflation indexes'!i143</f>
        <v>5219.61016189778</v>
      </c>
      <c r="BA51" s="9" t="n">
        <f aca="false">AP51*[2]'inflation indexes'!i143</f>
        <v>5980.52296847437</v>
      </c>
      <c r="BB51" s="9" t="n">
        <f aca="false">AQ51*[2]'inflation indexes'!i143</f>
        <v>3899.58629692252</v>
      </c>
      <c r="BC51" s="9" t="n">
        <f aca="false">AR51*[2]'inflation indexes'!i143</f>
        <v>3299.34839460895</v>
      </c>
      <c r="BD51" s="9" t="n">
        <f aca="false">AS51*[2]'inflation indexes'!i143</f>
        <v>2625.11445175824</v>
      </c>
      <c r="BE51" s="9" t="n">
        <f aca="false">AT51*[2]'inflation indexes'!i143</f>
        <v>4765.12648179649</v>
      </c>
      <c r="BF51" s="9" t="n">
        <v>0.5162322219</v>
      </c>
      <c r="BG51" s="9" t="n">
        <f aca="false">Y51*[2]'inflation indexes'!i143</f>
        <v>4417.20651317625</v>
      </c>
      <c r="BH51" s="9" t="n">
        <f aca="false">BG51*0.82</f>
        <v>3622.10934080452</v>
      </c>
      <c r="BI51" s="6" t="n">
        <f aca="false">Z51*[2]'inflation indexes'!i143</f>
        <v>3339.43174617613</v>
      </c>
    </row>
    <row r="52" customFormat="false" ht="15" hidden="false" customHeight="false" outlineLevel="0" collapsed="false">
      <c r="A52" s="0" t="n">
        <f aca="false">A48+1</f>
        <v>2026</v>
      </c>
      <c r="B52" s="11" t="n">
        <v>6523.3362167186</v>
      </c>
      <c r="C52" s="9" t="n">
        <v>5667.2336442551</v>
      </c>
      <c r="D52" s="9" t="n">
        <v>3769.3369975703</v>
      </c>
      <c r="E52" s="9" t="n">
        <v>3169.4129787655</v>
      </c>
      <c r="F52" s="9" t="n">
        <v>2523.9069553721</v>
      </c>
      <c r="G52" s="9" t="n">
        <v>4495.5543374219</v>
      </c>
      <c r="H52" s="9" t="n">
        <v>4967.1471210599</v>
      </c>
      <c r="I52" s="3" t="n">
        <f aca="false">I48+1</f>
        <v>2026</v>
      </c>
      <c r="J52" s="11" t="n">
        <f aca="false">B52*[2]'inflation indexes'!i144</f>
        <v>6049.63318660455</v>
      </c>
      <c r="K52" s="9" t="n">
        <f aca="false">H52*[2]'inflation indexes'!i144</f>
        <v>4606.44937927588</v>
      </c>
      <c r="L52" s="9" t="n">
        <f aca="false">C52*[2]'inflation indexes'!i144</f>
        <v>5255.69794220626</v>
      </c>
      <c r="M52" s="9" t="n">
        <f aca="false">D52*[2]'inflation indexes'!i144</f>
        <v>3495.62025234201</v>
      </c>
      <c r="N52" s="9" t="n">
        <f aca="false">E52*[2]'inflation indexes'!i144</f>
        <v>2939.26072509564</v>
      </c>
      <c r="O52" s="9" t="n">
        <f aca="false">F52*[2]'inflation indexes'!i144</f>
        <v>2340.62920718222</v>
      </c>
      <c r="P52" s="9" t="n">
        <f aca="false">G52*[2]'inflation indexes'!i144</f>
        <v>4169.10209873132</v>
      </c>
      <c r="Q52" s="9" t="n">
        <v>0.5499193471</v>
      </c>
      <c r="R52" s="14" t="n">
        <v>7029.42023549122</v>
      </c>
      <c r="S52" s="13" t="n">
        <v>6114.5668456012</v>
      </c>
      <c r="T52" s="13" t="n">
        <v>3949.3730249321</v>
      </c>
      <c r="U52" s="13" t="n">
        <v>3364.4939465613</v>
      </c>
      <c r="V52" s="13" t="n">
        <v>2686.2015678236</v>
      </c>
      <c r="W52" s="13" t="n">
        <v>4847.6329637791</v>
      </c>
      <c r="X52" s="13" t="n">
        <v>5317.69029481</v>
      </c>
      <c r="Y52" s="10" t="n">
        <v>4786.7248844933</v>
      </c>
      <c r="Z52" s="10" t="n">
        <v>3606.2798325145</v>
      </c>
      <c r="AA52" s="7"/>
      <c r="AB52" s="7" t="n">
        <f aca="false">AB48+1</f>
        <v>2026</v>
      </c>
      <c r="AC52" s="8" t="n">
        <v>7029.42023549122</v>
      </c>
      <c r="AD52" s="8" t="n">
        <f aca="false">X52*[2]'inflation indexes'!i144</f>
        <v>4931.53727093188</v>
      </c>
      <c r="AE52" s="13" t="n">
        <f aca="false">S52*[2]'inflation indexes'!i144</f>
        <v>5670.54729082602</v>
      </c>
      <c r="AF52" s="13" t="n">
        <f aca="false">T52*[2]'inflation indexes'!i144</f>
        <v>3662.58266079813</v>
      </c>
      <c r="AG52" s="13" t="n">
        <f aca="false">U52*[2]'inflation indexes'!i144</f>
        <v>3120.17556033405</v>
      </c>
      <c r="AH52" s="13" t="n">
        <f aca="false">V52*[2]'inflation indexes'!i144</f>
        <v>2491.13852340869</v>
      </c>
      <c r="AI52" s="13" t="n">
        <f aca="false">W52*[2]'inflation indexes'!i144</f>
        <v>4495.61394352109</v>
      </c>
      <c r="AJ52" s="13" t="n">
        <f aca="false">Y52*[2]'inflation indexes'!i144</f>
        <v>4439.12880684587</v>
      </c>
      <c r="AK52" s="13" t="n">
        <f aca="false">AJ52*0.82</f>
        <v>3640.08562161362</v>
      </c>
      <c r="AL52" s="8" t="n">
        <f aca="false">Z52*[2]'inflation indexes'!i144</f>
        <v>3344.40375755103</v>
      </c>
      <c r="AM52" s="13" t="n">
        <v>0.5471816023</v>
      </c>
      <c r="AN52" s="3" t="n">
        <f aca="false">AN48+1</f>
        <v>2026</v>
      </c>
      <c r="AO52" s="11" t="n">
        <v>7672.368414949</v>
      </c>
      <c r="AP52" s="9" t="n">
        <v>6498.2591898912</v>
      </c>
      <c r="AQ52" s="9" t="n">
        <v>4238.3264875955</v>
      </c>
      <c r="AR52" s="9" t="n">
        <v>3570.9606318655</v>
      </c>
      <c r="AS52" s="9" t="n">
        <v>2841.9309192146</v>
      </c>
      <c r="AT52" s="9" t="n">
        <v>5153.5775609393</v>
      </c>
      <c r="AU52" s="9" t="n">
        <v>5661.9093265823</v>
      </c>
      <c r="AV52" s="3"/>
      <c r="AW52" s="3"/>
      <c r="AX52" s="3" t="n">
        <f aca="false">AX48+1</f>
        <v>2026</v>
      </c>
      <c r="AY52" s="6" t="n">
        <f aca="false">AO52*[2]'inflation indexes'!i144</f>
        <v>7115.22647935506</v>
      </c>
      <c r="AZ52" s="6" t="n">
        <f aca="false">AU52*[2]'inflation indexes'!i144</f>
        <v>5250.76025881554</v>
      </c>
      <c r="BA52" s="9" t="n">
        <f aca="false">AP52*[2]'inflation indexes'!i144</f>
        <v>6026.37717025396</v>
      </c>
      <c r="BB52" s="9" t="n">
        <f aca="false">AQ52*[2]'inflation indexes'!i144</f>
        <v>3930.55328181759</v>
      </c>
      <c r="BC52" s="9" t="n">
        <f aca="false">AR52*[2]'inflation indexes'!i144</f>
        <v>3311.64932005586</v>
      </c>
      <c r="BD52" s="9" t="n">
        <f aca="false">AS52*[2]'inflation indexes'!i144</f>
        <v>2635.55932604782</v>
      </c>
      <c r="BE52" s="9" t="n">
        <f aca="false">AT52*[2]'inflation indexes'!i144</f>
        <v>4779.34185923072</v>
      </c>
      <c r="BF52" s="9" t="n">
        <v>0.5140900848</v>
      </c>
      <c r="BG52" s="9" t="n">
        <f aca="false">Y52*[2]'inflation indexes'!i144</f>
        <v>4439.12880684587</v>
      </c>
      <c r="BH52" s="9" t="n">
        <f aca="false">BG52*0.82</f>
        <v>3640.08562161362</v>
      </c>
      <c r="BI52" s="6" t="n">
        <f aca="false">Z52*[2]'inflation indexes'!i144</f>
        <v>3344.40375755103</v>
      </c>
    </row>
    <row r="53" customFormat="false" ht="15" hidden="false" customHeight="false" outlineLevel="0" collapsed="false">
      <c r="A53" s="0" t="n">
        <f aca="false">A49+1</f>
        <v>2027</v>
      </c>
      <c r="B53" s="11" t="n">
        <v>6518.341008654</v>
      </c>
      <c r="C53" s="9" t="n">
        <v>5687.2537036912</v>
      </c>
      <c r="D53" s="9" t="n">
        <v>3769.0417002911</v>
      </c>
      <c r="E53" s="9" t="n">
        <v>3169.3991810163</v>
      </c>
      <c r="F53" s="9" t="n">
        <v>2524.5401936664</v>
      </c>
      <c r="G53" s="9" t="n">
        <v>4490.2447074204</v>
      </c>
      <c r="H53" s="9" t="n">
        <v>4979.9752512955</v>
      </c>
      <c r="I53" s="3" t="n">
        <f aca="false">I49+1</f>
        <v>2027</v>
      </c>
      <c r="J53" s="11" t="n">
        <f aca="false">B53*[2]'inflation indexes'!i145</f>
        <v>6045.00071397434</v>
      </c>
      <c r="K53" s="9" t="n">
        <f aca="false">H53*[2]'inflation indexes'!i145</f>
        <v>4618.34597326048</v>
      </c>
      <c r="L53" s="9" t="n">
        <f aca="false">C53*[2]'inflation indexes'!i145</f>
        <v>5274.26421135732</v>
      </c>
      <c r="M53" s="9" t="n">
        <f aca="false">D53*[2]'inflation indexes'!i145</f>
        <v>3495.34639857136</v>
      </c>
      <c r="N53" s="9" t="n">
        <f aca="false">E53*[2]'inflation indexes'!i145</f>
        <v>2939.2479292932</v>
      </c>
      <c r="O53" s="9" t="n">
        <f aca="false">F53*[2]'inflation indexes'!i145</f>
        <v>2341.21646181282</v>
      </c>
      <c r="P53" s="9" t="n">
        <f aca="false">G53*[2]'inflation indexes'!i145</f>
        <v>4164.17803644195</v>
      </c>
      <c r="Q53" s="9" t="n">
        <v>0.5570619112</v>
      </c>
      <c r="R53" s="12" t="n">
        <v>7057.82916684075</v>
      </c>
      <c r="S53" s="13" t="n">
        <v>6139.794810964</v>
      </c>
      <c r="T53" s="13" t="n">
        <v>3976.2797108655</v>
      </c>
      <c r="U53" s="13" t="n">
        <v>3370.4116712912</v>
      </c>
      <c r="V53" s="13" t="n">
        <v>2691.5837278472</v>
      </c>
      <c r="W53" s="13" t="n">
        <v>4847.7497909161</v>
      </c>
      <c r="X53" s="13" t="n">
        <v>5335.0295883207</v>
      </c>
      <c r="Y53" s="10" t="n">
        <v>4810.4810725548</v>
      </c>
      <c r="Z53" s="10" t="n">
        <v>3611.6491485273</v>
      </c>
      <c r="AA53" s="7"/>
      <c r="AB53" s="7" t="n">
        <f aca="false">AB49+1</f>
        <v>2027</v>
      </c>
      <c r="AC53" s="8" t="n">
        <v>7057.82916684075</v>
      </c>
      <c r="AD53" s="8" t="n">
        <f aca="false">X53*[2]'inflation indexes'!i145</f>
        <v>4947.61744248363</v>
      </c>
      <c r="AE53" s="13" t="n">
        <f aca="false">S53*[2]'inflation indexes'!i145</f>
        <v>5693.94328505642</v>
      </c>
      <c r="AF53" s="13" t="n">
        <f aca="false">T53*[2]'inflation indexes'!i145</f>
        <v>3687.53547248168</v>
      </c>
      <c r="AG53" s="13" t="n">
        <f aca="false">U53*[2]'inflation indexes'!i145</f>
        <v>3125.66355953045</v>
      </c>
      <c r="AH53" s="13" t="n">
        <f aca="false">V53*[2]'inflation indexes'!i145</f>
        <v>2496.12984883064</v>
      </c>
      <c r="AI53" s="13" t="n">
        <f aca="false">W53*[2]'inflation indexes'!i145</f>
        <v>4495.72228705906</v>
      </c>
      <c r="AJ53" s="13" t="n">
        <f aca="false">Y53*[2]'inflation indexes'!i145</f>
        <v>4461.1598993589</v>
      </c>
      <c r="AK53" s="13" t="n">
        <f aca="false">AJ53*0.82</f>
        <v>3658.15111747429</v>
      </c>
      <c r="AL53" s="8" t="n">
        <f aca="false">Z53*[2]'inflation indexes'!i145</f>
        <v>3349.38317165162</v>
      </c>
      <c r="AM53" s="13" t="n">
        <v>0.5473935307</v>
      </c>
      <c r="AN53" s="3" t="n">
        <f aca="false">AN49+1</f>
        <v>2027</v>
      </c>
      <c r="AO53" s="11" t="n">
        <v>7690.5012424482</v>
      </c>
      <c r="AP53" s="9" t="n">
        <v>6540.227232175</v>
      </c>
      <c r="AQ53" s="9" t="n">
        <v>4241.6631258884</v>
      </c>
      <c r="AR53" s="9" t="n">
        <v>3584.2645216974</v>
      </c>
      <c r="AS53" s="9" t="n">
        <v>2853.3892980388</v>
      </c>
      <c r="AT53" s="9" t="n">
        <v>5162.9591211486</v>
      </c>
      <c r="AU53" s="9" t="n">
        <v>5673.3808553281</v>
      </c>
      <c r="AV53" s="3"/>
      <c r="AW53" s="3"/>
      <c r="AX53" s="3" t="n">
        <f aca="false">AX49+1</f>
        <v>2027</v>
      </c>
      <c r="AY53" s="6" t="n">
        <f aca="false">AO53*[2]'inflation indexes'!i145</f>
        <v>7132.0425610902</v>
      </c>
      <c r="AZ53" s="6" t="n">
        <f aca="false">AU53*[2]'inflation indexes'!i145</f>
        <v>5261.39876320901</v>
      </c>
      <c r="BA53" s="9" t="n">
        <f aca="false">AP53*[2]'inflation indexes'!i145</f>
        <v>6065.29763256682</v>
      </c>
      <c r="BB53" s="9" t="n">
        <f aca="false">AQ53*[2]'inflation indexes'!i145</f>
        <v>3933.6476245094</v>
      </c>
      <c r="BC53" s="9" t="n">
        <f aca="false">AR53*[2]'inflation indexes'!i145</f>
        <v>3323.98712555356</v>
      </c>
      <c r="BD53" s="9" t="n">
        <f aca="false">AS53*[2]'inflation indexes'!i145</f>
        <v>2646.18563542337</v>
      </c>
      <c r="BE53" s="9" t="n">
        <f aca="false">AT53*[2]'inflation indexes'!i145</f>
        <v>4788.04216166781</v>
      </c>
      <c r="BF53" s="9" t="n">
        <v>0.5158033958</v>
      </c>
      <c r="BG53" s="9" t="n">
        <f aca="false">Y53*[2]'inflation indexes'!i145</f>
        <v>4461.1598993589</v>
      </c>
      <c r="BH53" s="9" t="n">
        <f aca="false">BG53*0.82</f>
        <v>3658.15111747429</v>
      </c>
      <c r="BI53" s="6" t="n">
        <f aca="false">Z53*[2]'inflation indexes'!i145</f>
        <v>3349.38317165162</v>
      </c>
    </row>
    <row r="54" customFormat="false" ht="15" hidden="false" customHeight="false" outlineLevel="0" collapsed="false">
      <c r="A54" s="0" t="n">
        <f aca="false">A50+1</f>
        <v>2027</v>
      </c>
      <c r="B54" s="11" t="n">
        <v>6506.2773443562</v>
      </c>
      <c r="C54" s="9" t="n">
        <v>5699.8405241317</v>
      </c>
      <c r="D54" s="9" t="n">
        <v>3775.1564955929</v>
      </c>
      <c r="E54" s="9" t="n">
        <v>3168.9517352783</v>
      </c>
      <c r="F54" s="9" t="n">
        <v>2525.1196296518</v>
      </c>
      <c r="G54" s="9" t="n">
        <v>4478.7246790279</v>
      </c>
      <c r="H54" s="9" t="n">
        <v>4979.3449398875</v>
      </c>
      <c r="I54" s="3" t="n">
        <f aca="false">I50+1</f>
        <v>2027</v>
      </c>
      <c r="J54" s="11" t="n">
        <f aca="false">B54*[2]'inflation indexes'!i146</f>
        <v>6033.81307294781</v>
      </c>
      <c r="K54" s="9" t="n">
        <f aca="false">H54*[2]'inflation indexes'!i146</f>
        <v>4617.76143297541</v>
      </c>
      <c r="L54" s="9" t="n">
        <f aca="false">C54*[2]'inflation indexes'!i146</f>
        <v>5285.93701866342</v>
      </c>
      <c r="M54" s="9" t="n">
        <f aca="false">D54*[2]'inflation indexes'!i146</f>
        <v>3501.01715772865</v>
      </c>
      <c r="N54" s="9" t="n">
        <f aca="false">E54*[2]'inflation indexes'!i146</f>
        <v>2938.83297557997</v>
      </c>
      <c r="O54" s="9" t="n">
        <f aca="false">F54*[2]'inflation indexes'!i146</f>
        <v>2341.75382107966</v>
      </c>
      <c r="P54" s="9" t="n">
        <f aca="false">G54*[2]'inflation indexes'!i146</f>
        <v>4153.49455428518</v>
      </c>
      <c r="Q54" s="9" t="n">
        <v>0.5618973976</v>
      </c>
      <c r="R54" s="14" t="n">
        <v>7055.30432699005</v>
      </c>
      <c r="S54" s="13" t="n">
        <v>6171.4495562424</v>
      </c>
      <c r="T54" s="13" t="n">
        <v>3995.6788328544</v>
      </c>
      <c r="U54" s="13" t="n">
        <v>3376.7039971711</v>
      </c>
      <c r="V54" s="13" t="n">
        <v>2696.9589446623</v>
      </c>
      <c r="W54" s="13" t="n">
        <v>4845.0229865486</v>
      </c>
      <c r="X54" s="13" t="n">
        <v>5344.1414110076</v>
      </c>
      <c r="Y54" s="10" t="n">
        <v>4834.3551609521</v>
      </c>
      <c r="Z54" s="10" t="n">
        <v>3617.0264588045</v>
      </c>
      <c r="AA54" s="7"/>
      <c r="AB54" s="7" t="n">
        <f aca="false">AB50+1</f>
        <v>2027</v>
      </c>
      <c r="AC54" s="8" t="n">
        <v>7055.30432699005</v>
      </c>
      <c r="AD54" s="8" t="n">
        <f aca="false">X54*[2]'inflation indexes'!i146</f>
        <v>4956.06759484215</v>
      </c>
      <c r="AE54" s="13" t="n">
        <f aca="false">S54*[2]'inflation indexes'!i146</f>
        <v>5723.2993677705</v>
      </c>
      <c r="AF54" s="13" t="n">
        <f aca="false">T54*[2]'inflation indexes'!i146</f>
        <v>3705.52589460254</v>
      </c>
      <c r="AG54" s="13" t="n">
        <f aca="false">U54*[2]'inflation indexes'!i146</f>
        <v>3131.49895758435</v>
      </c>
      <c r="AH54" s="13" t="n">
        <f aca="false">V54*[2]'inflation indexes'!i146</f>
        <v>2501.11473523684</v>
      </c>
      <c r="AI54" s="13" t="n">
        <f aca="false">W54*[2]'inflation indexes'!i146</f>
        <v>4493.19349417655</v>
      </c>
      <c r="AJ54" s="13" t="n">
        <f aca="false">Y54*[2]'inflation indexes'!i146</f>
        <v>4483.30033067655</v>
      </c>
      <c r="AK54" s="13" t="n">
        <f aca="false">AJ54*0.82</f>
        <v>3676.30627115477</v>
      </c>
      <c r="AL54" s="8" t="n">
        <f aca="false">Z54*[2]'inflation indexes'!i146</f>
        <v>3354.36999949965</v>
      </c>
      <c r="AM54" s="13" t="n">
        <v>0.5470669921</v>
      </c>
      <c r="AN54" s="3" t="n">
        <f aca="false">AN50+1</f>
        <v>2027</v>
      </c>
      <c r="AO54" s="11" t="n">
        <v>7735.2585111649</v>
      </c>
      <c r="AP54" s="9" t="n">
        <v>6580.3262097628</v>
      </c>
      <c r="AQ54" s="9" t="n">
        <v>4264.4793214181</v>
      </c>
      <c r="AR54" s="9" t="n">
        <v>3597.6270590607</v>
      </c>
      <c r="AS54" s="9" t="n">
        <v>2864.8366309278</v>
      </c>
      <c r="AT54" s="9" t="n">
        <v>5169.4760627927</v>
      </c>
      <c r="AU54" s="9" t="n">
        <v>5694.1372230439</v>
      </c>
      <c r="AV54" s="3"/>
      <c r="AW54" s="3"/>
      <c r="AX54" s="3" t="n">
        <f aca="false">AX50+1</f>
        <v>2027</v>
      </c>
      <c r="AY54" s="6" t="n">
        <f aca="false">AO54*[2]'inflation indexes'!i146</f>
        <v>7173.5497054677</v>
      </c>
      <c r="AZ54" s="6" t="n">
        <f aca="false">AU54*[2]'inflation indexes'!i146</f>
        <v>5280.64787237574</v>
      </c>
      <c r="BA54" s="9" t="n">
        <f aca="false">AP54*[2]'inflation indexes'!i146</f>
        <v>6102.48475545991</v>
      </c>
      <c r="BB54" s="9" t="n">
        <f aca="false">AQ54*[2]'inflation indexes'!i146</f>
        <v>3954.80698362917</v>
      </c>
      <c r="BC54" s="9" t="n">
        <f aca="false">AR54*[2]'inflation indexes'!i146</f>
        <v>3336.37931979354</v>
      </c>
      <c r="BD54" s="9" t="n">
        <f aca="false">AS54*[2]'inflation indexes'!i146</f>
        <v>2656.80170098288</v>
      </c>
      <c r="BE54" s="9" t="n">
        <f aca="false">AT54*[2]'inflation indexes'!i146</f>
        <v>4794.08586463444</v>
      </c>
      <c r="BF54" s="9" t="n">
        <v>0.5150733075</v>
      </c>
      <c r="BG54" s="9" t="n">
        <f aca="false">Y54*[2]'inflation indexes'!i146</f>
        <v>4483.30033067655</v>
      </c>
      <c r="BH54" s="9" t="n">
        <f aca="false">BG54*0.82</f>
        <v>3676.30627115477</v>
      </c>
      <c r="BI54" s="6" t="n">
        <f aca="false">Z54*[2]'inflation indexes'!i146</f>
        <v>3354.36999949965</v>
      </c>
    </row>
    <row r="55" customFormat="false" ht="15" hidden="false" customHeight="false" outlineLevel="0" collapsed="false">
      <c r="A55" s="0" t="n">
        <f aca="false">A51+1</f>
        <v>2027</v>
      </c>
      <c r="B55" s="11" t="n">
        <v>6489.0943856201</v>
      </c>
      <c r="C55" s="9" t="n">
        <v>5718.3444141728</v>
      </c>
      <c r="D55" s="9" t="n">
        <v>3788.2874584767</v>
      </c>
      <c r="E55" s="9" t="n">
        <v>3168.9333122034</v>
      </c>
      <c r="F55" s="9" t="n">
        <v>2525.6226818274</v>
      </c>
      <c r="G55" s="9" t="n">
        <v>4469.4240433512</v>
      </c>
      <c r="H55" s="9" t="n">
        <v>4987.2156971237</v>
      </c>
      <c r="I55" s="3" t="n">
        <f aca="false">I51+1</f>
        <v>2027</v>
      </c>
      <c r="J55" s="11" t="n">
        <f aca="false">B55*[2]'inflation indexes'!i147</f>
        <v>6017.87788365808</v>
      </c>
      <c r="K55" s="9" t="n">
        <f aca="false">H55*[2]'inflation indexes'!i147</f>
        <v>4625.06064193812</v>
      </c>
      <c r="L55" s="9" t="n">
        <f aca="false">C55*[2]'inflation indexes'!i147</f>
        <v>5303.09721760994</v>
      </c>
      <c r="M55" s="9" t="n">
        <f aca="false">D55*[2]'inflation indexes'!i147</f>
        <v>3513.19459365942</v>
      </c>
      <c r="N55" s="9" t="n">
        <f aca="false">E55*[2]'inflation indexes'!i147</f>
        <v>2938.81589032763</v>
      </c>
      <c r="O55" s="9" t="n">
        <f aca="false">F55*[2]'inflation indexes'!i147</f>
        <v>2342.22034327551</v>
      </c>
      <c r="P55" s="9" t="n">
        <f aca="false">G55*[2]'inflation indexes'!i147</f>
        <v>4144.86929990966</v>
      </c>
      <c r="Q55" s="9" t="n">
        <v>0.5600361232</v>
      </c>
      <c r="R55" s="14" t="n">
        <v>7081.54724339686</v>
      </c>
      <c r="S55" s="13" t="n">
        <v>6201.043071691</v>
      </c>
      <c r="T55" s="13" t="n">
        <v>4011.4809785669</v>
      </c>
      <c r="U55" s="13" t="n">
        <v>3382.9940581341</v>
      </c>
      <c r="V55" s="13" t="n">
        <v>2707.6841910663</v>
      </c>
      <c r="W55" s="13" t="n">
        <v>4840.2725920017</v>
      </c>
      <c r="X55" s="13" t="n">
        <v>5353.3856758548</v>
      </c>
      <c r="Y55" s="10" t="n">
        <v>4858.3477348164</v>
      </c>
      <c r="Z55" s="10" t="n">
        <v>3622.4117752485</v>
      </c>
      <c r="AA55" s="7"/>
      <c r="AB55" s="7" t="n">
        <f aca="false">AB51+1</f>
        <v>2027</v>
      </c>
      <c r="AC55" s="8" t="n">
        <v>7081.54724339686</v>
      </c>
      <c r="AD55" s="8" t="n">
        <f aca="false">X55*[2]'inflation indexes'!i147</f>
        <v>4964.64057185077</v>
      </c>
      <c r="AE55" s="13" t="n">
        <f aca="false">S55*[2]'inflation indexes'!i147</f>
        <v>5750.74390032538</v>
      </c>
      <c r="AF55" s="13" t="n">
        <f aca="false">T55*[2]'inflation indexes'!i147</f>
        <v>3720.18054092858</v>
      </c>
      <c r="AG55" s="13" t="n">
        <f aca="false">U55*[2]'inflation indexes'!i147</f>
        <v>3137.3322551921</v>
      </c>
      <c r="AH55" s="13" t="n">
        <f aca="false">V55*[2]'inflation indexes'!i147</f>
        <v>2511.06114983584</v>
      </c>
      <c r="AI55" s="13" t="n">
        <f aca="false">W55*[2]'inflation indexes'!i147</f>
        <v>4488.78805751874</v>
      </c>
      <c r="AJ55" s="13" t="n">
        <f aca="false">Y55*[2]'inflation indexes'!i147</f>
        <v>4505.55064343976</v>
      </c>
      <c r="AK55" s="13" t="n">
        <f aca="false">AJ55*0.82</f>
        <v>3694.5515276206</v>
      </c>
      <c r="AL55" s="8" t="n">
        <f aca="false">Z55*[2]'inflation indexes'!i147</f>
        <v>3359.36425213322</v>
      </c>
      <c r="AM55" s="13" t="n">
        <v>0.5470669921</v>
      </c>
      <c r="AN55" s="3" t="n">
        <f aca="false">AN51+1</f>
        <v>2027</v>
      </c>
      <c r="AO55" s="11" t="n">
        <v>7750.6249166488</v>
      </c>
      <c r="AP55" s="9" t="n">
        <v>6599.1285281605</v>
      </c>
      <c r="AQ55" s="9" t="n">
        <v>4279.9656146686</v>
      </c>
      <c r="AR55" s="9" t="n">
        <v>3611.0357158181</v>
      </c>
      <c r="AS55" s="9" t="n">
        <v>2875.3585120438</v>
      </c>
      <c r="AT55" s="9" t="n">
        <v>5156.2875769276</v>
      </c>
      <c r="AU55" s="9" t="n">
        <v>5705.3007713279</v>
      </c>
      <c r="AV55" s="3"/>
      <c r="AW55" s="3"/>
      <c r="AX55" s="3" t="n">
        <f aca="false">AX51+1</f>
        <v>2027</v>
      </c>
      <c r="AY55" s="6" t="n">
        <f aca="false">AO55*[2]'inflation indexes'!i147</f>
        <v>7187.80025357466</v>
      </c>
      <c r="AZ55" s="6" t="n">
        <f aca="false">AU55*[2]'inflation indexes'!i147</f>
        <v>5291.0007608266</v>
      </c>
      <c r="BA55" s="9" t="n">
        <f aca="false">AP55*[2]'inflation indexes'!i147</f>
        <v>6119.92171188603</v>
      </c>
      <c r="BB55" s="9" t="n">
        <f aca="false">AQ55*[2]'inflation indexes'!i147</f>
        <v>3969.16871365093</v>
      </c>
      <c r="BC55" s="9" t="n">
        <f aca="false">AR55*[2]'inflation indexes'!i147</f>
        <v>3348.81428439025</v>
      </c>
      <c r="BD55" s="9" t="n">
        <f aca="false">AS55*[2]'inflation indexes'!i147</f>
        <v>2666.55951800628</v>
      </c>
      <c r="BE55" s="9" t="n">
        <f aca="false">AT55*[2]'inflation indexes'!i147</f>
        <v>4781.85508285041</v>
      </c>
      <c r="BF55" s="9" t="n">
        <v>0.5090034382</v>
      </c>
      <c r="BG55" s="9" t="n">
        <f aca="false">Y55*[2]'inflation indexes'!i147</f>
        <v>4505.55064343976</v>
      </c>
      <c r="BH55" s="9" t="n">
        <f aca="false">BG55*0.82</f>
        <v>3694.5515276206</v>
      </c>
      <c r="BI55" s="6" t="n">
        <f aca="false">Z55*[2]'inflation indexes'!i147</f>
        <v>3359.36425213322</v>
      </c>
    </row>
    <row r="56" customFormat="false" ht="15" hidden="false" customHeight="false" outlineLevel="0" collapsed="false">
      <c r="A56" s="0" t="n">
        <f aca="false">A52+1</f>
        <v>2027</v>
      </c>
      <c r="B56" s="11" t="n">
        <v>6486.6106530738</v>
      </c>
      <c r="C56" s="9" t="n">
        <v>5734.811014208</v>
      </c>
      <c r="D56" s="9" t="n">
        <v>3806.5072628634</v>
      </c>
      <c r="E56" s="9" t="n">
        <v>3168.922861362</v>
      </c>
      <c r="F56" s="9" t="n">
        <v>2525.5293841826</v>
      </c>
      <c r="G56" s="9" t="n">
        <v>4456.6213792843</v>
      </c>
      <c r="H56" s="9" t="n">
        <v>5001.9411403354</v>
      </c>
      <c r="I56" s="3" t="n">
        <f aca="false">I52+1</f>
        <v>2027</v>
      </c>
      <c r="J56" s="11" t="n">
        <f aca="false">B56*[2]'inflation indexes'!i148</f>
        <v>6015.57451152769</v>
      </c>
      <c r="K56" s="9" t="n">
        <f aca="false">H56*[2]'inflation indexes'!i148</f>
        <v>4638.71677232622</v>
      </c>
      <c r="L56" s="9" t="n">
        <f aca="false">C56*[2]'inflation indexes'!i148</f>
        <v>5318.36806779058</v>
      </c>
      <c r="M56" s="9" t="n">
        <f aca="false">D56*[2]'inflation indexes'!i148</f>
        <v>3530.0913363091</v>
      </c>
      <c r="N56" s="9" t="n">
        <f aca="false">E56*[2]'inflation indexes'!i148</f>
        <v>2938.80619839166</v>
      </c>
      <c r="O56" s="9" t="n">
        <f aca="false">F56*[2]'inflation indexes'!i148</f>
        <v>2342.1338205961</v>
      </c>
      <c r="P56" s="9" t="n">
        <f aca="false">G56*[2]'inflation indexes'!i148</f>
        <v>4132.99632282508</v>
      </c>
      <c r="Q56" s="9" t="n">
        <v>0.5655664895</v>
      </c>
      <c r="R56" s="14" t="n">
        <v>7091.75700598893</v>
      </c>
      <c r="S56" s="13" t="n">
        <v>6234.2007885633</v>
      </c>
      <c r="T56" s="13" t="n">
        <v>4027.6247335882</v>
      </c>
      <c r="U56" s="13" t="n">
        <v>3389.3051480372</v>
      </c>
      <c r="V56" s="13" t="n">
        <v>2712.1195020511</v>
      </c>
      <c r="W56" s="13" t="n">
        <v>4838.0698947707</v>
      </c>
      <c r="X56" s="13" t="n">
        <v>5367.3090368268</v>
      </c>
      <c r="Y56" s="10" t="n">
        <v>4882.4593821831</v>
      </c>
      <c r="Z56" s="10" t="n">
        <v>3627.8051097797</v>
      </c>
      <c r="AA56" s="7"/>
      <c r="AB56" s="7" t="n">
        <f aca="false">AB52+1</f>
        <v>2027</v>
      </c>
      <c r="AC56" s="8" t="n">
        <v>7091.75700598893</v>
      </c>
      <c r="AD56" s="8" t="n">
        <f aca="false">X56*[2]'inflation indexes'!i148</f>
        <v>4977.55286454992</v>
      </c>
      <c r="AE56" s="13" t="n">
        <f aca="false">S56*[2]'inflation indexes'!i148</f>
        <v>5781.49381382341</v>
      </c>
      <c r="AF56" s="13" t="n">
        <f aca="false">T56*[2]'inflation indexes'!i148</f>
        <v>3735.15199002896</v>
      </c>
      <c r="AG56" s="13" t="n">
        <f aca="false">U56*[2]'inflation indexes'!i148</f>
        <v>3143.1850546881</v>
      </c>
      <c r="AH56" s="13" t="n">
        <f aca="false">V56*[2]'inflation indexes'!i148</f>
        <v>2515.17438325432</v>
      </c>
      <c r="AI56" s="13" t="n">
        <f aca="false">W56*[2]'inflation indexes'!i148</f>
        <v>4486.74531285159</v>
      </c>
      <c r="AJ56" s="13" t="n">
        <f aca="false">Y56*[2]'inflation indexes'!i148</f>
        <v>4527.91138298273</v>
      </c>
      <c r="AK56" s="13" t="n">
        <f aca="false">AJ56*0.82</f>
        <v>3712.88733404584</v>
      </c>
      <c r="AL56" s="8" t="n">
        <f aca="false">Z56*[2]'inflation indexes'!i148</f>
        <v>3364.3659406071</v>
      </c>
      <c r="AM56" s="13" t="n">
        <v>0.5447750305</v>
      </c>
      <c r="AN56" s="3" t="n">
        <f aca="false">AN52+1</f>
        <v>2027</v>
      </c>
      <c r="AO56" s="11" t="n">
        <v>7808.0787986511</v>
      </c>
      <c r="AP56" s="9" t="n">
        <v>6644.7872501718</v>
      </c>
      <c r="AQ56" s="9" t="n">
        <v>4318.0579389493</v>
      </c>
      <c r="AR56" s="9" t="n">
        <v>3623.758662851</v>
      </c>
      <c r="AS56" s="9" t="n">
        <v>2886.0173630423</v>
      </c>
      <c r="AT56" s="9" t="n">
        <v>5166.4839162874</v>
      </c>
      <c r="AU56" s="9" t="n">
        <v>5735.9281911452</v>
      </c>
      <c r="AV56" s="3"/>
      <c r="AW56" s="3"/>
      <c r="AX56" s="3" t="n">
        <f aca="false">AX52+1</f>
        <v>2027</v>
      </c>
      <c r="AY56" s="6" t="n">
        <f aca="false">AO56*[2]'inflation indexes'!i148</f>
        <v>7241.08202531127</v>
      </c>
      <c r="AZ56" s="6" t="n">
        <f aca="false">AU56*[2]'inflation indexes'!i148</f>
        <v>5319.40411904566</v>
      </c>
      <c r="BA56" s="9" t="n">
        <f aca="false">AP56*[2]'inflation indexes'!i148</f>
        <v>6162.26484901111</v>
      </c>
      <c r="BB56" s="9" t="n">
        <f aca="false">AQ56*[2]'inflation indexes'!i148</f>
        <v>4004.49489974154</v>
      </c>
      <c r="BC56" s="9" t="n">
        <f aca="false">AR56*[2]'inflation indexes'!i148</f>
        <v>3360.61333322731</v>
      </c>
      <c r="BD56" s="9" t="n">
        <f aca="false">AS56*[2]'inflation indexes'!i148</f>
        <v>2676.44435861381</v>
      </c>
      <c r="BE56" s="9" t="n">
        <f aca="false">AT56*[2]'inflation indexes'!i148</f>
        <v>4791.31099787972</v>
      </c>
      <c r="BF56" s="9" t="n">
        <v>0.5049857689</v>
      </c>
      <c r="BG56" s="9" t="n">
        <f aca="false">Y56*[2]'inflation indexes'!i148</f>
        <v>4527.91138298273</v>
      </c>
      <c r="BH56" s="9" t="n">
        <f aca="false">BG56*0.82</f>
        <v>3712.88733404584</v>
      </c>
      <c r="BI56" s="6" t="n">
        <f aca="false">Z56*[2]'inflation indexes'!i148</f>
        <v>3364.3659406071</v>
      </c>
    </row>
    <row r="57" customFormat="false" ht="15" hidden="false" customHeight="false" outlineLevel="0" collapsed="false">
      <c r="A57" s="0" t="n">
        <f aca="false">A53+1</f>
        <v>2028</v>
      </c>
      <c r="B57" s="11" t="n">
        <v>6480.8523799903</v>
      </c>
      <c r="C57" s="9" t="n">
        <v>5758.1719129817</v>
      </c>
      <c r="D57" s="9" t="n">
        <v>3805.2308121211</v>
      </c>
      <c r="E57" s="9" t="n">
        <v>3168.8951639628</v>
      </c>
      <c r="F57" s="9" t="n">
        <v>2526.0567896459</v>
      </c>
      <c r="G57" s="9" t="n">
        <v>4449.9555461301</v>
      </c>
      <c r="H57" s="9" t="n">
        <v>5009.2269257997</v>
      </c>
      <c r="I57" s="3" t="n">
        <f aca="false">I53+1</f>
        <v>2028</v>
      </c>
      <c r="J57" s="11" t="n">
        <f aca="false">B57*[2]'inflation indexes'!i149</f>
        <v>6010.23438512823</v>
      </c>
      <c r="K57" s="9" t="n">
        <f aca="false">H57*[2]'inflation indexes'!i149</f>
        <v>4645.47348822603</v>
      </c>
      <c r="L57" s="9" t="n">
        <f aca="false">C57*[2]'inflation indexes'!i149</f>
        <v>5340.03257561222</v>
      </c>
      <c r="M57" s="9" t="n">
        <f aca="false">D57*[2]'inflation indexes'!i149</f>
        <v>3528.90757718414</v>
      </c>
      <c r="N57" s="9" t="n">
        <f aca="false">E57*[2]'inflation indexes'!i149</f>
        <v>2938.78051228568</v>
      </c>
      <c r="O57" s="9" t="n">
        <f aca="false">F57*[2]'inflation indexes'!i149</f>
        <v>2342.6229276247</v>
      </c>
      <c r="P57" s="9" t="n">
        <f aca="false">G57*[2]'inflation indexes'!i149</f>
        <v>4126.81454035576</v>
      </c>
      <c r="Q57" s="9" t="n">
        <v>0.5638648076</v>
      </c>
      <c r="R57" s="12" t="n">
        <v>7097.37733011971</v>
      </c>
      <c r="S57" s="13" t="n">
        <v>6256.1117435191</v>
      </c>
      <c r="T57" s="13" t="n">
        <v>4035.5138380425</v>
      </c>
      <c r="U57" s="13" t="n">
        <v>3395.6264458705</v>
      </c>
      <c r="V57" s="13" t="n">
        <v>2717.2464068106</v>
      </c>
      <c r="W57" s="13" t="n">
        <v>4833.5007894545</v>
      </c>
      <c r="X57" s="13" t="n">
        <v>5382.4948109585</v>
      </c>
      <c r="Y57" s="10" t="n">
        <v>4906.6906940059</v>
      </c>
      <c r="Z57" s="10" t="n">
        <v>3633.2064743359</v>
      </c>
      <c r="AA57" s="7"/>
      <c r="AB57" s="7" t="n">
        <f aca="false">AB53+1</f>
        <v>2028</v>
      </c>
      <c r="AC57" s="8" t="n">
        <v>7097.37733011971</v>
      </c>
      <c r="AD57" s="8" t="n">
        <f aca="false">X57*[2]'inflation indexes'!i149</f>
        <v>4991.6358981541</v>
      </c>
      <c r="AE57" s="13" t="n">
        <f aca="false">S57*[2]'inflation indexes'!i149</f>
        <v>5801.81366793596</v>
      </c>
      <c r="AF57" s="13" t="n">
        <f aca="false">T57*[2]'inflation indexes'!i149</f>
        <v>3742.46821389567</v>
      </c>
      <c r="AG57" s="13" t="n">
        <f aca="false">U57*[2]'inflation indexes'!i149</f>
        <v>3149.04732084828</v>
      </c>
      <c r="AH57" s="13" t="n">
        <f aca="false">V57*[2]'inflation indexes'!i149</f>
        <v>2519.92898920244</v>
      </c>
      <c r="AI57" s="13" t="n">
        <f aca="false">W57*[2]'inflation indexes'!i149</f>
        <v>4482.5080008021</v>
      </c>
      <c r="AJ57" s="13" t="n">
        <f aca="false">Y57*[2]'inflation indexes'!i149</f>
        <v>4550.38309734608</v>
      </c>
      <c r="AK57" s="13" t="n">
        <f aca="false">AJ57*0.82</f>
        <v>3731.31413982378</v>
      </c>
      <c r="AL57" s="8" t="n">
        <f aca="false">Z57*[2]'inflation indexes'!i149</f>
        <v>3369.37507599221</v>
      </c>
      <c r="AM57" s="13" t="n">
        <v>0.5447750305</v>
      </c>
      <c r="AN57" s="3" t="n">
        <f aca="false">AN53+1</f>
        <v>2028</v>
      </c>
      <c r="AO57" s="11" t="n">
        <v>7807.0859928327</v>
      </c>
      <c r="AP57" s="9" t="n">
        <v>6691.8114984868</v>
      </c>
      <c r="AQ57" s="9" t="n">
        <v>4366.9108795132</v>
      </c>
      <c r="AR57" s="9" t="n">
        <v>3637.2590869527</v>
      </c>
      <c r="AS57" s="9" t="n">
        <v>2902.7333805342</v>
      </c>
      <c r="AT57" s="9" t="n">
        <v>5172.6047896986</v>
      </c>
      <c r="AU57" s="9" t="n">
        <v>5769.1652445915</v>
      </c>
      <c r="AV57" s="3"/>
      <c r="AW57" s="3"/>
      <c r="AX57" s="3" t="n">
        <f aca="false">AX53+1</f>
        <v>2028</v>
      </c>
      <c r="AY57" s="6" t="n">
        <f aca="false">AO57*[2]'inflation indexes'!i149</f>
        <v>7240.16131375705</v>
      </c>
      <c r="AZ57" s="6" t="n">
        <f aca="false">AU57*[2]'inflation indexes'!i149</f>
        <v>5350.22760795895</v>
      </c>
      <c r="BA57" s="9" t="n">
        <f aca="false">AP57*[2]'inflation indexes'!i149</f>
        <v>6205.87435245084</v>
      </c>
      <c r="BB57" s="9" t="n">
        <f aca="false">AQ57*[2]'inflation indexes'!i149</f>
        <v>4049.80030186709</v>
      </c>
      <c r="BC57" s="9" t="n">
        <f aca="false">AR57*[2]'inflation indexes'!i149</f>
        <v>3373.13340132829</v>
      </c>
      <c r="BD57" s="9" t="n">
        <f aca="false">AS57*[2]'inflation indexes'!i149</f>
        <v>2691.94651438308</v>
      </c>
      <c r="BE57" s="9" t="n">
        <f aca="false">AT57*[2]'inflation indexes'!i149</f>
        <v>4796.98739377428</v>
      </c>
      <c r="BF57" s="9" t="n">
        <v>0.508024041</v>
      </c>
      <c r="BG57" s="9" t="n">
        <f aca="false">Y57*[2]'inflation indexes'!i149</f>
        <v>4550.38309734608</v>
      </c>
      <c r="BH57" s="9" t="n">
        <f aca="false">BG57*0.82</f>
        <v>3731.31413982378</v>
      </c>
      <c r="BI57" s="6" t="n">
        <f aca="false">Z57*[2]'inflation indexes'!i149</f>
        <v>3369.37507599221</v>
      </c>
    </row>
    <row r="58" customFormat="false" ht="15" hidden="false" customHeight="false" outlineLevel="0" collapsed="false">
      <c r="A58" s="0" t="n">
        <f aca="false">A54+1</f>
        <v>2028</v>
      </c>
      <c r="B58" s="11" t="n">
        <v>6472.8786709326</v>
      </c>
      <c r="C58" s="9" t="n">
        <v>5776.2804119388</v>
      </c>
      <c r="D58" s="9" t="n">
        <v>3818.7283291077</v>
      </c>
      <c r="E58" s="9" t="n">
        <v>3168.8792155872</v>
      </c>
      <c r="F58" s="9" t="n">
        <v>2526.5853361552</v>
      </c>
      <c r="G58" s="9" t="n">
        <v>4440.0118811516</v>
      </c>
      <c r="H58" s="9" t="n">
        <v>5013.9387432311</v>
      </c>
      <c r="I58" s="3" t="n">
        <f aca="false">I54+1</f>
        <v>2028</v>
      </c>
      <c r="J58" s="11" t="n">
        <f aca="false">B58*[2]'inflation indexes'!i150</f>
        <v>6002.83970036368</v>
      </c>
      <c r="K58" s="9" t="n">
        <f aca="false">H58*[2]'inflation indexes'!i150</f>
        <v>4649.84314911047</v>
      </c>
      <c r="L58" s="9" t="n">
        <f aca="false">C58*[2]'inflation indexes'!i150</f>
        <v>5356.82609546326</v>
      </c>
      <c r="M58" s="9" t="n">
        <f aca="false">D58*[2]'inflation indexes'!i150</f>
        <v>3541.42494927507</v>
      </c>
      <c r="N58" s="9" t="n">
        <f aca="false">E58*[2]'inflation indexes'!i150</f>
        <v>2938.7657220282</v>
      </c>
      <c r="O58" s="9" t="n">
        <f aca="false">F58*[2]'inflation indexes'!i150</f>
        <v>2343.11309284034</v>
      </c>
      <c r="P58" s="9" t="n">
        <f aca="false">G58*[2]'inflation indexes'!i150</f>
        <v>4117.59295133261</v>
      </c>
      <c r="Q58" s="9" t="n">
        <v>0.5701784052</v>
      </c>
      <c r="R58" s="14" t="n">
        <v>7105.5298579836</v>
      </c>
      <c r="S58" s="13" t="n">
        <v>6294.8495540229</v>
      </c>
      <c r="T58" s="13" t="n">
        <v>4044.4873510551</v>
      </c>
      <c r="U58" s="13" t="n">
        <v>3401.9596899479</v>
      </c>
      <c r="V58" s="13" t="n">
        <v>2722.3867388403</v>
      </c>
      <c r="W58" s="13" t="n">
        <v>4833.5515465525</v>
      </c>
      <c r="X58" s="13" t="n">
        <v>5398.283641429</v>
      </c>
      <c r="Y58" s="10" t="n">
        <v>4931.0422641711</v>
      </c>
      <c r="Z58" s="10" t="n">
        <v>3638.6158808729</v>
      </c>
      <c r="AA58" s="7"/>
      <c r="AB58" s="7" t="n">
        <f aca="false">AB54+1</f>
        <v>2028</v>
      </c>
      <c r="AC58" s="8" t="n">
        <v>7105.5298579836</v>
      </c>
      <c r="AD58" s="8" t="n">
        <f aca="false">X58*[2]'inflation indexes'!i150</f>
        <v>5006.27819614684</v>
      </c>
      <c r="AE58" s="13" t="n">
        <f aca="false">S58*[2]'inflation indexes'!i150</f>
        <v>5837.73846718202</v>
      </c>
      <c r="AF58" s="13" t="n">
        <f aca="false">T58*[2]'inflation indexes'!i150</f>
        <v>3750.7901001695</v>
      </c>
      <c r="AG58" s="13" t="n">
        <f aca="false">U58*[2]'inflation indexes'!i150</f>
        <v>3154.92066575595</v>
      </c>
      <c r="AH58" s="13" t="n">
        <f aca="false">V58*[2]'inflation indexes'!i150</f>
        <v>2524.69604737696</v>
      </c>
      <c r="AI58" s="13" t="n">
        <f aca="false">W58*[2]'inflation indexes'!i150</f>
        <v>4482.55507208807</v>
      </c>
      <c r="AJ58" s="13" t="n">
        <f aca="false">Y58*[2]'inflation indexes'!i150</f>
        <v>4572.96633729004</v>
      </c>
      <c r="AK58" s="13" t="n">
        <f aca="false">AJ58*0.82</f>
        <v>3749.83239657784</v>
      </c>
      <c r="AL58" s="8" t="n">
        <f aca="false">Z58*[2]'inflation indexes'!i150</f>
        <v>3374.39166937616</v>
      </c>
      <c r="AM58" s="13" t="n">
        <v>0.5447750305</v>
      </c>
      <c r="AN58" s="3" t="n">
        <f aca="false">AN54+1</f>
        <v>2028</v>
      </c>
      <c r="AO58" s="11" t="n">
        <v>7840.192631767</v>
      </c>
      <c r="AP58" s="9" t="n">
        <v>6754.0400408909</v>
      </c>
      <c r="AQ58" s="9" t="n">
        <v>4397.834755935</v>
      </c>
      <c r="AR58" s="9" t="n">
        <v>3651.5520017038</v>
      </c>
      <c r="AS58" s="9" t="n">
        <v>2913.9821090599</v>
      </c>
      <c r="AT58" s="9" t="n">
        <v>5184.2126227788</v>
      </c>
      <c r="AU58" s="9" t="n">
        <v>5790.2912245209</v>
      </c>
      <c r="AV58" s="3"/>
      <c r="AW58" s="3"/>
      <c r="AX58" s="3" t="n">
        <f aca="false">AX54+1</f>
        <v>2028</v>
      </c>
      <c r="AY58" s="6" t="n">
        <f aca="false">AO58*[2]'inflation indexes'!i150</f>
        <v>7270.86385842745</v>
      </c>
      <c r="AZ58" s="6" t="n">
        <f aca="false">AU58*[2]'inflation indexes'!i150</f>
        <v>5369.81948932678</v>
      </c>
      <c r="BA58" s="9" t="n">
        <f aca="false">AP58*[2]'inflation indexes'!i150</f>
        <v>6263.58406459431</v>
      </c>
      <c r="BB58" s="9" t="n">
        <f aca="false">AQ58*[2]'inflation indexes'!i150</f>
        <v>4078.47858899574</v>
      </c>
      <c r="BC58" s="9" t="n">
        <f aca="false">AR58*[2]'inflation indexes'!i150</f>
        <v>3386.38841203737</v>
      </c>
      <c r="BD58" s="9" t="n">
        <f aca="false">AS58*[2]'inflation indexes'!i150</f>
        <v>2702.37839756913</v>
      </c>
      <c r="BE58" s="9" t="n">
        <f aca="false">AT58*[2]'inflation indexes'!i150</f>
        <v>4807.75230453368</v>
      </c>
      <c r="BF58" s="9" t="n">
        <v>0.5048799969</v>
      </c>
      <c r="BG58" s="9" t="n">
        <f aca="false">Y58*[2]'inflation indexes'!i150</f>
        <v>4572.96633729004</v>
      </c>
      <c r="BH58" s="9" t="n">
        <f aca="false">BG58*0.82</f>
        <v>3749.83239657784</v>
      </c>
      <c r="BI58" s="6" t="n">
        <f aca="false">Z58*[2]'inflation indexes'!i150</f>
        <v>3374.39166937616</v>
      </c>
    </row>
    <row r="59" customFormat="false" ht="15" hidden="false" customHeight="false" outlineLevel="0" collapsed="false">
      <c r="A59" s="0" t="n">
        <f aca="false">A55+1</f>
        <v>2028</v>
      </c>
      <c r="B59" s="11" t="n">
        <v>6449.8823356067</v>
      </c>
      <c r="C59" s="9" t="n">
        <v>5796.3380333225</v>
      </c>
      <c r="D59" s="9" t="n">
        <v>3829.963302653</v>
      </c>
      <c r="E59" s="9" t="n">
        <v>3168.8696321189</v>
      </c>
      <c r="F59" s="9" t="n">
        <v>2526.9333840135</v>
      </c>
      <c r="G59" s="9" t="n">
        <v>4431.8643608262</v>
      </c>
      <c r="H59" s="9" t="n">
        <v>5022.8035972228</v>
      </c>
      <c r="I59" s="3" t="n">
        <f aca="false">I55+1</f>
        <v>2028</v>
      </c>
      <c r="J59" s="11" t="n">
        <f aca="false">B59*[2]'inflation indexes'!i151</f>
        <v>5981.51328260197</v>
      </c>
      <c r="K59" s="9" t="n">
        <f aca="false">H59*[2]'inflation indexes'!i151</f>
        <v>4658.06426682093</v>
      </c>
      <c r="L59" s="9" t="n">
        <f aca="false">C59*[2]'inflation indexes'!i151</f>
        <v>5375.42719893792</v>
      </c>
      <c r="M59" s="9" t="n">
        <f aca="false">D59*[2]'inflation indexes'!i151</f>
        <v>3551.84407632176</v>
      </c>
      <c r="N59" s="9" t="n">
        <f aca="false">E59*[2]'inflation indexes'!i151</f>
        <v>2938.75683447957</v>
      </c>
      <c r="O59" s="9" t="n">
        <f aca="false">F59*[2]'inflation indexes'!i151</f>
        <v>2343.43586661807</v>
      </c>
      <c r="P59" s="9" t="n">
        <f aca="false">G59*[2]'inflation indexes'!i151</f>
        <v>4110.03707689788</v>
      </c>
      <c r="Q59" s="9" t="n">
        <v>0.5754836774</v>
      </c>
      <c r="R59" s="14" t="n">
        <v>7114.26976875421</v>
      </c>
      <c r="S59" s="13" t="n">
        <v>6315.5404014838</v>
      </c>
      <c r="T59" s="13" t="n">
        <v>4067.6650553147</v>
      </c>
      <c r="U59" s="13" t="n">
        <v>3408.3027019754</v>
      </c>
      <c r="V59" s="13" t="n">
        <v>2727.5256895112</v>
      </c>
      <c r="W59" s="13" t="n">
        <v>4825.7030913297</v>
      </c>
      <c r="X59" s="13" t="n">
        <v>5409.7915646836</v>
      </c>
      <c r="Y59" s="10" t="n">
        <v>4955.5146895128</v>
      </c>
      <c r="Z59" s="10" t="n">
        <v>3644.0333413643</v>
      </c>
      <c r="AA59" s="7"/>
      <c r="AB59" s="7" t="n">
        <f aca="false">AB55+1</f>
        <v>2028</v>
      </c>
      <c r="AC59" s="8" t="n">
        <v>7114.26976875421</v>
      </c>
      <c r="AD59" s="8" t="n">
        <f aca="false">X59*[2]'inflation indexes'!i151</f>
        <v>5016.95045220065</v>
      </c>
      <c r="AE59" s="13" t="n">
        <f aca="false">S59*[2]'inflation indexes'!i151</f>
        <v>5856.92681395735</v>
      </c>
      <c r="AF59" s="13" t="n">
        <f aca="false">T59*[2]'inflation indexes'!i151</f>
        <v>3772.28471645477</v>
      </c>
      <c r="AG59" s="13" t="n">
        <f aca="false">U59*[2]'inflation indexes'!i151</f>
        <v>3160.8030692976</v>
      </c>
      <c r="AH59" s="13" t="n">
        <f aca="false">V59*[2]'inflation indexes'!i151</f>
        <v>2529.46182450237</v>
      </c>
      <c r="AI59" s="13" t="n">
        <f aca="false">W59*[2]'inflation indexes'!i151</f>
        <v>4475.27654564055</v>
      </c>
      <c r="AJ59" s="13" t="n">
        <f aca="false">Y59*[2]'inflation indexes'!i151</f>
        <v>4595.66165630862</v>
      </c>
      <c r="AK59" s="13" t="n">
        <f aca="false">AJ59*0.82</f>
        <v>3768.44255817307</v>
      </c>
      <c r="AL59" s="8" t="n">
        <f aca="false">Z59*[2]'inflation indexes'!i151</f>
        <v>3379.41573186307</v>
      </c>
      <c r="AM59" s="13" t="n">
        <v>0.5470669921</v>
      </c>
      <c r="AN59" s="3" t="n">
        <f aca="false">AN55+1</f>
        <v>2028</v>
      </c>
      <c r="AO59" s="11" t="n">
        <v>7885.5696457495</v>
      </c>
      <c r="AP59" s="9" t="n">
        <v>6796.1782784432</v>
      </c>
      <c r="AQ59" s="9" t="n">
        <v>4430.5171028618</v>
      </c>
      <c r="AR59" s="9" t="n">
        <v>3665.1506492829</v>
      </c>
      <c r="AS59" s="9" t="n">
        <v>2925.0917844083</v>
      </c>
      <c r="AT59" s="9" t="n">
        <v>5199.8879897786</v>
      </c>
      <c r="AU59" s="9" t="n">
        <v>5827.6207696375</v>
      </c>
      <c r="AV59" s="3"/>
      <c r="AW59" s="3"/>
      <c r="AX59" s="3" t="n">
        <f aca="false">AX55+1</f>
        <v>2028</v>
      </c>
      <c r="AY59" s="6" t="n">
        <f aca="false">AO59*[2]'inflation indexes'!i151</f>
        <v>7312.94574422601</v>
      </c>
      <c r="AZ59" s="6" t="n">
        <f aca="false">AU59*[2]'inflation indexes'!i151</f>
        <v>5404.43828674511</v>
      </c>
      <c r="BA59" s="9" t="n">
        <f aca="false">AP59*[2]'inflation indexes'!i151</f>
        <v>6302.66236316002</v>
      </c>
      <c r="BB59" s="9" t="n">
        <f aca="false">AQ59*[2]'inflation indexes'!i151</f>
        <v>4108.78765233633</v>
      </c>
      <c r="BC59" s="9" t="n">
        <f aca="false">AR59*[2]'inflation indexes'!i151</f>
        <v>3398.99957095275</v>
      </c>
      <c r="BD59" s="9" t="n">
        <f aca="false">AS59*[2]'inflation indexes'!i151</f>
        <v>2712.68132515821</v>
      </c>
      <c r="BE59" s="9" t="n">
        <f aca="false">AT59*[2]'inflation indexes'!i151</f>
        <v>4822.28937839646</v>
      </c>
      <c r="BF59" s="9" t="n">
        <v>0.5039651488</v>
      </c>
      <c r="BG59" s="9" t="n">
        <f aca="false">Y59*[2]'inflation indexes'!i151</f>
        <v>4595.66165630862</v>
      </c>
      <c r="BH59" s="9" t="n">
        <f aca="false">BG59*0.82</f>
        <v>3768.44255817307</v>
      </c>
      <c r="BI59" s="6" t="n">
        <f aca="false">Z59*[2]'inflation indexes'!i151</f>
        <v>3379.41573186307</v>
      </c>
    </row>
    <row r="60" customFormat="false" ht="15" hidden="false" customHeight="false" outlineLevel="0" collapsed="false">
      <c r="A60" s="0" t="n">
        <f aca="false">A56+1</f>
        <v>2028</v>
      </c>
      <c r="B60" s="11" t="n">
        <v>6457.3798110006</v>
      </c>
      <c r="C60" s="9" t="n">
        <v>5833.1976409111</v>
      </c>
      <c r="D60" s="9" t="n">
        <v>3834.6696489011</v>
      </c>
      <c r="E60" s="9" t="n">
        <v>3168.8466059546</v>
      </c>
      <c r="F60" s="9" t="n">
        <v>2527.3090959368</v>
      </c>
      <c r="G60" s="9" t="n">
        <v>4435.7057252888</v>
      </c>
      <c r="H60" s="9" t="n">
        <v>5033.2632228513</v>
      </c>
      <c r="I60" s="3" t="n">
        <f aca="false">I56+1</f>
        <v>2028</v>
      </c>
      <c r="J60" s="11" t="n">
        <f aca="false">B60*[2]'inflation indexes'!i152</f>
        <v>5988.46631621113</v>
      </c>
      <c r="K60" s="9" t="n">
        <f aca="false">H60*[2]'inflation indexes'!i152</f>
        <v>4667.76434914376</v>
      </c>
      <c r="L60" s="9" t="n">
        <f aca="false">C60*[2]'inflation indexes'!i152</f>
        <v>5409.61018413217</v>
      </c>
      <c r="M60" s="9" t="n">
        <f aca="false">D60*[2]'inflation indexes'!i152</f>
        <v>3556.20866332207</v>
      </c>
      <c r="N60" s="9" t="n">
        <f aca="false">E60*[2]'inflation indexes'!i152</f>
        <v>2938.73548039891</v>
      </c>
      <c r="O60" s="9" t="n">
        <f aca="false">F60*[2]'inflation indexes'!i152</f>
        <v>2343.7842955882</v>
      </c>
      <c r="P60" s="9" t="n">
        <f aca="false">G60*[2]'inflation indexes'!i152</f>
        <v>4113.59949421974</v>
      </c>
      <c r="Q60" s="9" t="n">
        <v>0.5706886405</v>
      </c>
      <c r="R60" s="14" t="n">
        <v>7121.34285061712</v>
      </c>
      <c r="S60" s="13" t="n">
        <v>6343.4037991777</v>
      </c>
      <c r="T60" s="13" t="n">
        <v>4092.5042547307</v>
      </c>
      <c r="U60" s="13" t="n">
        <v>3414.6566975743</v>
      </c>
      <c r="V60" s="13" t="n">
        <v>2732.6693293077</v>
      </c>
      <c r="W60" s="13" t="n">
        <v>4824.5207984781</v>
      </c>
      <c r="X60" s="13" t="n">
        <v>5428.9427213279</v>
      </c>
      <c r="Y60" s="10" t="n">
        <v>4980.1085698268</v>
      </c>
      <c r="Z60" s="10" t="n">
        <v>3649.4588678014</v>
      </c>
      <c r="AA60" s="7"/>
      <c r="AB60" s="7" t="n">
        <f aca="false">AB56+1</f>
        <v>2028</v>
      </c>
      <c r="AC60" s="8" t="n">
        <v>7121.34285061712</v>
      </c>
      <c r="AD60" s="8" t="n">
        <f aca="false">X60*[2]'inflation indexes'!i152</f>
        <v>5034.71091539743</v>
      </c>
      <c r="AE60" s="13" t="n">
        <f aca="false">S60*[2]'inflation indexes'!i152</f>
        <v>5882.76686416794</v>
      </c>
      <c r="AF60" s="13" t="n">
        <f aca="false">T60*[2]'inflation indexes'!i152</f>
        <v>3795.32017563141</v>
      </c>
      <c r="AG60" s="13" t="n">
        <f aca="false">U60*[2]'inflation indexes'!i152</f>
        <v>3166.69565882014</v>
      </c>
      <c r="AH60" s="13" t="n">
        <f aca="false">V60*[2]'inflation indexes'!i152</f>
        <v>2534.23195024464</v>
      </c>
      <c r="AI60" s="13" t="n">
        <f aca="false">W60*[2]'inflation indexes'!i152</f>
        <v>4474.18010697272</v>
      </c>
      <c r="AJ60" s="13" t="n">
        <f aca="false">Y60*[2]'inflation indexes'!i152</f>
        <v>4618.46961064242</v>
      </c>
      <c r="AK60" s="13" t="n">
        <f aca="false">AJ60*0.82</f>
        <v>3787.14508072678</v>
      </c>
      <c r="AL60" s="8" t="n">
        <f aca="false">Z60*[2]'inflation indexes'!i152</f>
        <v>3384.44727457346</v>
      </c>
      <c r="AM60" s="13" t="n">
        <v>0.5470669921</v>
      </c>
      <c r="AN60" s="3" t="n">
        <f aca="false">AN56+1</f>
        <v>2028</v>
      </c>
      <c r="AO60" s="11" t="n">
        <v>7923.0122317364</v>
      </c>
      <c r="AP60" s="9" t="n">
        <v>6840.5298423529</v>
      </c>
      <c r="AQ60" s="9" t="n">
        <v>4466.1703486431</v>
      </c>
      <c r="AR60" s="9" t="n">
        <v>3678.8003879596</v>
      </c>
      <c r="AS60" s="9" t="n">
        <v>2936.2621556762</v>
      </c>
      <c r="AT60" s="9" t="n">
        <v>5215.7181876895</v>
      </c>
      <c r="AU60" s="9" t="n">
        <v>5872.3440190569</v>
      </c>
      <c r="AV60" s="3"/>
      <c r="AW60" s="3"/>
      <c r="AX60" s="3" t="n">
        <f aca="false">AX56+1</f>
        <v>2028</v>
      </c>
      <c r="AY60" s="6" t="n">
        <f aca="false">AO60*[2]'inflation indexes'!i152</f>
        <v>7347.66937386173</v>
      </c>
      <c r="AZ60" s="6" t="n">
        <f aca="false">AU60*[2]'inflation indexes'!i152</f>
        <v>5445.9138821938</v>
      </c>
      <c r="BA60" s="9" t="n">
        <f aca="false">AP60*[2]'inflation indexes'!i152</f>
        <v>6343.79326366738</v>
      </c>
      <c r="BB60" s="9" t="n">
        <f aca="false">AQ60*[2]'inflation indexes'!i152</f>
        <v>4141.85187771474</v>
      </c>
      <c r="BC60" s="9" t="n">
        <f aca="false">AR60*[2]'inflation indexes'!i152</f>
        <v>3411.65811089975</v>
      </c>
      <c r="BD60" s="9" t="n">
        <f aca="false">AS60*[2]'inflation indexes'!i152</f>
        <v>2723.04054113052</v>
      </c>
      <c r="BE60" s="9" t="n">
        <f aca="false">AT60*[2]'inflation indexes'!i152</f>
        <v>4836.97003986334</v>
      </c>
      <c r="BF60" s="9" t="n">
        <v>0.5088387795</v>
      </c>
      <c r="BG60" s="9" t="n">
        <f aca="false">Y60*[2]'inflation indexes'!i152</f>
        <v>4618.46961064242</v>
      </c>
      <c r="BH60" s="9" t="n">
        <f aca="false">BG60*0.82</f>
        <v>3787.14508072678</v>
      </c>
      <c r="BI60" s="6" t="n">
        <f aca="false">Z60*[2]'inflation indexes'!i152</f>
        <v>3384.44727457346</v>
      </c>
    </row>
    <row r="61" customFormat="false" ht="15" hidden="false" customHeight="false" outlineLevel="0" collapsed="false">
      <c r="A61" s="0" t="n">
        <f aca="false">A57+1</f>
        <v>2029</v>
      </c>
      <c r="B61" s="11" t="n">
        <v>6435.9926402876</v>
      </c>
      <c r="C61" s="9" t="n">
        <v>5860.4124786691</v>
      </c>
      <c r="D61" s="9" t="n">
        <v>3849.3183253015</v>
      </c>
      <c r="E61" s="9" t="n">
        <v>3166.7093877664</v>
      </c>
      <c r="F61" s="9" t="n">
        <v>2527.735599841</v>
      </c>
      <c r="G61" s="9" t="n">
        <v>4426.4711397111</v>
      </c>
      <c r="H61" s="9" t="n">
        <v>5038.6364614668</v>
      </c>
      <c r="I61" s="3" t="n">
        <f aca="false">I57+1</f>
        <v>2029</v>
      </c>
      <c r="J61" s="11" t="n">
        <f aca="false">B61*[2]'inflation indexes'!i153</f>
        <v>5968.63221086771</v>
      </c>
      <c r="K61" s="9" t="n">
        <f aca="false">H61*[2]'inflation indexes'!i153</f>
        <v>4672.74740100066</v>
      </c>
      <c r="L61" s="9" t="n">
        <f aca="false">C61*[2]'inflation indexes'!i153</f>
        <v>5434.84877067734</v>
      </c>
      <c r="M61" s="9" t="n">
        <f aca="false">D61*[2]'inflation indexes'!i153</f>
        <v>3569.79360144999</v>
      </c>
      <c r="N61" s="9" t="n">
        <f aca="false">E61*[2]'inflation indexes'!i153</f>
        <v>2936.75345990375</v>
      </c>
      <c r="O61" s="9" t="n">
        <f aca="false">F61*[2]'inflation indexes'!i153</f>
        <v>2344.17982819412</v>
      </c>
      <c r="P61" s="9" t="n">
        <f aca="false">G61*[2]'inflation indexes'!i153</f>
        <v>4105.03549360419</v>
      </c>
      <c r="Q61" s="9" t="n">
        <v>0.5754836774</v>
      </c>
      <c r="R61" s="12" t="n">
        <v>7115.6899420418</v>
      </c>
      <c r="S61" s="13" t="n">
        <v>6379.0783993898</v>
      </c>
      <c r="T61" s="13" t="n">
        <v>4130.0696243128</v>
      </c>
      <c r="U61" s="13" t="n">
        <v>3421.0270884225</v>
      </c>
      <c r="V61" s="13" t="n">
        <v>2729.2764845398</v>
      </c>
      <c r="W61" s="13" t="n">
        <v>4823.5097391792</v>
      </c>
      <c r="X61" s="13" t="n">
        <v>5447.2761528464</v>
      </c>
      <c r="Y61" s="10" t="n">
        <v>5004.824507886</v>
      </c>
      <c r="Z61" s="10" t="n">
        <v>3654.8924721935</v>
      </c>
      <c r="AA61" s="7"/>
      <c r="AB61" s="7" t="n">
        <f aca="false">AB57+1</f>
        <v>2029</v>
      </c>
      <c r="AC61" s="8" t="n">
        <v>7115.6899420418</v>
      </c>
      <c r="AD61" s="8" t="n">
        <f aca="false">X61*[2]'inflation indexes'!i153</f>
        <v>5051.71303395364</v>
      </c>
      <c r="AE61" s="13" t="n">
        <f aca="false">S61*[2]'inflation indexes'!i153</f>
        <v>5915.85089328924</v>
      </c>
      <c r="AF61" s="13" t="n">
        <f aca="false">T61*[2]'inflation indexes'!i153</f>
        <v>3830.15767272508</v>
      </c>
      <c r="AG61" s="13" t="n">
        <f aca="false">U61*[2]'inflation indexes'!i153</f>
        <v>3172.60345302338</v>
      </c>
      <c r="AH61" s="13" t="n">
        <f aca="false">V61*[2]'inflation indexes'!i153</f>
        <v>2531.08548260554</v>
      </c>
      <c r="AI61" s="13" t="n">
        <f aca="false">W61*[2]'inflation indexes'!i153</f>
        <v>4473.24246744517</v>
      </c>
      <c r="AJ61" s="13" t="n">
        <f aca="false">Y61*[2]'inflation indexes'!i153</f>
        <v>4641.39075929298</v>
      </c>
      <c r="AK61" s="13" t="n">
        <f aca="false">AJ61*0.82</f>
        <v>3805.94042262024</v>
      </c>
      <c r="AL61" s="8" t="n">
        <f aca="false">Z61*[2]'inflation indexes'!i153</f>
        <v>3389.48630864457</v>
      </c>
      <c r="AM61" s="13" t="n">
        <v>0.5470669921</v>
      </c>
      <c r="AN61" s="3" t="n">
        <f aca="false">AN57+1</f>
        <v>2029</v>
      </c>
      <c r="AO61" s="11" t="n">
        <v>7951.4958077401</v>
      </c>
      <c r="AP61" s="9" t="n">
        <v>6875.7474754361</v>
      </c>
      <c r="AQ61" s="9" t="n">
        <v>4494.121870414</v>
      </c>
      <c r="AR61" s="9" t="n">
        <v>3692.5072124088</v>
      </c>
      <c r="AS61" s="9" t="n">
        <v>2947.5927564734</v>
      </c>
      <c r="AT61" s="9" t="n">
        <v>5215.2199534498</v>
      </c>
      <c r="AU61" s="9" t="n">
        <v>5891.3397638092</v>
      </c>
      <c r="AV61" s="3"/>
      <c r="AW61" s="3"/>
      <c r="AX61" s="3" t="n">
        <f aca="false">AX57+1</f>
        <v>2029</v>
      </c>
      <c r="AY61" s="6" t="n">
        <f aca="false">AO61*[2]'inflation indexes'!i153</f>
        <v>7374.08456709116</v>
      </c>
      <c r="AZ61" s="6" t="n">
        <f aca="false">AU61*[2]'inflation indexes'!i153</f>
        <v>5463.53021899448</v>
      </c>
      <c r="BA61" s="9" t="n">
        <f aca="false">AP61*[2]'inflation indexes'!i153</f>
        <v>6376.45350909636</v>
      </c>
      <c r="BB61" s="9" t="n">
        <f aca="false">AQ61*[2]'inflation indexes'!i153</f>
        <v>4167.77365272428</v>
      </c>
      <c r="BC61" s="9" t="n">
        <f aca="false">AR61*[2]'inflation indexes'!i153</f>
        <v>3424.36959123987</v>
      </c>
      <c r="BD61" s="9" t="n">
        <f aca="false">AS61*[2]'inflation indexes'!i153</f>
        <v>2733.5483512954</v>
      </c>
      <c r="BE61" s="9" t="n">
        <f aca="false">AT61*[2]'inflation indexes'!i153</f>
        <v>4836.50798574087</v>
      </c>
      <c r="BF61" s="9" t="n">
        <v>0.5075103556</v>
      </c>
      <c r="BG61" s="9" t="n">
        <f aca="false">Y61*[2]'inflation indexes'!i153</f>
        <v>4641.39075929298</v>
      </c>
      <c r="BH61" s="9" t="n">
        <f aca="false">BG61*0.82</f>
        <v>3805.94042262024</v>
      </c>
      <c r="BI61" s="6" t="n">
        <f aca="false">Z61*[2]'inflation indexes'!i153</f>
        <v>3389.48630864457</v>
      </c>
    </row>
    <row r="62" customFormat="false" ht="15" hidden="false" customHeight="false" outlineLevel="0" collapsed="false">
      <c r="A62" s="0" t="n">
        <f aca="false">A58+1</f>
        <v>2029</v>
      </c>
      <c r="B62" s="11" t="n">
        <v>6442.2844891625</v>
      </c>
      <c r="C62" s="9" t="n">
        <v>5872.3871594444</v>
      </c>
      <c r="D62" s="9" t="n">
        <v>3859.1543792125</v>
      </c>
      <c r="E62" s="9" t="n">
        <v>3166.660800178</v>
      </c>
      <c r="F62" s="9" t="n">
        <v>2528.0258648236</v>
      </c>
      <c r="G62" s="9" t="n">
        <v>4416.9443688625</v>
      </c>
      <c r="H62" s="9" t="n">
        <v>5043.408851925</v>
      </c>
      <c r="I62" s="3" t="n">
        <f aca="false">I58+1</f>
        <v>2029</v>
      </c>
      <c r="J62" s="11" t="n">
        <f aca="false">B62*[2]'inflation indexes'!i154</f>
        <v>5974.46716655513</v>
      </c>
      <c r="K62" s="9" t="n">
        <f aca="false">H62*[2]'inflation indexes'!i154</f>
        <v>4677.17323629968</v>
      </c>
      <c r="L62" s="9" t="n">
        <f aca="false">C62*[2]'inflation indexes'!i154</f>
        <v>5445.95388986951</v>
      </c>
      <c r="M62" s="9" t="n">
        <f aca="false">D62*[2]'inflation indexes'!i154</f>
        <v>3578.91539376428</v>
      </c>
      <c r="N62" s="9" t="n">
        <f aca="false">E62*[2]'inflation indexes'!i154</f>
        <v>2936.7084005848</v>
      </c>
      <c r="O62" s="9" t="n">
        <f aca="false">F62*[2]'inflation indexes'!i154</f>
        <v>2344.44901509685</v>
      </c>
      <c r="P62" s="9" t="n">
        <f aca="false">G62*[2]'inflation indexes'!i154</f>
        <v>4096.20052524258</v>
      </c>
      <c r="Q62" s="9" t="n">
        <v>0.5754836774</v>
      </c>
      <c r="R62" s="14" t="n">
        <v>7128.6886905909</v>
      </c>
      <c r="S62" s="13" t="n">
        <v>6407.3871011444</v>
      </c>
      <c r="T62" s="13" t="n">
        <v>4141.0599170078</v>
      </c>
      <c r="U62" s="13" t="n">
        <v>3427.4161375697</v>
      </c>
      <c r="V62" s="13" t="n">
        <v>2734.6815063426</v>
      </c>
      <c r="W62" s="13" t="n">
        <v>4820.2525645566</v>
      </c>
      <c r="X62" s="13" t="n">
        <v>5459.6006087075</v>
      </c>
      <c r="Y62" s="10" t="n">
        <v>5029.6631094545</v>
      </c>
      <c r="Z62" s="10" t="n">
        <v>3660.3341665675</v>
      </c>
      <c r="AA62" s="7"/>
      <c r="AB62" s="7" t="n">
        <f aca="false">AB58+1</f>
        <v>2029</v>
      </c>
      <c r="AC62" s="8" t="n">
        <v>7128.6886905909</v>
      </c>
      <c r="AD62" s="8" t="n">
        <f aca="false">X62*[2]'inflation indexes'!i154</f>
        <v>5063.14252872551</v>
      </c>
      <c r="AE62" s="13" t="n">
        <f aca="false">S62*[2]'inflation indexes'!i154</f>
        <v>5942.10391105727</v>
      </c>
      <c r="AF62" s="13" t="n">
        <f aca="false">T62*[2]'inflation indexes'!i154</f>
        <v>3840.34988683291</v>
      </c>
      <c r="AG62" s="13" t="n">
        <f aca="false">U62*[2]'inflation indexes'!i154</f>
        <v>3178.52855062186</v>
      </c>
      <c r="AH62" s="13" t="n">
        <f aca="false">V62*[2]'inflation indexes'!i154</f>
        <v>2536.09800966014</v>
      </c>
      <c r="AI62" s="13" t="n">
        <f aca="false">W62*[2]'inflation indexes'!i154</f>
        <v>4470.2218180356</v>
      </c>
      <c r="AJ62" s="13" t="n">
        <f aca="false">Y62*[2]'inflation indexes'!i154</f>
        <v>4664.42566403582</v>
      </c>
      <c r="AK62" s="13" t="n">
        <f aca="false">AJ62*0.82</f>
        <v>3824.82904450938</v>
      </c>
      <c r="AL62" s="8" t="n">
        <f aca="false">Z62*[2]'inflation indexes'!i154</f>
        <v>3394.53284522993</v>
      </c>
      <c r="AM62" s="13" t="n">
        <v>0.5447750305</v>
      </c>
      <c r="AN62" s="3" t="n">
        <f aca="false">AN58+1</f>
        <v>2029</v>
      </c>
      <c r="AO62" s="11" t="n">
        <v>7959.5688904876</v>
      </c>
      <c r="AP62" s="9" t="n">
        <v>6912.8484414094</v>
      </c>
      <c r="AQ62" s="9" t="n">
        <v>4509.4833453946</v>
      </c>
      <c r="AR62" s="9" t="n">
        <v>3704.8969249672</v>
      </c>
      <c r="AS62" s="9" t="n">
        <v>2958.7791193456</v>
      </c>
      <c r="AT62" s="9" t="n">
        <v>5224.3065540572</v>
      </c>
      <c r="AU62" s="9" t="n">
        <v>5906.7261029278</v>
      </c>
      <c r="AV62" s="3"/>
      <c r="AW62" s="3"/>
      <c r="AX62" s="3" t="n">
        <f aca="false">AX58+1</f>
        <v>2029</v>
      </c>
      <c r="AY62" s="6" t="n">
        <f aca="false">AO62*[2]'inflation indexes'!i154</f>
        <v>7381.5714093579</v>
      </c>
      <c r="AZ62" s="6" t="n">
        <f aca="false">AU62*[2]'inflation indexes'!i154</f>
        <v>5477.79925322173</v>
      </c>
      <c r="BA62" s="9" t="n">
        <f aca="false">AP62*[2]'inflation indexes'!i154</f>
        <v>6410.8603260303</v>
      </c>
      <c r="BB62" s="9" t="n">
        <f aca="false">AQ62*[2]'inflation indexes'!i154</f>
        <v>4182.01962836473</v>
      </c>
      <c r="BC62" s="9" t="n">
        <f aca="false">AR62*[2]'inflation indexes'!i154</f>
        <v>3435.85960398423</v>
      </c>
      <c r="BD62" s="9" t="n">
        <f aca="false">AS62*[2]'inflation indexes'!i154</f>
        <v>2743.92239761477</v>
      </c>
      <c r="BE62" s="9" t="n">
        <f aca="false">AT62*[2]'inflation indexes'!i154</f>
        <v>4844.93474756361</v>
      </c>
      <c r="BF62" s="9" t="n">
        <v>0.5040707291</v>
      </c>
      <c r="BG62" s="9" t="n">
        <f aca="false">Y62*[2]'inflation indexes'!i154</f>
        <v>4664.42566403582</v>
      </c>
      <c r="BH62" s="9" t="n">
        <f aca="false">BG62*0.82</f>
        <v>3824.82904450938</v>
      </c>
      <c r="BI62" s="6" t="n">
        <f aca="false">Z62*[2]'inflation indexes'!i154</f>
        <v>3394.53284522993</v>
      </c>
    </row>
    <row r="63" customFormat="false" ht="15" hidden="false" customHeight="false" outlineLevel="0" collapsed="false">
      <c r="A63" s="0" t="n">
        <f aca="false">A59+1</f>
        <v>2029</v>
      </c>
      <c r="B63" s="11" t="n">
        <v>6421.5393694903</v>
      </c>
      <c r="C63" s="9" t="n">
        <v>5869.8931010762</v>
      </c>
      <c r="D63" s="9" t="n">
        <v>3883.3619009065</v>
      </c>
      <c r="E63" s="9" t="n">
        <v>3166.633839948</v>
      </c>
      <c r="F63" s="9" t="n">
        <v>2527.7317012915</v>
      </c>
      <c r="G63" s="9" t="n">
        <v>4402.5354139536</v>
      </c>
      <c r="H63" s="9" t="n">
        <v>5041.7629866662</v>
      </c>
      <c r="I63" s="3" t="n">
        <f aca="false">I59+1</f>
        <v>2029</v>
      </c>
      <c r="J63" s="11" t="n">
        <f aca="false">B63*[2]'inflation indexes'!i155</f>
        <v>5955.2284886364</v>
      </c>
      <c r="K63" s="9" t="n">
        <f aca="false">H63*[2]'inflation indexes'!i155</f>
        <v>4675.64688831461</v>
      </c>
      <c r="L63" s="9" t="n">
        <f aca="false">C63*[2]'inflation indexes'!i155</f>
        <v>5443.64094174414</v>
      </c>
      <c r="M63" s="9" t="n">
        <f aca="false">D63*[2]'inflation indexes'!i155</f>
        <v>3601.36504555904</v>
      </c>
      <c r="N63" s="9" t="n">
        <f aca="false">E63*[2]'inflation indexes'!i155</f>
        <v>2936.68339811724</v>
      </c>
      <c r="O63" s="9" t="n">
        <f aca="false">F63*[2]'inflation indexes'!i155</f>
        <v>2344.17621274435</v>
      </c>
      <c r="P63" s="9" t="n">
        <f aca="false">G63*[2]'inflation indexes'!i155</f>
        <v>4082.83790082691</v>
      </c>
      <c r="Q63" s="9" t="n">
        <v>0.5754836774</v>
      </c>
      <c r="R63" s="14" t="n">
        <v>7172.02312856289</v>
      </c>
      <c r="S63" s="13" t="n">
        <v>6447.8624402799</v>
      </c>
      <c r="T63" s="13" t="n">
        <v>4165.8134687591</v>
      </c>
      <c r="U63" s="13" t="n">
        <v>3433.8040118275</v>
      </c>
      <c r="V63" s="13" t="n">
        <v>2736.2037145401</v>
      </c>
      <c r="W63" s="13" t="n">
        <v>4830.9497966132</v>
      </c>
      <c r="X63" s="13" t="n">
        <v>5476.1580286456</v>
      </c>
      <c r="Y63" s="10" t="n">
        <v>5054.624983303</v>
      </c>
      <c r="Z63" s="10" t="n">
        <v>3665.7839629687</v>
      </c>
      <c r="AA63" s="7"/>
      <c r="AB63" s="7" t="n">
        <f aca="false">AB59+1</f>
        <v>2029</v>
      </c>
      <c r="AC63" s="8" t="n">
        <v>7172.02312856289</v>
      </c>
      <c r="AD63" s="8" t="n">
        <f aca="false">X63*[2]'inflation indexes'!i155</f>
        <v>5078.49760376907</v>
      </c>
      <c r="AE63" s="13" t="n">
        <f aca="false">S63*[2]'inflation indexes'!i155</f>
        <v>5979.64006537132</v>
      </c>
      <c r="AF63" s="13" t="n">
        <f aca="false">T63*[2]'inflation indexes'!i155</f>
        <v>3863.30591779406</v>
      </c>
      <c r="AG63" s="13" t="n">
        <f aca="false">U63*[2]'inflation indexes'!i155</f>
        <v>3184.45255864751</v>
      </c>
      <c r="AH63" s="13" t="n">
        <f aca="false">V63*[2]'inflation indexes'!i155</f>
        <v>2537.50968014937</v>
      </c>
      <c r="AI63" s="13" t="n">
        <f aca="false">W63*[2]'inflation indexes'!i155</f>
        <v>4480.14225259615</v>
      </c>
      <c r="AJ63" s="13" t="n">
        <f aca="false">Y63*[2]'inflation indexes'!i155</f>
        <v>4687.57488943474</v>
      </c>
      <c r="AK63" s="13" t="n">
        <f aca="false">AJ63*0.82</f>
        <v>3843.81140933649</v>
      </c>
      <c r="AL63" s="8" t="n">
        <f aca="false">Z63*[2]'inflation indexes'!i155</f>
        <v>3399.58689550017</v>
      </c>
      <c r="AM63" s="13" t="n">
        <v>0.5403172369</v>
      </c>
      <c r="AN63" s="3" t="n">
        <f aca="false">AN59+1</f>
        <v>2029</v>
      </c>
      <c r="AO63" s="11" t="n">
        <v>7999.2146748522</v>
      </c>
      <c r="AP63" s="9" t="n">
        <v>6963.585496789</v>
      </c>
      <c r="AQ63" s="9" t="n">
        <v>4546.6856217616</v>
      </c>
      <c r="AR63" s="9" t="n">
        <v>3718.6938497438</v>
      </c>
      <c r="AS63" s="9" t="n">
        <v>2964.8680731648</v>
      </c>
      <c r="AT63" s="9" t="n">
        <v>5243.1661418659</v>
      </c>
      <c r="AU63" s="9" t="n">
        <v>5950.9670470893</v>
      </c>
      <c r="AV63" s="3"/>
      <c r="AW63" s="3"/>
      <c r="AX63" s="3" t="n">
        <f aca="false">AX59+1</f>
        <v>2029</v>
      </c>
      <c r="AY63" s="6" t="n">
        <f aca="false">AO63*[2]'inflation indexes'!i155</f>
        <v>7418.33824841586</v>
      </c>
      <c r="AZ63" s="6" t="n">
        <f aca="false">AU63*[2]'inflation indexes'!i155</f>
        <v>5518.82756681994</v>
      </c>
      <c r="BA63" s="9" t="n">
        <f aca="false">AP63*[2]'inflation indexes'!i155</f>
        <v>6457.91302480556</v>
      </c>
      <c r="BB63" s="9" t="n">
        <f aca="false">AQ63*[2]'inflation indexes'!i155</f>
        <v>4216.52039886775</v>
      </c>
      <c r="BC63" s="9" t="n">
        <f aca="false">AR63*[2]'inflation indexes'!i155</f>
        <v>3448.65464186495</v>
      </c>
      <c r="BD63" s="9" t="n">
        <f aca="false">AS63*[2]'inflation indexes'!i155</f>
        <v>2749.56919181218</v>
      </c>
      <c r="BE63" s="9" t="n">
        <f aca="false">AT63*[2]'inflation indexes'!i155</f>
        <v>4862.42481468614</v>
      </c>
      <c r="BF63" s="9" t="n">
        <v>0.5088387794</v>
      </c>
      <c r="BG63" s="9" t="n">
        <f aca="false">Y63*[2]'inflation indexes'!i155</f>
        <v>4687.57488943474</v>
      </c>
      <c r="BH63" s="9" t="n">
        <f aca="false">BG63*0.82</f>
        <v>3843.81140933649</v>
      </c>
      <c r="BI63" s="6" t="n">
        <f aca="false">Z63*[2]'inflation indexes'!i155</f>
        <v>3399.58689550017</v>
      </c>
    </row>
    <row r="64" customFormat="false" ht="15" hidden="false" customHeight="false" outlineLevel="0" collapsed="false">
      <c r="A64" s="0" t="n">
        <f aca="false">A60+1</f>
        <v>2029</v>
      </c>
      <c r="B64" s="11" t="n">
        <v>6413.8600560191</v>
      </c>
      <c r="C64" s="9" t="n">
        <v>5870.8581996449</v>
      </c>
      <c r="D64" s="9" t="n">
        <v>3881.5926751191</v>
      </c>
      <c r="E64" s="9" t="n">
        <v>3166.6054870354</v>
      </c>
      <c r="F64" s="9" t="n">
        <v>2527.4393283205</v>
      </c>
      <c r="G64" s="9" t="n">
        <v>4380.5317222497</v>
      </c>
      <c r="H64" s="9" t="n">
        <v>5019.8948620328</v>
      </c>
      <c r="I64" s="3" t="n">
        <f aca="false">I60+1</f>
        <v>2029</v>
      </c>
      <c r="J64" s="11" t="n">
        <f aca="false">B64*[2]'inflation indexes'!i156</f>
        <v>5948.10682142773</v>
      </c>
      <c r="K64" s="9" t="n">
        <f aca="false">H64*[2]'inflation indexes'!i156</f>
        <v>4655.36675432857</v>
      </c>
      <c r="L64" s="9" t="n">
        <f aca="false">C64*[2]'inflation indexes'!i156</f>
        <v>5444.5359580572</v>
      </c>
      <c r="M64" s="9" t="n">
        <f aca="false">D64*[2]'inflation indexes'!i156</f>
        <v>3599.72429507762</v>
      </c>
      <c r="N64" s="9" t="n">
        <f aca="false">E64*[2]'inflation indexes'!i156</f>
        <v>2936.65710409907</v>
      </c>
      <c r="O64" s="9" t="n">
        <f aca="false">F64*[2]'inflation indexes'!i156</f>
        <v>2343.90507092834</v>
      </c>
      <c r="P64" s="9" t="n">
        <f aca="false">G64*[2]'inflation indexes'!i156</f>
        <v>4062.43204420119</v>
      </c>
      <c r="Q64" s="9" t="n">
        <v>0.5754836774</v>
      </c>
      <c r="R64" s="14" t="n">
        <v>7193.81121664984</v>
      </c>
      <c r="S64" s="13" t="n">
        <v>6466.6617536671</v>
      </c>
      <c r="T64" s="13" t="n">
        <v>4194.0092228495</v>
      </c>
      <c r="U64" s="13" t="n">
        <v>3440.2034597475</v>
      </c>
      <c r="V64" s="13" t="n">
        <v>2741.6654365593</v>
      </c>
      <c r="W64" s="13" t="n">
        <v>4823.1134540467</v>
      </c>
      <c r="X64" s="13" t="n">
        <v>5488.6318683105</v>
      </c>
      <c r="Y64" s="10" t="n">
        <v>5079.7107412233</v>
      </c>
      <c r="Z64" s="10" t="n">
        <v>3671.2418734598</v>
      </c>
      <c r="AA64" s="7"/>
      <c r="AB64" s="7" t="n">
        <f aca="false">AB60+1</f>
        <v>2029</v>
      </c>
      <c r="AC64" s="8" t="n">
        <v>7193.81121664984</v>
      </c>
      <c r="AD64" s="8" t="n">
        <f aca="false">X64*[2]'inflation indexes'!i156</f>
        <v>5090.0656345886</v>
      </c>
      <c r="AE64" s="13" t="n">
        <f aca="false">S64*[2]'inflation indexes'!i156</f>
        <v>5997.07423500083</v>
      </c>
      <c r="AF64" s="13" t="n">
        <f aca="false">T64*[2]'inflation indexes'!i156</f>
        <v>3889.45418978247</v>
      </c>
      <c r="AG64" s="13" t="n">
        <f aca="false">U64*[2]'inflation indexes'!i156</f>
        <v>3190.38729989441</v>
      </c>
      <c r="AH64" s="13" t="n">
        <f aca="false">V64*[2]'inflation indexes'!i156</f>
        <v>2542.5747900388</v>
      </c>
      <c r="AI64" s="13" t="n">
        <f aca="false">W64*[2]'inflation indexes'!i156</f>
        <v>4472.87495922403</v>
      </c>
      <c r="AJ64" s="13" t="n">
        <f aca="false">Y64*[2]'inflation indexes'!i156</f>
        <v>4710.83900285523</v>
      </c>
      <c r="AK64" s="13" t="n">
        <f aca="false">AJ64*0.82</f>
        <v>3862.88798234129</v>
      </c>
      <c r="AL64" s="8" t="n">
        <f aca="false">Z64*[2]'inflation indexes'!i156</f>
        <v>3404.64847064202</v>
      </c>
      <c r="AM64" s="13" t="n">
        <v>0.5415685392</v>
      </c>
      <c r="AN64" s="3" t="n">
        <f aca="false">AN60+1</f>
        <v>2029</v>
      </c>
      <c r="AO64" s="11" t="n">
        <v>8049.5921996107</v>
      </c>
      <c r="AP64" s="9" t="n">
        <v>7007.0454642271</v>
      </c>
      <c r="AQ64" s="9" t="n">
        <v>4571.0552322938</v>
      </c>
      <c r="AR64" s="9" t="n">
        <v>3732.545629671</v>
      </c>
      <c r="AS64" s="9" t="n">
        <v>2976.3213445738</v>
      </c>
      <c r="AT64" s="9" t="n">
        <v>5249.8214828388</v>
      </c>
      <c r="AU64" s="9" t="n">
        <v>5973.0363138286</v>
      </c>
      <c r="AV64" s="3"/>
      <c r="AW64" s="3"/>
      <c r="AX64" s="3" t="n">
        <f aca="false">AX60+1</f>
        <v>2029</v>
      </c>
      <c r="AY64" s="6" t="n">
        <f aca="false">AO64*[2]'inflation indexes'!i156</f>
        <v>7465.05752449072</v>
      </c>
      <c r="AZ64" s="6" t="n">
        <f aca="false">AU64*[2]'inflation indexes'!i156</f>
        <v>5539.29423663959</v>
      </c>
      <c r="BA64" s="9" t="n">
        <f aca="false">AP64*[2]'inflation indexes'!i156</f>
        <v>6498.21707361857</v>
      </c>
      <c r="BB64" s="9" t="n">
        <f aca="false">AQ64*[2]'inflation indexes'!i156</f>
        <v>4239.12036914712</v>
      </c>
      <c r="BC64" s="9" t="n">
        <f aca="false">AR64*[2]'inflation indexes'!i156</f>
        <v>3461.50055149726</v>
      </c>
      <c r="BD64" s="9" t="n">
        <f aca="false">AS64*[2]'inflation indexes'!i156</f>
        <v>2760.19076465607</v>
      </c>
      <c r="BE64" s="9" t="n">
        <f aca="false">AT64*[2]'inflation indexes'!i156</f>
        <v>4868.59686688155</v>
      </c>
      <c r="BF64" s="9" t="n">
        <v>0.5088387794</v>
      </c>
      <c r="BG64" s="9" t="n">
        <f aca="false">Y64*[2]'inflation indexes'!i156</f>
        <v>4710.83900285523</v>
      </c>
      <c r="BH64" s="9" t="n">
        <f aca="false">BG64*0.82</f>
        <v>3862.88798234129</v>
      </c>
      <c r="BI64" s="6" t="n">
        <f aca="false">Z64*[2]'inflation indexes'!i156</f>
        <v>3404.64847064202</v>
      </c>
    </row>
    <row r="65" customFormat="false" ht="15" hidden="false" customHeight="false" outlineLevel="0" collapsed="false">
      <c r="A65" s="0" t="n">
        <f aca="false">A61+1</f>
        <v>2030</v>
      </c>
      <c r="B65" s="11" t="n">
        <v>6440.3344939299</v>
      </c>
      <c r="C65" s="9" t="n">
        <v>5914.9411540112</v>
      </c>
      <c r="D65" s="9" t="n">
        <v>3882.6874797628</v>
      </c>
      <c r="E65" s="9" t="n">
        <v>3165.6537753166</v>
      </c>
      <c r="F65" s="9" t="n">
        <v>2527.1065855635</v>
      </c>
      <c r="G65" s="9" t="n">
        <v>4376.4685975341</v>
      </c>
      <c r="H65" s="9" t="n">
        <v>5031.2208590446</v>
      </c>
      <c r="I65" s="3" t="n">
        <f aca="false">I61+1</f>
        <v>2030</v>
      </c>
      <c r="J65" s="11" t="n">
        <f aca="false">B65*[2]'inflation indexes'!i157</f>
        <v>5972.65877350578</v>
      </c>
      <c r="K65" s="9" t="n">
        <f aca="false">H65*[2]'inflation indexes'!i157</f>
        <v>4665.87029501966</v>
      </c>
      <c r="L65" s="9" t="n">
        <f aca="false">C65*[2]'inflation indexes'!i157</f>
        <v>5485.4177545549</v>
      </c>
      <c r="M65" s="9" t="n">
        <f aca="false">D65*[2]'inflation indexes'!i157</f>
        <v>3600.73959864091</v>
      </c>
      <c r="N65" s="9" t="n">
        <f aca="false">E65*[2]'inflation indexes'!i157</f>
        <v>2935.77450252729</v>
      </c>
      <c r="O65" s="9" t="n">
        <f aca="false">F65*[2]'inflation indexes'!i157</f>
        <v>2343.59649084624</v>
      </c>
      <c r="P65" s="9" t="n">
        <f aca="false">G65*[2]'inflation indexes'!i157</f>
        <v>4058.66397012004</v>
      </c>
      <c r="Q65" s="9" t="n">
        <v>0.5754836774</v>
      </c>
      <c r="R65" s="12" t="n">
        <v>7222.46576005081</v>
      </c>
      <c r="S65" s="13" t="n">
        <v>6491.3976731021</v>
      </c>
      <c r="T65" s="13" t="n">
        <v>4208.0278745144</v>
      </c>
      <c r="U65" s="13" t="n">
        <v>3446.6176848178</v>
      </c>
      <c r="V65" s="13" t="n">
        <v>2747.0622886253</v>
      </c>
      <c r="W65" s="13" t="n">
        <v>4827.2650422803</v>
      </c>
      <c r="X65" s="13" t="n">
        <v>5503.4419678903</v>
      </c>
      <c r="Y65" s="10" t="n">
        <v>5104.9209980437</v>
      </c>
      <c r="Z65" s="10" t="n">
        <v>3676.7079101218</v>
      </c>
      <c r="AA65" s="7"/>
      <c r="AB65" s="7" t="n">
        <f aca="false">AB61+1</f>
        <v>2030</v>
      </c>
      <c r="AC65" s="8" t="n">
        <v>7222.46576005081</v>
      </c>
      <c r="AD65" s="8" t="n">
        <f aca="false">X65*[2]'inflation indexes'!i157</f>
        <v>5103.80027388026</v>
      </c>
      <c r="AE65" s="13" t="n">
        <f aca="false">S65*[2]'inflation indexes'!i157</f>
        <v>6020.01391404598</v>
      </c>
      <c r="AF65" s="13" t="n">
        <f aca="false">T65*[2]'inflation indexes'!i157</f>
        <v>3902.45485348061</v>
      </c>
      <c r="AG65" s="13" t="n">
        <f aca="false">U65*[2]'inflation indexes'!i157</f>
        <v>3196.33574522399</v>
      </c>
      <c r="AH65" s="13" t="n">
        <f aca="false">V65*[2]'inflation indexes'!i157</f>
        <v>2547.57974061578</v>
      </c>
      <c r="AI65" s="13" t="n">
        <f aca="false">W65*[2]'inflation indexes'!i157</f>
        <v>4476.72507289604</v>
      </c>
      <c r="AJ65" s="13" t="n">
        <f aca="false">Y65*[2]'inflation indexes'!i157</f>
        <v>4734.21857447882</v>
      </c>
      <c r="AK65" s="13" t="n">
        <f aca="false">AJ65*0.82</f>
        <v>3882.05923107263</v>
      </c>
      <c r="AL65" s="8" t="n">
        <f aca="false">Z65*[2]'inflation indexes'!i157</f>
        <v>3409.7175818592</v>
      </c>
      <c r="AM65" s="13" t="n">
        <v>0.5447750305</v>
      </c>
      <c r="AN65" s="3" t="n">
        <f aca="false">AN61+1</f>
        <v>2030</v>
      </c>
      <c r="AO65" s="11" t="n">
        <v>8105.6939640752</v>
      </c>
      <c r="AP65" s="9" t="n">
        <v>7076.5662012625</v>
      </c>
      <c r="AQ65" s="9" t="n">
        <v>4585.6926020269</v>
      </c>
      <c r="AR65" s="9" t="n">
        <v>3745.9461808614</v>
      </c>
      <c r="AS65" s="9" t="n">
        <v>2987.7608287828</v>
      </c>
      <c r="AT65" s="9" t="n">
        <v>5279.6946435348</v>
      </c>
      <c r="AU65" s="9" t="n">
        <v>6017.0823315502</v>
      </c>
      <c r="AV65" s="3"/>
      <c r="AW65" s="3"/>
      <c r="AX65" s="3" t="n">
        <f aca="false">AX61+1</f>
        <v>2030</v>
      </c>
      <c r="AY65" s="6" t="n">
        <f aca="false">AO65*[2]'inflation indexes'!i157</f>
        <v>7517.08536497849</v>
      </c>
      <c r="AZ65" s="6" t="n">
        <f aca="false">AU65*[2]'inflation indexes'!i157</f>
        <v>5580.14177870916</v>
      </c>
      <c r="BA65" s="9" t="n">
        <f aca="false">AP65*[2]'inflation indexes'!i157</f>
        <v>6562.6894454164</v>
      </c>
      <c r="BB65" s="9" t="n">
        <f aca="false">AQ65*[2]'inflation indexes'!i157</f>
        <v>4252.6948216604</v>
      </c>
      <c r="BC65" s="9" t="n">
        <f aca="false">AR65*[2]'inflation indexes'!i157</f>
        <v>3473.92799912635</v>
      </c>
      <c r="BD65" s="9" t="n">
        <f aca="false">AS65*[2]'inflation indexes'!i157</f>
        <v>2770.79955148068</v>
      </c>
      <c r="BE65" s="9" t="n">
        <f aca="false">AT65*[2]'inflation indexes'!i157</f>
        <v>4896.30073777389</v>
      </c>
      <c r="BF65" s="9" t="n">
        <v>0.5088387794</v>
      </c>
      <c r="BG65" s="9" t="n">
        <f aca="false">Y65*[2]'inflation indexes'!i157</f>
        <v>4734.21857447882</v>
      </c>
      <c r="BH65" s="9" t="n">
        <f aca="false">BG65*0.82</f>
        <v>3882.05923107263</v>
      </c>
      <c r="BI65" s="6" t="n">
        <f aca="false">Z65*[2]'inflation indexes'!i157</f>
        <v>3409.7175818592</v>
      </c>
    </row>
    <row r="66" customFormat="false" ht="15" hidden="false" customHeight="false" outlineLevel="0" collapsed="false">
      <c r="A66" s="0" t="n">
        <f aca="false">A62+1</f>
        <v>2030</v>
      </c>
      <c r="B66" s="11" t="n">
        <v>6421.8943675891</v>
      </c>
      <c r="C66" s="9" t="n">
        <v>5939.1488877393</v>
      </c>
      <c r="D66" s="9" t="n">
        <v>3888.8235504371</v>
      </c>
      <c r="E66" s="9" t="n">
        <v>3165.6035275384</v>
      </c>
      <c r="F66" s="9" t="n">
        <v>2526.728932153</v>
      </c>
      <c r="G66" s="9" t="n">
        <v>4375.535634811</v>
      </c>
      <c r="H66" s="9" t="n">
        <v>5042.1415823952</v>
      </c>
      <c r="I66" s="3" t="n">
        <f aca="false">I62+1</f>
        <v>2030</v>
      </c>
      <c r="J66" s="11" t="n">
        <f aca="false">B66*[2]'inflation indexes'!i158</f>
        <v>5955.55770795123</v>
      </c>
      <c r="K66" s="9" t="n">
        <f aca="false">H66*[2]'inflation indexes'!i158</f>
        <v>4675.99799167804</v>
      </c>
      <c r="L66" s="9" t="n">
        <f aca="false">C66*[2]'inflation indexes'!i158</f>
        <v>5507.86760298654</v>
      </c>
      <c r="M66" s="9" t="n">
        <f aca="false">D66*[2]'inflation indexes'!i158</f>
        <v>3606.43008822375</v>
      </c>
      <c r="N66" s="9" t="n">
        <f aca="false">E66*[2]'inflation indexes'!i158</f>
        <v>2935.72790357601</v>
      </c>
      <c r="O66" s="9" t="n">
        <f aca="false">F66*[2]'inflation indexes'!i158</f>
        <v>2343.24626137326</v>
      </c>
      <c r="P66" s="9" t="n">
        <f aca="false">G66*[2]'inflation indexes'!i158</f>
        <v>4057.79875605411</v>
      </c>
      <c r="Q66" s="9" t="n">
        <v>0.5756486661</v>
      </c>
      <c r="R66" s="14" t="n">
        <v>7229.84053747555</v>
      </c>
      <c r="S66" s="13" t="n">
        <v>6545.4357852289</v>
      </c>
      <c r="T66" s="13" t="n">
        <v>4229.2063145798</v>
      </c>
      <c r="U66" s="13" t="n">
        <v>3446.2764416685</v>
      </c>
      <c r="V66" s="13" t="n">
        <v>2752.573939984</v>
      </c>
      <c r="W66" s="13" t="n">
        <v>4843.4550340989</v>
      </c>
      <c r="X66" s="13" t="n">
        <v>5539.2074940535</v>
      </c>
      <c r="Y66" s="10" t="n">
        <v>5130.2563716436</v>
      </c>
      <c r="Z66" s="10" t="n">
        <v>3682.1820850535</v>
      </c>
      <c r="AA66" s="7"/>
      <c r="AB66" s="7" t="n">
        <f aca="false">AB62+1</f>
        <v>2030</v>
      </c>
      <c r="AC66" s="8" t="n">
        <v>7229.84053747555</v>
      </c>
      <c r="AD66" s="8" t="n">
        <f aca="false">X66*[2]'inflation indexes'!i158</f>
        <v>5136.96862621181</v>
      </c>
      <c r="AE66" s="13" t="n">
        <f aca="false">S66*[2]'inflation indexes'!i158</f>
        <v>6070.12795778114</v>
      </c>
      <c r="AF66" s="13" t="n">
        <f aca="false">T66*[2]'inflation indexes'!i158</f>
        <v>3922.09538550344</v>
      </c>
      <c r="AG66" s="13" t="n">
        <f aca="false">U66*[2]'inflation indexes'!i158</f>
        <v>3196.01928201987</v>
      </c>
      <c r="AH66" s="13" t="n">
        <f aca="false">V66*[2]'inflation indexes'!i158</f>
        <v>2552.69115414175</v>
      </c>
      <c r="AI66" s="13" t="n">
        <f aca="false">W66*[2]'inflation indexes'!i158</f>
        <v>4491.73940123092</v>
      </c>
      <c r="AJ66" s="13" t="n">
        <f aca="false">Y66*[2]'inflation indexes'!i158</f>
        <v>4757.71417731655</v>
      </c>
      <c r="AK66" s="13" t="n">
        <f aca="false">AJ66*0.82</f>
        <v>3901.32562539957</v>
      </c>
      <c r="AL66" s="8" t="n">
        <f aca="false">Z66*[2]'inflation indexes'!i158</f>
        <v>3414.79424037195</v>
      </c>
      <c r="AM66" s="13" t="n">
        <v>0.5409913141</v>
      </c>
      <c r="AN66" s="3" t="n">
        <f aca="false">AN62+1</f>
        <v>2030</v>
      </c>
      <c r="AO66" s="11" t="n">
        <v>8122.4993413282</v>
      </c>
      <c r="AP66" s="9" t="n">
        <v>7137.9013523538</v>
      </c>
      <c r="AQ66" s="9" t="n">
        <v>4617.205561215</v>
      </c>
      <c r="AR66" s="9" t="n">
        <v>3759.8913032294</v>
      </c>
      <c r="AS66" s="9" t="n">
        <v>2999.2360643559</v>
      </c>
      <c r="AT66" s="9" t="n">
        <v>5303.9274972447</v>
      </c>
      <c r="AU66" s="9" t="n">
        <v>6062.8082223236</v>
      </c>
      <c r="AV66" s="3"/>
      <c r="AW66" s="3"/>
      <c r="AX66" s="3" t="n">
        <f aca="false">AX62+1</f>
        <v>2030</v>
      </c>
      <c r="AY66" s="6" t="n">
        <f aca="false">AO66*[2]'inflation indexes'!i158</f>
        <v>7532.67039149952</v>
      </c>
      <c r="AZ66" s="6" t="n">
        <f aca="false">AU66*[2]'inflation indexes'!i158</f>
        <v>5622.54720702371</v>
      </c>
      <c r="BA66" s="9" t="n">
        <f aca="false">AP66*[2]'inflation indexes'!i158</f>
        <v>6619.57064135973</v>
      </c>
      <c r="BB66" s="9" t="n">
        <f aca="false">AQ66*[2]'inflation indexes'!i158</f>
        <v>4281.91941431957</v>
      </c>
      <c r="BC66" s="9" t="n">
        <f aca="false">AR66*[2]'inflation indexes'!i158</f>
        <v>3486.86047298114</v>
      </c>
      <c r="BD66" s="9" t="n">
        <f aca="false">AS66*[2]'inflation indexes'!i158</f>
        <v>2781.44149352395</v>
      </c>
      <c r="BE66" s="9" t="n">
        <f aca="false">AT66*[2]'inflation indexes'!i158</f>
        <v>4918.77388205761</v>
      </c>
      <c r="BF66" s="9" t="n">
        <v>0.5088387794</v>
      </c>
      <c r="BG66" s="9" t="n">
        <f aca="false">Y66*[2]'inflation indexes'!i158</f>
        <v>4757.71417731655</v>
      </c>
      <c r="BH66" s="9" t="n">
        <f aca="false">BG66*0.82</f>
        <v>3901.32562539957</v>
      </c>
      <c r="BI66" s="6" t="n">
        <f aca="false">Z66*[2]'inflation indexes'!i158</f>
        <v>3414.79424037195</v>
      </c>
    </row>
    <row r="67" customFormat="false" ht="15" hidden="false" customHeight="false" outlineLevel="0" collapsed="false">
      <c r="A67" s="0" t="n">
        <f aca="false">A63+1</f>
        <v>2030</v>
      </c>
      <c r="B67" s="11" t="n">
        <v>6419.8722118548</v>
      </c>
      <c r="C67" s="9" t="n">
        <v>5950.975489125</v>
      </c>
      <c r="D67" s="9" t="n">
        <v>3903.5757409726</v>
      </c>
      <c r="E67" s="9" t="n">
        <v>3165.0770759872</v>
      </c>
      <c r="F67" s="9" t="n">
        <v>2530.1650168814</v>
      </c>
      <c r="G67" s="9" t="n">
        <v>4371.9494367432</v>
      </c>
      <c r="H67" s="9" t="n">
        <v>5040.1491211292</v>
      </c>
      <c r="I67" s="3" t="n">
        <f aca="false">I63+1</f>
        <v>2030</v>
      </c>
      <c r="J67" s="11" t="n">
        <f aca="false">B67*[2]'inflation indexes'!i159</f>
        <v>5953.68239445637</v>
      </c>
      <c r="K67" s="9" t="n">
        <f aca="false">H67*[2]'inflation indexes'!i159</f>
        <v>4674.15021633773</v>
      </c>
      <c r="L67" s="9" t="n">
        <f aca="false">C67*[2]'inflation indexes'!i159</f>
        <v>5518.83539582302</v>
      </c>
      <c r="M67" s="9" t="n">
        <f aca="false">D67*[2]'inflation indexes'!i159</f>
        <v>3620.11102363375</v>
      </c>
      <c r="N67" s="9" t="n">
        <f aca="false">E67*[2]'inflation indexes'!i159</f>
        <v>2935.23968118957</v>
      </c>
      <c r="O67" s="9" t="n">
        <f aca="false">F67*[2]'inflation indexes'!i159</f>
        <v>2346.43282903041</v>
      </c>
      <c r="P67" s="9" t="n">
        <f aca="false">G67*[2]'inflation indexes'!i159</f>
        <v>4054.47297579015</v>
      </c>
      <c r="Q67" s="9" t="n">
        <v>0.5756486661</v>
      </c>
      <c r="R67" s="14" t="n">
        <v>7226.64073895218</v>
      </c>
      <c r="S67" s="13" t="n">
        <v>6572.0924200616</v>
      </c>
      <c r="T67" s="13" t="n">
        <v>4249.670554452</v>
      </c>
      <c r="U67" s="13" t="n">
        <v>3452.6704810878</v>
      </c>
      <c r="V67" s="13" t="n">
        <v>2758.0509021878</v>
      </c>
      <c r="W67" s="13" t="n">
        <v>4841.4369467472</v>
      </c>
      <c r="X67" s="13" t="n">
        <v>5549.2859726458</v>
      </c>
      <c r="Y67" s="10" t="n">
        <v>5155.7174829691</v>
      </c>
      <c r="Z67" s="10" t="n">
        <v>3687.664410372</v>
      </c>
      <c r="AA67" s="7"/>
      <c r="AB67" s="7" t="n">
        <f aca="false">AB63+1</f>
        <v>2030</v>
      </c>
      <c r="AC67" s="8" t="n">
        <v>7226.64073895218</v>
      </c>
      <c r="AD67" s="8" t="n">
        <f aca="false">X67*[2]'inflation indexes'!i159</f>
        <v>5146.31523913147</v>
      </c>
      <c r="AE67" s="13" t="n">
        <f aca="false">S67*[2]'inflation indexes'!i159</f>
        <v>6094.84887624519</v>
      </c>
      <c r="AF67" s="13" t="n">
        <f aca="false">T67*[2]'inflation indexes'!i159</f>
        <v>3941.07358018122</v>
      </c>
      <c r="AG67" s="13" t="n">
        <f aca="false">U67*[2]'inflation indexes'!i159</f>
        <v>3201.94900751345</v>
      </c>
      <c r="AH67" s="13" t="n">
        <f aca="false">V67*[2]'inflation indexes'!i159</f>
        <v>2557.77039752414</v>
      </c>
      <c r="AI67" s="13" t="n">
        <f aca="false">W67*[2]'inflation indexes'!i159</f>
        <v>4489.86786068622</v>
      </c>
      <c r="AJ67" s="13" t="n">
        <f aca="false">Y67*[2]'inflation indexes'!i159</f>
        <v>4781.32638722347</v>
      </c>
      <c r="AK67" s="13" t="n">
        <f aca="false">AJ67*0.82</f>
        <v>3920.68763752325</v>
      </c>
      <c r="AL67" s="8" t="n">
        <f aca="false">Z67*[2]'inflation indexes'!i159</f>
        <v>3419.87845741745</v>
      </c>
      <c r="AM67" s="13" t="n">
        <v>0.5447750304</v>
      </c>
      <c r="AN67" s="3" t="n">
        <f aca="false">AN63+1</f>
        <v>2030</v>
      </c>
      <c r="AO67" s="11" t="n">
        <v>8130.5811499365</v>
      </c>
      <c r="AP67" s="9" t="n">
        <v>7165.3581379362</v>
      </c>
      <c r="AQ67" s="9" t="n">
        <v>4642.2923991335</v>
      </c>
      <c r="AR67" s="9" t="n">
        <v>3765.3611197444</v>
      </c>
      <c r="AS67" s="9" t="n">
        <v>3010.6288121006</v>
      </c>
      <c r="AT67" s="9" t="n">
        <v>5309.7857836036</v>
      </c>
      <c r="AU67" s="9" t="n">
        <v>6083.3777228965</v>
      </c>
      <c r="AV67" s="3"/>
      <c r="AW67" s="3"/>
      <c r="AX67" s="3" t="n">
        <f aca="false">AX63+1</f>
        <v>2030</v>
      </c>
      <c r="AY67" s="6" t="n">
        <f aca="false">AO67*[2]'inflation indexes'!i159</f>
        <v>7540.165325984</v>
      </c>
      <c r="AZ67" s="6" t="n">
        <f aca="false">AU67*[2]'inflation indexes'!i159</f>
        <v>5641.62301871939</v>
      </c>
      <c r="BA67" s="9" t="n">
        <f aca="false">AP67*[2]'inflation indexes'!i159</f>
        <v>6645.03360628112</v>
      </c>
      <c r="BB67" s="9" t="n">
        <f aca="false">AQ67*[2]'inflation indexes'!i159</f>
        <v>4305.18452931238</v>
      </c>
      <c r="BC67" s="9" t="n">
        <f aca="false">AR67*[2]'inflation indexes'!i159</f>
        <v>3491.93308957094</v>
      </c>
      <c r="BD67" s="9" t="n">
        <f aca="false">AS67*[2]'inflation indexes'!i159</f>
        <v>2792.00693773122</v>
      </c>
      <c r="BE67" s="9" t="n">
        <f aca="false">AT67*[2]'inflation indexes'!i159</f>
        <v>4924.20675910028</v>
      </c>
      <c r="BF67" s="9" t="n">
        <v>0.5088387793</v>
      </c>
      <c r="BG67" s="9" t="n">
        <f aca="false">Y67*[2]'inflation indexes'!i159</f>
        <v>4781.32638722347</v>
      </c>
      <c r="BH67" s="9" t="n">
        <f aca="false">BG67*0.82</f>
        <v>3920.68763752325</v>
      </c>
      <c r="BI67" s="6" t="n">
        <f aca="false">Z67*[2]'inflation indexes'!i159</f>
        <v>3419.87845741745</v>
      </c>
    </row>
    <row r="68" customFormat="false" ht="15" hidden="false" customHeight="false" outlineLevel="0" collapsed="false">
      <c r="A68" s="0" t="n">
        <f aca="false">A64+1</f>
        <v>2030</v>
      </c>
      <c r="B68" s="11" t="n">
        <v>6406.9424841368</v>
      </c>
      <c r="C68" s="9" t="n">
        <v>5968.6611847764</v>
      </c>
      <c r="D68" s="9" t="n">
        <v>3915.4259825393</v>
      </c>
      <c r="E68" s="9" t="n">
        <v>3165.0083079921</v>
      </c>
      <c r="F68" s="9" t="n">
        <v>2530.8919372527</v>
      </c>
      <c r="G68" s="9" t="n">
        <v>4376.4864433455</v>
      </c>
      <c r="H68" s="9" t="n">
        <v>5053.9110807338</v>
      </c>
      <c r="I68" s="3" t="n">
        <f aca="false">I64+1</f>
        <v>2030</v>
      </c>
      <c r="J68" s="11" t="n">
        <f aca="false">B68*[2]'inflation indexes'!i160</f>
        <v>5941.69158066142</v>
      </c>
      <c r="K68" s="9" t="n">
        <f aca="false">H68*[2]'inflation indexes'!i160</f>
        <v>4686.91282810122</v>
      </c>
      <c r="L68" s="9" t="n">
        <f aca="false">C68*[2]'inflation indexes'!i160</f>
        <v>5535.23681494146</v>
      </c>
      <c r="M68" s="9" t="n">
        <f aca="false">D68*[2]'inflation indexes'!i160</f>
        <v>3631.10073997973</v>
      </c>
      <c r="N68" s="9" t="n">
        <f aca="false">E68*[2]'inflation indexes'!i160</f>
        <v>2935.17590689808</v>
      </c>
      <c r="O68" s="9" t="n">
        <f aca="false">F68*[2]'inflation indexes'!i160</f>
        <v>2347.10696285644</v>
      </c>
      <c r="P68" s="9" t="n">
        <f aca="false">G68*[2]'inflation indexes'!i160</f>
        <v>4058.68052002784</v>
      </c>
      <c r="Q68" s="9" t="n">
        <v>0.5754836774</v>
      </c>
      <c r="R68" s="14" t="n">
        <v>7227.69682031981</v>
      </c>
      <c r="S68" s="13" t="n">
        <v>6589.2488586477</v>
      </c>
      <c r="T68" s="13" t="n">
        <v>4265.9181038926</v>
      </c>
      <c r="U68" s="13" t="n">
        <v>3459.105975486</v>
      </c>
      <c r="V68" s="13" t="n">
        <v>2763.3474465654</v>
      </c>
      <c r="W68" s="13" t="n">
        <v>4839.0441745683</v>
      </c>
      <c r="X68" s="13" t="n">
        <v>5560.692823605</v>
      </c>
      <c r="Y68" s="10" t="n">
        <v>5181.3049560478</v>
      </c>
      <c r="Z68" s="10" t="n">
        <v>3693.1548982121</v>
      </c>
      <c r="AA68" s="7"/>
      <c r="AB68" s="7" t="n">
        <f aca="false">AB64+1</f>
        <v>2030</v>
      </c>
      <c r="AC68" s="8" t="n">
        <v>7227.69682031981</v>
      </c>
      <c r="AD68" s="8" t="n">
        <f aca="false">X68*[2]'inflation indexes'!i160</f>
        <v>5156.89376242459</v>
      </c>
      <c r="AE68" s="13" t="n">
        <f aca="false">S68*[2]'inflation indexes'!i160</f>
        <v>6110.75947119021</v>
      </c>
      <c r="AF68" s="13" t="n">
        <f aca="false">T68*[2]'inflation indexes'!i160</f>
        <v>3956.14128649459</v>
      </c>
      <c r="AG68" s="13" t="n">
        <f aca="false">U68*[2]'inflation indexes'!i160</f>
        <v>3207.91717766292</v>
      </c>
      <c r="AH68" s="13" t="n">
        <f aca="false">V68*[2]'inflation indexes'!i160</f>
        <v>2562.6823244242</v>
      </c>
      <c r="AI68" s="13" t="n">
        <f aca="false">W68*[2]'inflation indexes'!i160</f>
        <v>4487.64884368318</v>
      </c>
      <c r="AJ68" s="13" t="n">
        <f aca="false">Y68*[2]'inflation indexes'!i160</f>
        <v>4805.05578291237</v>
      </c>
      <c r="AK68" s="13" t="n">
        <f aca="false">AJ68*0.82</f>
        <v>3940.14574198814</v>
      </c>
      <c r="AL68" s="8" t="n">
        <f aca="false">Z68*[2]'inflation indexes'!i160</f>
        <v>3424.97024424931</v>
      </c>
      <c r="AM68" s="13" t="n">
        <v>0.5447750304</v>
      </c>
      <c r="AN68" s="3" t="n">
        <f aca="false">AN64+1</f>
        <v>2030</v>
      </c>
      <c r="AO68" s="11" t="n">
        <v>8155.6649127402</v>
      </c>
      <c r="AP68" s="9" t="n">
        <v>7204.4555322322</v>
      </c>
      <c r="AQ68" s="9" t="n">
        <v>4670.4413131438</v>
      </c>
      <c r="AR68" s="9" t="n">
        <v>3778.4682962773</v>
      </c>
      <c r="AS68" s="9" t="n">
        <v>3021.9758463886</v>
      </c>
      <c r="AT68" s="9" t="n">
        <v>5326.6794024189</v>
      </c>
      <c r="AU68" s="9" t="n">
        <v>6116.1033332969</v>
      </c>
      <c r="AV68" s="3"/>
      <c r="AW68" s="3"/>
      <c r="AX68" s="3" t="n">
        <f aca="false">AX64+1</f>
        <v>2030</v>
      </c>
      <c r="AY68" s="6" t="n">
        <f aca="false">AO68*[2]'inflation indexes'!i160</f>
        <v>7563.42758916665</v>
      </c>
      <c r="AZ68" s="6" t="n">
        <f aca="false">AU68*[2]'inflation indexes'!i160</f>
        <v>5671.97220388368</v>
      </c>
      <c r="BA68" s="9" t="n">
        <f aca="false">AP68*[2]'inflation indexes'!i160</f>
        <v>6681.29187753758</v>
      </c>
      <c r="BB68" s="9" t="n">
        <f aca="false">AQ68*[2]'inflation indexes'!i160</f>
        <v>4331.28936259189</v>
      </c>
      <c r="BC68" s="9" t="n">
        <f aca="false">AR68*[2]'inflation indexes'!i160</f>
        <v>3504.08846643668</v>
      </c>
      <c r="BD68" s="9" t="n">
        <f aca="false">AS68*[2]'inflation indexes'!i160</f>
        <v>2802.52998804132</v>
      </c>
      <c r="BE68" s="9" t="n">
        <f aca="false">AT68*[2]'inflation indexes'!i160</f>
        <v>4939.87361937417</v>
      </c>
      <c r="BF68" s="9" t="n">
        <v>0.5068357375</v>
      </c>
      <c r="BG68" s="9" t="n">
        <f aca="false">Y68*[2]'inflation indexes'!i160</f>
        <v>4805.05578291237</v>
      </c>
      <c r="BH68" s="9" t="n">
        <f aca="false">BG68*0.82</f>
        <v>3940.14574198814</v>
      </c>
      <c r="BI68" s="6" t="n">
        <f aca="false">Z68*[2]'inflation indexes'!i160</f>
        <v>3424.97024424931</v>
      </c>
    </row>
    <row r="69" customFormat="false" ht="15" hidden="false" customHeight="false" outlineLevel="0" collapsed="false">
      <c r="A69" s="0" t="n">
        <f aca="false">A65+1</f>
        <v>2031</v>
      </c>
      <c r="B69" s="11" t="n">
        <v>6386.5444613889</v>
      </c>
      <c r="C69" s="9" t="n">
        <v>5992.3837977942</v>
      </c>
      <c r="D69" s="9" t="n">
        <v>3911.0874130408</v>
      </c>
      <c r="E69" s="9" t="n">
        <v>3164.9170480248</v>
      </c>
      <c r="F69" s="9" t="n">
        <v>2531.0227021665</v>
      </c>
      <c r="G69" s="9" t="n">
        <v>4379.1094231115</v>
      </c>
      <c r="H69" s="9" t="n">
        <v>5064.1077200549</v>
      </c>
      <c r="I69" s="3" t="n">
        <f aca="false">I65+1</f>
        <v>2031</v>
      </c>
      <c r="J69" s="11" t="n">
        <f aca="false">B69*[2]'inflation indexes'!i161</f>
        <v>5922.77479464009</v>
      </c>
      <c r="K69" s="9" t="n">
        <f aca="false">H69*[2]'inflation indexes'!i161</f>
        <v>4696.36902130964</v>
      </c>
      <c r="L69" s="9" t="n">
        <f aca="false">C69*[2]'inflation indexes'!i161</f>
        <v>5557.23677051905</v>
      </c>
      <c r="M69" s="9" t="n">
        <f aca="false">D69*[2]'inflation indexes'!i161</f>
        <v>3627.07722300183</v>
      </c>
      <c r="N69" s="9" t="n">
        <f aca="false">E69*[2]'inflation indexes'!i161</f>
        <v>2935.09127392679</v>
      </c>
      <c r="O69" s="9" t="n">
        <f aca="false">F69*[2]'inflation indexes'!i161</f>
        <v>2347.22823205611</v>
      </c>
      <c r="P69" s="9" t="n">
        <f aca="false">G69*[2]'inflation indexes'!i161</f>
        <v>4061.11302770689</v>
      </c>
      <c r="Q69" s="9" t="n">
        <v>0.5756486661</v>
      </c>
      <c r="R69" s="12" t="n">
        <v>7260.95902628705</v>
      </c>
      <c r="S69" s="13" t="n">
        <v>6635.3838713023</v>
      </c>
      <c r="T69" s="13" t="n">
        <v>4284.7795507896</v>
      </c>
      <c r="U69" s="13" t="n">
        <v>3465.4840841753</v>
      </c>
      <c r="V69" s="13" t="n">
        <v>2768.7419073766</v>
      </c>
      <c r="W69" s="13" t="n">
        <v>4854.1989934682</v>
      </c>
      <c r="X69" s="13" t="n">
        <v>5588.6979753045</v>
      </c>
      <c r="Y69" s="10" t="n">
        <v>5207.0194180046</v>
      </c>
      <c r="Z69" s="10" t="n">
        <v>3698.6535607268</v>
      </c>
      <c r="AA69" s="7"/>
      <c r="AB69" s="7" t="n">
        <f aca="false">AB65+1</f>
        <v>2031</v>
      </c>
      <c r="AC69" s="8" t="n">
        <v>7260.95902628705</v>
      </c>
      <c r="AD69" s="8" t="n">
        <f aca="false">X69*[2]'inflation indexes'!i161</f>
        <v>5182.86527293527</v>
      </c>
      <c r="AE69" s="13" t="n">
        <f aca="false">S69*[2]'inflation indexes'!i161</f>
        <v>6153.54431231252</v>
      </c>
      <c r="AF69" s="13" t="n">
        <f aca="false">T69*[2]'inflation indexes'!i161</f>
        <v>3973.63307770458</v>
      </c>
      <c r="AG69" s="13" t="n">
        <f aca="false">U69*[2]'inflation indexes'!i161</f>
        <v>3213.83212926324</v>
      </c>
      <c r="AH69" s="13" t="n">
        <f aca="false">V69*[2]'inflation indexes'!i161</f>
        <v>2567.68505739136</v>
      </c>
      <c r="AI69" s="13" t="n">
        <f aca="false">W69*[2]'inflation indexes'!i161</f>
        <v>4501.70316992177</v>
      </c>
      <c r="AJ69" s="13" t="n">
        <f aca="false">Y69*[2]'inflation indexes'!i161</f>
        <v>4828.90294596842</v>
      </c>
      <c r="AK69" s="13" t="n">
        <f aca="false">AJ69*0.82</f>
        <v>3959.70041569411</v>
      </c>
      <c r="AL69" s="8" t="n">
        <f aca="false">Z69*[2]'inflation indexes'!i161</f>
        <v>3430.06961213803</v>
      </c>
      <c r="AM69" s="13" t="n">
        <v>0.5483252641</v>
      </c>
      <c r="AN69" s="3" t="n">
        <f aca="false">AN65+1</f>
        <v>2031</v>
      </c>
      <c r="AO69" s="11" t="n">
        <v>8216.4841325605</v>
      </c>
      <c r="AP69" s="9" t="n">
        <v>7257.7380095648</v>
      </c>
      <c r="AQ69" s="9" t="n">
        <v>4704.49425293</v>
      </c>
      <c r="AR69" s="9" t="n">
        <v>3792.4667656688</v>
      </c>
      <c r="AS69" s="9" t="n">
        <v>3034.1701128154</v>
      </c>
      <c r="AT69" s="9" t="n">
        <v>5342.2278074349</v>
      </c>
      <c r="AU69" s="9" t="n">
        <v>6139.8901379842</v>
      </c>
      <c r="AV69" s="3"/>
      <c r="AW69" s="3"/>
      <c r="AX69" s="3" t="n">
        <f aca="false">AX65+1</f>
        <v>2031</v>
      </c>
      <c r="AY69" s="6" t="n">
        <f aca="false">AO69*[2]'inflation indexes'!i161</f>
        <v>7619.83031905589</v>
      </c>
      <c r="AZ69" s="6" t="n">
        <f aca="false">AU69*[2]'inflation indexes'!i161</f>
        <v>5694.03168974473</v>
      </c>
      <c r="BA69" s="9" t="n">
        <f aca="false">AP69*[2]'inflation indexes'!i161</f>
        <v>6730.70515816991</v>
      </c>
      <c r="BB69" s="9" t="n">
        <f aca="false">AQ69*[2]'inflation indexes'!i161</f>
        <v>4362.86949088637</v>
      </c>
      <c r="BC69" s="9" t="n">
        <f aca="false">AR69*[2]'inflation indexes'!i161</f>
        <v>3517.07041343114</v>
      </c>
      <c r="BD69" s="9" t="n">
        <f aca="false">AS69*[2]'inflation indexes'!i161</f>
        <v>2813.83874730361</v>
      </c>
      <c r="BE69" s="9" t="n">
        <f aca="false">AT69*[2]'inflation indexes'!i161</f>
        <v>4954.29295081112</v>
      </c>
      <c r="BF69" s="9" t="n">
        <v>0.5088387793</v>
      </c>
      <c r="BG69" s="9" t="n">
        <f aca="false">Y69*[2]'inflation indexes'!i161</f>
        <v>4828.90294596842</v>
      </c>
      <c r="BH69" s="9" t="n">
        <f aca="false">BG69*0.82</f>
        <v>3959.70041569411</v>
      </c>
      <c r="BI69" s="6" t="n">
        <f aca="false">Z69*[2]'inflation indexes'!i161</f>
        <v>3430.06961213803</v>
      </c>
    </row>
    <row r="70" customFormat="false" ht="15" hidden="false" customHeight="false" outlineLevel="0" collapsed="false">
      <c r="A70" s="0" t="n">
        <f aca="false">A66+1</f>
        <v>2031</v>
      </c>
      <c r="B70" s="11" t="n">
        <v>6398.8911372029</v>
      </c>
      <c r="C70" s="9" t="n">
        <v>6001.7988438241</v>
      </c>
      <c r="D70" s="9" t="n">
        <v>3917.602146361</v>
      </c>
      <c r="E70" s="9" t="n">
        <v>3164.8574478415</v>
      </c>
      <c r="F70" s="9" t="n">
        <v>2531.205610962</v>
      </c>
      <c r="G70" s="9" t="n">
        <v>4365.1000886256</v>
      </c>
      <c r="H70" s="9" t="n">
        <v>5060.8603426669</v>
      </c>
      <c r="I70" s="3" t="n">
        <f aca="false">I66+1</f>
        <v>2031</v>
      </c>
      <c r="J70" s="11" t="n">
        <f aca="false">B70*[2]'inflation indexes'!i162</f>
        <v>5934.22489582562</v>
      </c>
      <c r="K70" s="9" t="n">
        <f aca="false">H70*[2]'inflation indexes'!i162</f>
        <v>4693.357457692</v>
      </c>
      <c r="L70" s="9" t="n">
        <f aca="false">C70*[2]'inflation indexes'!i162</f>
        <v>5565.96812714757</v>
      </c>
      <c r="M70" s="9" t="n">
        <f aca="false">D70*[2]'inflation indexes'!i162</f>
        <v>3633.11887800572</v>
      </c>
      <c r="N70" s="9" t="n">
        <f aca="false">E70*[2]'inflation indexes'!i162</f>
        <v>2935.03600171103</v>
      </c>
      <c r="O70" s="9" t="n">
        <f aca="false">F70*[2]'inflation indexes'!i162</f>
        <v>2347.39785862181</v>
      </c>
      <c r="P70" s="9" t="n">
        <f aca="false">G70*[2]'inflation indexes'!i162</f>
        <v>4048.12100460513</v>
      </c>
      <c r="Q70" s="9" t="n">
        <v>0.5754836774</v>
      </c>
      <c r="R70" s="14" t="n">
        <v>7285.23476262679</v>
      </c>
      <c r="S70" s="13" t="n">
        <v>6656.9029440751</v>
      </c>
      <c r="T70" s="13" t="n">
        <v>4309.1832585845</v>
      </c>
      <c r="U70" s="13" t="n">
        <v>3470.7219566657</v>
      </c>
      <c r="V70" s="13" t="n">
        <v>2774.2648922646</v>
      </c>
      <c r="W70" s="13" t="n">
        <v>4849.6141245065</v>
      </c>
      <c r="X70" s="13" t="n">
        <v>5594.4090274237</v>
      </c>
      <c r="Y70" s="10" t="n">
        <v>5232.8614990765</v>
      </c>
      <c r="Z70" s="10" t="n">
        <v>3704.1604100873</v>
      </c>
      <c r="AA70" s="7"/>
      <c r="AB70" s="7" t="n">
        <f aca="false">AB66+1</f>
        <v>2031</v>
      </c>
      <c r="AC70" s="8" t="n">
        <v>7285.23476262679</v>
      </c>
      <c r="AD70" s="8" t="n">
        <f aca="false">X70*[2]'inflation indexes'!i162</f>
        <v>5188.16160740017</v>
      </c>
      <c r="AE70" s="13" t="n">
        <f aca="false">S70*[2]'inflation indexes'!i162</f>
        <v>6173.50074142583</v>
      </c>
      <c r="AF70" s="13" t="n">
        <f aca="false">T70*[2]'inflation indexes'!i162</f>
        <v>3996.26466921659</v>
      </c>
      <c r="AG70" s="13" t="n">
        <f aca="false">U70*[2]'inflation indexes'!i162</f>
        <v>3218.68964483387</v>
      </c>
      <c r="AH70" s="13" t="n">
        <f aca="false">V70*[2]'inflation indexes'!i162</f>
        <v>2572.80698144334</v>
      </c>
      <c r="AI70" s="13" t="n">
        <f aca="false">W70*[2]'inflation indexes'!i162</f>
        <v>4497.45123893041</v>
      </c>
      <c r="AJ70" s="13" t="n">
        <f aca="false">Y70*[2]'inflation indexes'!i162</f>
        <v>4852.86846086291</v>
      </c>
      <c r="AK70" s="13" t="n">
        <f aca="false">AJ70*0.82</f>
        <v>3979.35213790758</v>
      </c>
      <c r="AL70" s="8" t="n">
        <f aca="false">Z70*[2]'inflation indexes'!i162</f>
        <v>3435.17657237098</v>
      </c>
      <c r="AM70" s="13" t="n">
        <v>0.5377392321</v>
      </c>
      <c r="AN70" s="3" t="n">
        <f aca="false">AN66+1</f>
        <v>2031</v>
      </c>
      <c r="AO70" s="11" t="n">
        <v>8260.7726398875</v>
      </c>
      <c r="AP70" s="9" t="n">
        <v>7291.0037556349</v>
      </c>
      <c r="AQ70" s="9" t="n">
        <v>4745.6965521324</v>
      </c>
      <c r="AR70" s="9" t="n">
        <v>3806.5289266707</v>
      </c>
      <c r="AS70" s="9" t="n">
        <v>3045.8633601313</v>
      </c>
      <c r="AT70" s="9" t="n">
        <v>5337.5342035955</v>
      </c>
      <c r="AU70" s="9" t="n">
        <v>6161.1449099116</v>
      </c>
      <c r="AV70" s="3"/>
      <c r="AW70" s="3"/>
      <c r="AX70" s="3" t="n">
        <f aca="false">AX66+1</f>
        <v>2031</v>
      </c>
      <c r="AY70" s="6" t="n">
        <f aca="false">AO70*[2]'inflation indexes'!i162</f>
        <v>7660.90274194035</v>
      </c>
      <c r="AZ70" s="6" t="n">
        <f aca="false">AU70*[2]'inflation indexes'!i162</f>
        <v>5713.74301066303</v>
      </c>
      <c r="BA70" s="9" t="n">
        <f aca="false">AP70*[2]'inflation indexes'!i162</f>
        <v>6761.55525614387</v>
      </c>
      <c r="BB70" s="9" t="n">
        <f aca="false">AQ70*[2]'inflation indexes'!i162</f>
        <v>4401.07981583949</v>
      </c>
      <c r="BC70" s="9" t="n">
        <f aca="false">AR70*[2]'inflation indexes'!i162</f>
        <v>3530.1114269626</v>
      </c>
      <c r="BD70" s="9" t="n">
        <f aca="false">AS70*[2]'inflation indexes'!i162</f>
        <v>2824.68286980034</v>
      </c>
      <c r="BE70" s="9" t="n">
        <f aca="false">AT70*[2]'inflation indexes'!i162</f>
        <v>4949.94018090807</v>
      </c>
      <c r="BF70" s="9" t="n">
        <v>0.5020679575</v>
      </c>
      <c r="BG70" s="9" t="n">
        <f aca="false">Y70*[2]'inflation indexes'!i162</f>
        <v>4852.86846086291</v>
      </c>
      <c r="BH70" s="9" t="n">
        <f aca="false">BG70*0.82</f>
        <v>3979.35213790758</v>
      </c>
      <c r="BI70" s="6" t="n">
        <f aca="false">Z70*[2]'inflation indexes'!i162</f>
        <v>3435.17657237098</v>
      </c>
    </row>
    <row r="71" customFormat="false" ht="15" hidden="false" customHeight="false" outlineLevel="0" collapsed="false">
      <c r="A71" s="0" t="n">
        <f aca="false">A67+1</f>
        <v>2031</v>
      </c>
      <c r="B71" s="11" t="n">
        <v>6393.3803649391</v>
      </c>
      <c r="C71" s="9" t="n">
        <v>6023.1086956002</v>
      </c>
      <c r="D71" s="9" t="n">
        <v>3939.6055864071</v>
      </c>
      <c r="E71" s="9" t="n">
        <v>3164.4360753525</v>
      </c>
      <c r="F71" s="9" t="n">
        <v>2528.5324432195</v>
      </c>
      <c r="G71" s="9" t="n">
        <v>4365.643527723</v>
      </c>
      <c r="H71" s="9" t="n">
        <v>5072.0444351689</v>
      </c>
      <c r="I71" s="3" t="n">
        <f aca="false">I67+1</f>
        <v>2031</v>
      </c>
      <c r="J71" s="11" t="n">
        <f aca="false">B71*[2]'inflation indexes'!i163</f>
        <v>5929.11429755759</v>
      </c>
      <c r="K71" s="9" t="n">
        <f aca="false">H71*[2]'inflation indexes'!i163</f>
        <v>4703.72939850792</v>
      </c>
      <c r="L71" s="9" t="n">
        <f aca="false">C71*[2]'inflation indexes'!i163</f>
        <v>5585.73052819872</v>
      </c>
      <c r="M71" s="9" t="n">
        <f aca="false">D71*[2]'inflation indexes'!i163</f>
        <v>3653.52450124819</v>
      </c>
      <c r="N71" s="9" t="n">
        <f aca="false">E71*[2]'inflation indexes'!i163</f>
        <v>2934.64522789397</v>
      </c>
      <c r="O71" s="9" t="n">
        <f aca="false">F71*[2]'inflation indexes'!i163</f>
        <v>2344.91880745058</v>
      </c>
      <c r="P71" s="9" t="n">
        <f aca="false">G71*[2]'inflation indexes'!i163</f>
        <v>4048.62498095853</v>
      </c>
      <c r="Q71" s="9" t="n">
        <v>0.5730994852</v>
      </c>
      <c r="R71" s="14" t="n">
        <v>7279.64548210159</v>
      </c>
      <c r="S71" s="13" t="n">
        <v>6689.1990125882</v>
      </c>
      <c r="T71" s="13" t="n">
        <v>4332.4180500914</v>
      </c>
      <c r="U71" s="13" t="n">
        <v>3477.1160546998</v>
      </c>
      <c r="V71" s="13" t="n">
        <v>2778.2839354519</v>
      </c>
      <c r="W71" s="13" t="n">
        <v>4851.4466912688</v>
      </c>
      <c r="X71" s="13" t="n">
        <v>5619.2059453396</v>
      </c>
      <c r="Y71" s="10" t="n">
        <v>5258.8318326285</v>
      </c>
      <c r="Z71" s="10" t="n">
        <v>3709.6754584827</v>
      </c>
      <c r="AA71" s="7"/>
      <c r="AB71" s="7" t="n">
        <f aca="false">AB67+1</f>
        <v>2031</v>
      </c>
      <c r="AC71" s="8" t="n">
        <v>7279.64548210159</v>
      </c>
      <c r="AD71" s="8" t="n">
        <f aca="false">X71*[2]'inflation indexes'!i163</f>
        <v>5211.15785541895</v>
      </c>
      <c r="AE71" s="13" t="n">
        <f aca="false">S71*[2]'inflation indexes'!i163</f>
        <v>6203.45157660937</v>
      </c>
      <c r="AF71" s="13" t="n">
        <f aca="false">T71*[2]'inflation indexes'!i163</f>
        <v>4017.81222726269</v>
      </c>
      <c r="AG71" s="13" t="n">
        <f aca="false">U71*[2]'inflation indexes'!i163</f>
        <v>3224.61942468583</v>
      </c>
      <c r="AH71" s="13" t="n">
        <f aca="false">V71*[2]'inflation indexes'!i163</f>
        <v>2576.5341750505</v>
      </c>
      <c r="AI71" s="13" t="n">
        <f aca="false">W71*[2]'inflation indexes'!i163</f>
        <v>4499.15073077532</v>
      </c>
      <c r="AJ71" s="13" t="n">
        <f aca="false">Y71*[2]'inflation indexes'!i163</f>
        <v>4876.95291496796</v>
      </c>
      <c r="AK71" s="13" t="n">
        <f aca="false">AJ71*0.82</f>
        <v>3999.10139027372</v>
      </c>
      <c r="AL71" s="8" t="n">
        <f aca="false">Z71*[2]'inflation indexes'!i163</f>
        <v>3440.29113625211</v>
      </c>
      <c r="AM71" s="13" t="n">
        <v>0.5469341134</v>
      </c>
      <c r="AN71" s="3" t="n">
        <f aca="false">AN67+1</f>
        <v>2031</v>
      </c>
      <c r="AO71" s="11" t="n">
        <v>8315.2011687824</v>
      </c>
      <c r="AP71" s="9" t="n">
        <v>7345.7603654332</v>
      </c>
      <c r="AQ71" s="9" t="n">
        <v>4772.3821623969</v>
      </c>
      <c r="AR71" s="9" t="n">
        <v>3819.5296070222</v>
      </c>
      <c r="AS71" s="9" t="n">
        <v>3057.4437908902</v>
      </c>
      <c r="AT71" s="9" t="n">
        <v>5355.0145322664</v>
      </c>
      <c r="AU71" s="9" t="n">
        <v>6188.8536698477</v>
      </c>
      <c r="AV71" s="3"/>
      <c r="AW71" s="3"/>
      <c r="AX71" s="3" t="n">
        <f aca="false">AX67+1</f>
        <v>2031</v>
      </c>
      <c r="AY71" s="6" t="n">
        <f aca="false">AO71*[2]'inflation indexes'!i163</f>
        <v>7711.3788516734</v>
      </c>
      <c r="AZ71" s="6" t="n">
        <f aca="false">AU71*[2]'inflation indexes'!i163</f>
        <v>5739.43965239667</v>
      </c>
      <c r="BA71" s="9" t="n">
        <f aca="false">AP71*[2]'inflation indexes'!i163</f>
        <v>6812.33562263376</v>
      </c>
      <c r="BB71" s="9" t="n">
        <f aca="false">AQ71*[2]'inflation indexes'!i163</f>
        <v>4425.82760563563</v>
      </c>
      <c r="BC71" s="9" t="n">
        <f aca="false">AR71*[2]'inflation indexes'!i163</f>
        <v>3542.16804104624</v>
      </c>
      <c r="BD71" s="9" t="n">
        <f aca="false">AS71*[2]'inflation indexes'!i163</f>
        <v>2835.42236810408</v>
      </c>
      <c r="BE71" s="9" t="n">
        <f aca="false">AT71*[2]'inflation indexes'!i163</f>
        <v>4966.15114611468</v>
      </c>
      <c r="BF71" s="9" t="n">
        <v>0.500779999</v>
      </c>
      <c r="BG71" s="9" t="n">
        <f aca="false">Y71*[2]'inflation indexes'!i163</f>
        <v>4876.95291496796</v>
      </c>
      <c r="BH71" s="9" t="n">
        <f aca="false">BG71*0.82</f>
        <v>3999.10139027372</v>
      </c>
      <c r="BI71" s="6" t="n">
        <f aca="false">Z71*[2]'inflation indexes'!i163</f>
        <v>3440.29113625211</v>
      </c>
    </row>
    <row r="72" customFormat="false" ht="15" hidden="false" customHeight="false" outlineLevel="0" collapsed="false">
      <c r="A72" s="0" t="n">
        <f aca="false">A68+1</f>
        <v>2031</v>
      </c>
      <c r="B72" s="11" t="n">
        <v>6381.8515326987</v>
      </c>
      <c r="C72" s="9" t="n">
        <v>6033.2936303606</v>
      </c>
      <c r="D72" s="9" t="n">
        <v>3948.9030755469</v>
      </c>
      <c r="E72" s="9" t="n">
        <v>3164.4148503999</v>
      </c>
      <c r="F72" s="9" t="n">
        <v>2528.6589881318</v>
      </c>
      <c r="G72" s="9" t="n">
        <v>4360.0793681114</v>
      </c>
      <c r="H72" s="9" t="n">
        <v>5079.8156010698</v>
      </c>
      <c r="I72" s="3" t="n">
        <f aca="false">I68+1</f>
        <v>2031</v>
      </c>
      <c r="J72" s="11" t="n">
        <f aca="false">B72*[2]'inflation indexes'!i164</f>
        <v>5918.42265085915</v>
      </c>
      <c r="K72" s="9" t="n">
        <f aca="false">H72*[2]'inflation indexes'!i164</f>
        <v>4710.93624812763</v>
      </c>
      <c r="L72" s="9" t="n">
        <f aca="false">C72*[2]'inflation indexes'!i164</f>
        <v>5595.1758667928</v>
      </c>
      <c r="M72" s="9" t="n">
        <f aca="false">D72*[2]'inflation indexes'!i164</f>
        <v>3662.14683757789</v>
      </c>
      <c r="N72" s="9" t="n">
        <f aca="false">E72*[2]'inflation indexes'!i164</f>
        <v>2934.625544227</v>
      </c>
      <c r="O72" s="9" t="n">
        <f aca="false">F72*[2]'inflation indexes'!i164</f>
        <v>2345.03616309126</v>
      </c>
      <c r="P72" s="9" t="n">
        <f aca="false">G72*[2]'inflation indexes'!i164</f>
        <v>4043.46487215475</v>
      </c>
      <c r="Q72" s="9" t="n">
        <v>0.5793060256</v>
      </c>
      <c r="R72" s="14" t="n">
        <v>7313.45060985399</v>
      </c>
      <c r="S72" s="13" t="n">
        <v>6721.9185547532</v>
      </c>
      <c r="T72" s="13" t="n">
        <v>4358.1797715752</v>
      </c>
      <c r="U72" s="13" t="n">
        <v>3482.8943813795</v>
      </c>
      <c r="V72" s="13" t="n">
        <v>2783.6553452361</v>
      </c>
      <c r="W72" s="13" t="n">
        <v>4857.125055102</v>
      </c>
      <c r="X72" s="13" t="n">
        <v>5627.297645421</v>
      </c>
      <c r="Y72" s="10" t="n">
        <v>5284.9310551688</v>
      </c>
      <c r="Z72" s="10" t="n">
        <v>3715.1987181205</v>
      </c>
      <c r="AA72" s="7"/>
      <c r="AB72" s="7" t="n">
        <f aca="false">AB68+1</f>
        <v>2031</v>
      </c>
      <c r="AC72" s="8" t="n">
        <v>7313.45060985399</v>
      </c>
      <c r="AD72" s="8" t="n">
        <f aca="false">X72*[2]'inflation indexes'!i164</f>
        <v>5218.66196309058</v>
      </c>
      <c r="AE72" s="13" t="n">
        <f aca="false">S72*[2]'inflation indexes'!i164</f>
        <v>6233.79513419338</v>
      </c>
      <c r="AF72" s="13" t="n">
        <f aca="false">T72*[2]'inflation indexes'!i164</f>
        <v>4041.70321801571</v>
      </c>
      <c r="AG72" s="13" t="n">
        <f aca="false">U72*[2]'inflation indexes'!i164</f>
        <v>3229.97814845588</v>
      </c>
      <c r="AH72" s="13" t="n">
        <f aca="false">V72*[2]'inflation indexes'!i164</f>
        <v>2581.51553087976</v>
      </c>
      <c r="AI72" s="13" t="n">
        <f aca="false">W72*[2]'inflation indexes'!i164</f>
        <v>4504.41675066908</v>
      </c>
      <c r="AJ72" s="13" t="n">
        <f aca="false">Y72*[2]'inflation indexes'!i164</f>
        <v>4901.15689857066</v>
      </c>
      <c r="AK72" s="13" t="n">
        <f aca="false">AJ72*0.82</f>
        <v>4018.94865682794</v>
      </c>
      <c r="AL72" s="8" t="n">
        <f aca="false">Z72*[2]'inflation indexes'!i164</f>
        <v>3445.41331510247</v>
      </c>
      <c r="AM72" s="13" t="n">
        <v>0.5385434172</v>
      </c>
      <c r="AN72" s="3" t="n">
        <f aca="false">AN68+1</f>
        <v>2031</v>
      </c>
      <c r="AO72" s="11" t="n">
        <v>8321.8281733402</v>
      </c>
      <c r="AP72" s="9" t="n">
        <v>7392.0191470541</v>
      </c>
      <c r="AQ72" s="9" t="n">
        <v>4792.4086545267</v>
      </c>
      <c r="AR72" s="9" t="n">
        <v>3833.7025169062</v>
      </c>
      <c r="AS72" s="9" t="n">
        <v>3069.0089854796</v>
      </c>
      <c r="AT72" s="9" t="n">
        <v>5368.2246375184</v>
      </c>
      <c r="AU72" s="9" t="n">
        <v>6217.3956883646</v>
      </c>
      <c r="AV72" s="3"/>
      <c r="AW72" s="3"/>
      <c r="AX72" s="3" t="n">
        <f aca="false">AX68+1</f>
        <v>2031</v>
      </c>
      <c r="AY72" s="6" t="n">
        <f aca="false">AO72*[2]'inflation indexes'!i164</f>
        <v>7717.52462515015</v>
      </c>
      <c r="AZ72" s="6" t="n">
        <f aca="false">AU72*[2]'inflation indexes'!i164</f>
        <v>5765.90904423792</v>
      </c>
      <c r="BA72" s="9" t="n">
        <f aca="false">AP72*[2]'inflation indexes'!i164</f>
        <v>6855.23524503073</v>
      </c>
      <c r="BB72" s="9" t="n">
        <f aca="false">AQ72*[2]'inflation indexes'!i164</f>
        <v>4444.39984035952</v>
      </c>
      <c r="BC72" s="9" t="n">
        <f aca="false">AR72*[2]'inflation indexes'!i164</f>
        <v>3555.31176124347</v>
      </c>
      <c r="BD72" s="9" t="n">
        <f aca="false">AS72*[2]'inflation indexes'!i164</f>
        <v>2846.1477366384</v>
      </c>
      <c r="BE72" s="9" t="n">
        <f aca="false">AT72*[2]'inflation indexes'!i164</f>
        <v>4978.40197735748</v>
      </c>
      <c r="BF72" s="9" t="n">
        <v>0.5028109358</v>
      </c>
      <c r="BG72" s="9" t="n">
        <f aca="false">Y72*[2]'inflation indexes'!i164</f>
        <v>4901.15689857066</v>
      </c>
      <c r="BH72" s="9" t="n">
        <f aca="false">BG72*0.82</f>
        <v>4018.94865682794</v>
      </c>
      <c r="BI72" s="6" t="n">
        <f aca="false">Z72*[2]'inflation indexes'!i164</f>
        <v>3445.41331510247</v>
      </c>
    </row>
    <row r="73" customFormat="false" ht="15" hidden="false" customHeight="false" outlineLevel="0" collapsed="false">
      <c r="A73" s="0" t="n">
        <f aca="false">A69+1</f>
        <v>2032</v>
      </c>
      <c r="B73" s="11" t="n">
        <v>6362.7802209505</v>
      </c>
      <c r="C73" s="9" t="n">
        <v>6058.5943589407</v>
      </c>
      <c r="D73" s="9" t="n">
        <v>3961.1017110186</v>
      </c>
      <c r="E73" s="9" t="n">
        <v>3164.4010197424</v>
      </c>
      <c r="F73" s="9" t="n">
        <v>2528.8995440785</v>
      </c>
      <c r="G73" s="9" t="n">
        <v>4351.8980680666</v>
      </c>
      <c r="H73" s="9" t="n">
        <v>5083.9542628317</v>
      </c>
      <c r="I73" s="3" t="n">
        <f aca="false">I69+1</f>
        <v>2032</v>
      </c>
      <c r="J73" s="11" t="n">
        <f aca="false">B73*[2]'inflation indexes'!i165</f>
        <v>5900.73623448706</v>
      </c>
      <c r="K73" s="9" t="n">
        <f aca="false">H73*[2]'inflation indexes'!i165</f>
        <v>4714.77437400542</v>
      </c>
      <c r="L73" s="9" t="n">
        <f aca="false">C73*[2]'inflation indexes'!i165</f>
        <v>5618.6393404171</v>
      </c>
      <c r="M73" s="9" t="n">
        <f aca="false">D73*[2]'inflation indexes'!i165</f>
        <v>3673.45964861954</v>
      </c>
      <c r="N73" s="9" t="n">
        <f aca="false">E73*[2]'inflation indexes'!i165</f>
        <v>2934.61271790595</v>
      </c>
      <c r="O73" s="9" t="n">
        <f aca="false">F73*[2]'inflation indexes'!i165</f>
        <v>2345.25925066333</v>
      </c>
      <c r="P73" s="9" t="n">
        <f aca="false">G73*[2]'inflation indexes'!i165</f>
        <v>4035.87767097175</v>
      </c>
      <c r="Q73" s="9" t="n">
        <v>0.5755439353</v>
      </c>
      <c r="R73" s="12" t="n">
        <v>7319.57452702237</v>
      </c>
      <c r="S73" s="13" t="n">
        <v>6743.7465164232</v>
      </c>
      <c r="T73" s="13" t="n">
        <v>4390.4799741151</v>
      </c>
      <c r="U73" s="13" t="n">
        <v>3489.2457892275</v>
      </c>
      <c r="V73" s="13" t="n">
        <v>2788.7898359783</v>
      </c>
      <c r="W73" s="13" t="n">
        <v>4853.5860771815</v>
      </c>
      <c r="X73" s="13" t="n">
        <v>5632.4058286665</v>
      </c>
      <c r="Y73" s="10" t="n">
        <v>5311.1598063647</v>
      </c>
      <c r="Z73" s="10" t="n">
        <v>3720.7302012261</v>
      </c>
      <c r="AA73" s="7"/>
      <c r="AB73" s="7" t="n">
        <f aca="false">AB69+1</f>
        <v>2032</v>
      </c>
      <c r="AC73" s="8" t="n">
        <v>7319.57452702237</v>
      </c>
      <c r="AD73" s="8" t="n">
        <f aca="false">X73*[2]'inflation indexes'!i165</f>
        <v>5223.39920701893</v>
      </c>
      <c r="AE73" s="13" t="n">
        <f aca="false">S73*[2]'inflation indexes'!i165</f>
        <v>6254.03802171715</v>
      </c>
      <c r="AF73" s="13" t="n">
        <f aca="false">T73*[2]'inflation indexes'!i165</f>
        <v>4071.65788702673</v>
      </c>
      <c r="AG73" s="13" t="n">
        <f aca="false">U73*[2]'inflation indexes'!i165</f>
        <v>3235.86833814141</v>
      </c>
      <c r="AH73" s="13" t="n">
        <f aca="false">V73*[2]'inflation indexes'!i165</f>
        <v>2586.27717194169</v>
      </c>
      <c r="AI73" s="13" t="n">
        <f aca="false">W73*[2]'inflation indexes'!i165</f>
        <v>4501.13476158202</v>
      </c>
      <c r="AJ73" s="13" t="n">
        <f aca="false">Y73*[2]'inflation indexes'!i165</f>
        <v>4925.4810048878</v>
      </c>
      <c r="AK73" s="13" t="n">
        <f aca="false">AJ73*0.82</f>
        <v>4038.894424008</v>
      </c>
      <c r="AL73" s="8" t="n">
        <f aca="false">Z73*[2]'inflation indexes'!i165</f>
        <v>3450.54312025969</v>
      </c>
      <c r="AM73" s="13" t="n">
        <v>0.5376265996</v>
      </c>
      <c r="AN73" s="3" t="n">
        <f aca="false">AN69+1</f>
        <v>2032</v>
      </c>
      <c r="AO73" s="11" t="n">
        <v>8342.0539716047</v>
      </c>
      <c r="AP73" s="9" t="n">
        <v>7437.2521840784</v>
      </c>
      <c r="AQ73" s="9" t="n">
        <v>4829.2509516436</v>
      </c>
      <c r="AR73" s="9" t="n">
        <v>3846.8977738753</v>
      </c>
      <c r="AS73" s="9" t="n">
        <v>3080.7833006975</v>
      </c>
      <c r="AT73" s="9" t="n">
        <v>5370.5528121978</v>
      </c>
      <c r="AU73" s="9" t="n">
        <v>6226.0927833805</v>
      </c>
      <c r="AV73" s="3"/>
      <c r="AW73" s="3"/>
      <c r="AX73" s="3" t="n">
        <f aca="false">AX69+1</f>
        <v>2032</v>
      </c>
      <c r="AY73" s="6" t="n">
        <f aca="false">AO73*[2]'inflation indexes'!i165</f>
        <v>7736.28169305858</v>
      </c>
      <c r="AZ73" s="6" t="n">
        <f aca="false">AU73*[2]'inflation indexes'!i165</f>
        <v>5773.97458507274</v>
      </c>
      <c r="BA73" s="9" t="n">
        <f aca="false">AP73*[2]'inflation indexes'!i165</f>
        <v>6897.18360900004</v>
      </c>
      <c r="BB73" s="9" t="n">
        <f aca="false">AQ73*[2]'inflation indexes'!i165</f>
        <v>4478.56677211108</v>
      </c>
      <c r="BC73" s="9" t="n">
        <f aca="false">AR73*[2]'inflation indexes'!i165</f>
        <v>3567.5488224364</v>
      </c>
      <c r="BD73" s="9" t="n">
        <f aca="false">AS73*[2]'inflation indexes'!i165</f>
        <v>2857.06704015509</v>
      </c>
      <c r="BE73" s="9" t="n">
        <f aca="false">AT73*[2]'inflation indexes'!i165</f>
        <v>4980.56108771708</v>
      </c>
      <c r="BF73" s="9" t="n">
        <v>0.5028109357</v>
      </c>
      <c r="BG73" s="9" t="n">
        <f aca="false">Y73*[2]'inflation indexes'!i165</f>
        <v>4925.4810048878</v>
      </c>
      <c r="BH73" s="9" t="n">
        <f aca="false">BG73*0.82</f>
        <v>4038.894424008</v>
      </c>
      <c r="BI73" s="6" t="n">
        <f aca="false">Z73*[2]'inflation indexes'!i165</f>
        <v>3450.54312025969</v>
      </c>
    </row>
    <row r="74" customFormat="false" ht="15" hidden="false" customHeight="false" outlineLevel="0" collapsed="false">
      <c r="A74" s="0" t="n">
        <f aca="false">A70+1</f>
        <v>2032</v>
      </c>
      <c r="B74" s="11" t="n">
        <v>6362.3552246927</v>
      </c>
      <c r="C74" s="9" t="n">
        <v>6084.5234693284</v>
      </c>
      <c r="D74" s="9" t="n">
        <v>3977.0845713945</v>
      </c>
      <c r="E74" s="9" t="n">
        <v>3164.3499038237</v>
      </c>
      <c r="F74" s="9" t="n">
        <v>2528.2486463878</v>
      </c>
      <c r="G74" s="9" t="n">
        <v>4346.9872730582</v>
      </c>
      <c r="H74" s="9" t="n">
        <v>5088.2850391677</v>
      </c>
      <c r="I74" s="3" t="n">
        <f aca="false">I70+1</f>
        <v>2032</v>
      </c>
      <c r="J74" s="11" t="n">
        <f aca="false">B74*[2]'inflation indexes'!i166</f>
        <v>5900.34210004727</v>
      </c>
      <c r="K74" s="9" t="n">
        <f aca="false">H74*[2]'inflation indexes'!i166</f>
        <v>4718.79066373442</v>
      </c>
      <c r="L74" s="9" t="n">
        <f aca="false">C74*[2]'inflation indexes'!i166</f>
        <v>5642.68556484726</v>
      </c>
      <c r="M74" s="9" t="n">
        <f aca="false">D74*[2]'inflation indexes'!i166</f>
        <v>3688.28188670978</v>
      </c>
      <c r="N74" s="9" t="n">
        <f aca="false">E74*[2]'inflation indexes'!i166</f>
        <v>2934.56531385566</v>
      </c>
      <c r="O74" s="9" t="n">
        <f aca="false">F74*[2]'inflation indexes'!i166</f>
        <v>2344.6556190031</v>
      </c>
      <c r="P74" s="9" t="n">
        <f aca="false">G74*[2]'inflation indexes'!i166</f>
        <v>4031.3234816017</v>
      </c>
      <c r="Q74" s="9" t="n">
        <v>0.5756041932</v>
      </c>
      <c r="R74" s="14" t="n">
        <v>7346.12567946538</v>
      </c>
      <c r="S74" s="13" t="n">
        <v>6782.8128166771</v>
      </c>
      <c r="T74" s="13" t="n">
        <v>4410.3337549069</v>
      </c>
      <c r="U74" s="13" t="n">
        <v>3495.5900219397</v>
      </c>
      <c r="V74" s="13" t="n">
        <v>2794.3100355159</v>
      </c>
      <c r="W74" s="13" t="n">
        <v>4860.660163728</v>
      </c>
      <c r="X74" s="13" t="n">
        <v>5649.3253267032</v>
      </c>
      <c r="Y74" s="10" t="n">
        <v>5337.518729058</v>
      </c>
      <c r="Z74" s="10" t="n">
        <v>3726.2699200434</v>
      </c>
      <c r="AA74" s="7"/>
      <c r="AB74" s="7" t="n">
        <f aca="false">AB70+1</f>
        <v>2032</v>
      </c>
      <c r="AC74" s="8" t="n">
        <v>7346.12567946538</v>
      </c>
      <c r="AD74" s="8" t="n">
        <f aca="false">X74*[2]'inflation indexes'!i166</f>
        <v>5239.09006725102</v>
      </c>
      <c r="AE74" s="13" t="n">
        <f aca="false">S74*[2]'inflation indexes'!i166</f>
        <v>6290.26745687767</v>
      </c>
      <c r="AF74" s="13" t="n">
        <f aca="false">T74*[2]'inflation indexes'!i166</f>
        <v>4090.06995213689</v>
      </c>
      <c r="AG74" s="13" t="n">
        <f aca="false">U74*[2]'inflation indexes'!i166</f>
        <v>3241.75187372569</v>
      </c>
      <c r="AH74" s="13" t="n">
        <f aca="false">V74*[2]'inflation indexes'!i166</f>
        <v>2591.39651290617</v>
      </c>
      <c r="AI74" s="13" t="n">
        <f aca="false">W74*[2]'inflation indexes'!i166</f>
        <v>4507.69515143697</v>
      </c>
      <c r="AJ74" s="13" t="n">
        <f aca="false">Y74*[2]'inflation indexes'!i166</f>
        <v>4949.92583008014</v>
      </c>
      <c r="AK74" s="13" t="n">
        <f aca="false">AJ74*0.82</f>
        <v>4058.93918066571</v>
      </c>
      <c r="AL74" s="8" t="n">
        <f aca="false">Z74*[2]'inflation indexes'!i166</f>
        <v>3455.68056307855</v>
      </c>
      <c r="AM74" s="13" t="n">
        <v>0.5376265996</v>
      </c>
      <c r="AN74" s="3" t="n">
        <f aca="false">AN70+1</f>
        <v>2032</v>
      </c>
      <c r="AO74" s="11" t="n">
        <v>8411.6206423161</v>
      </c>
      <c r="AP74" s="9" t="n">
        <v>7486.9049271622</v>
      </c>
      <c r="AQ74" s="9" t="n">
        <v>4857.2072076838</v>
      </c>
      <c r="AR74" s="9" t="n">
        <v>3861.1409153549</v>
      </c>
      <c r="AS74" s="9" t="n">
        <v>3090.9010132338</v>
      </c>
      <c r="AT74" s="9" t="n">
        <v>5382.1292639171</v>
      </c>
      <c r="AU74" s="9" t="n">
        <v>6260.4722426816</v>
      </c>
      <c r="AV74" s="3"/>
      <c r="AW74" s="3"/>
      <c r="AX74" s="3" t="n">
        <f aca="false">AX70+1</f>
        <v>2032</v>
      </c>
      <c r="AY74" s="6" t="n">
        <f aca="false">AO74*[2]'inflation indexes'!i166</f>
        <v>7800.79666298128</v>
      </c>
      <c r="AZ74" s="6" t="n">
        <f aca="false">AU74*[2]'inflation indexes'!i166</f>
        <v>5805.85752211843</v>
      </c>
      <c r="BA74" s="9" t="n">
        <f aca="false">AP74*[2]'inflation indexes'!i166</f>
        <v>6943.23073464043</v>
      </c>
      <c r="BB74" s="9" t="n">
        <f aca="false">AQ74*[2]'inflation indexes'!i166</f>
        <v>4504.49293760299</v>
      </c>
      <c r="BC74" s="9" t="n">
        <f aca="false">AR74*[2]'inflation indexes'!i166</f>
        <v>3580.75767424381</v>
      </c>
      <c r="BD74" s="9" t="n">
        <f aca="false">AS74*[2]'inflation indexes'!i166</f>
        <v>2866.45003797992</v>
      </c>
      <c r="BE74" s="9" t="n">
        <f aca="false">AT74*[2]'inflation indexes'!i166</f>
        <v>4991.29689592588</v>
      </c>
      <c r="BF74" s="9" t="n">
        <v>0.4998161846</v>
      </c>
      <c r="BG74" s="9" t="n">
        <f aca="false">Y74*[2]'inflation indexes'!i166</f>
        <v>4949.92583008014</v>
      </c>
      <c r="BH74" s="9" t="n">
        <f aca="false">BG74*0.82</f>
        <v>4058.93918066571</v>
      </c>
      <c r="BI74" s="6" t="n">
        <f aca="false">Z74*[2]'inflation indexes'!i166</f>
        <v>3455.68056307855</v>
      </c>
    </row>
    <row r="75" customFormat="false" ht="15" hidden="false" customHeight="false" outlineLevel="0" collapsed="false">
      <c r="A75" s="0" t="n">
        <f aca="false">A71+1</f>
        <v>2032</v>
      </c>
      <c r="B75" s="11" t="n">
        <v>6351.3492051603</v>
      </c>
      <c r="C75" s="9" t="n">
        <v>6104.6288856615</v>
      </c>
      <c r="D75" s="9" t="n">
        <v>3980.7385186122</v>
      </c>
      <c r="E75" s="9" t="n">
        <v>3163.865932273</v>
      </c>
      <c r="F75" s="9" t="n">
        <v>2528.2713493662</v>
      </c>
      <c r="G75" s="9" t="n">
        <v>4339.8221585184</v>
      </c>
      <c r="H75" s="9" t="n">
        <v>5083.8883445261</v>
      </c>
      <c r="I75" s="3" t="n">
        <f aca="false">I71+1</f>
        <v>2032</v>
      </c>
      <c r="J75" s="11" t="n">
        <f aca="false">B75*[2]'inflation indexes'!i167</f>
        <v>5890.13530113278</v>
      </c>
      <c r="K75" s="9" t="n">
        <f aca="false">H75*[2]'inflation indexes'!i167</f>
        <v>4714.71324246844</v>
      </c>
      <c r="L75" s="9" t="n">
        <f aca="false">C75*[2]'inflation indexes'!i167</f>
        <v>5661.33099256069</v>
      </c>
      <c r="M75" s="9" t="n">
        <f aca="false">D75*[2]'inflation indexes'!i167</f>
        <v>3691.67049640517</v>
      </c>
      <c r="N75" s="9" t="n">
        <f aca="false">E75*[2]'inflation indexes'!i167</f>
        <v>2934.11648671304</v>
      </c>
      <c r="O75" s="9" t="n">
        <f aca="false">F75*[2]'inflation indexes'!i167</f>
        <v>2344.67667336654</v>
      </c>
      <c r="P75" s="9" t="n">
        <f aca="false">G75*[2]'inflation indexes'!i167</f>
        <v>4024.67867390427</v>
      </c>
      <c r="Q75" s="9" t="n">
        <v>0.5754836774</v>
      </c>
      <c r="R75" s="14" t="n">
        <v>7380.84421278949</v>
      </c>
      <c r="S75" s="13" t="n">
        <v>6794.8673598691</v>
      </c>
      <c r="T75" s="13" t="n">
        <v>4443.2467218655</v>
      </c>
      <c r="U75" s="13" t="n">
        <v>3501.9889410092</v>
      </c>
      <c r="V75" s="13" t="n">
        <v>2799.7784205074</v>
      </c>
      <c r="W75" s="13" t="n">
        <v>4856.4298685504</v>
      </c>
      <c r="X75" s="13" t="n">
        <v>5655.9009977965</v>
      </c>
      <c r="Y75" s="10" t="n">
        <v>5364.008469281</v>
      </c>
      <c r="Z75" s="10" t="n">
        <v>3731.8178868344</v>
      </c>
      <c r="AA75" s="7"/>
      <c r="AB75" s="7" t="n">
        <f aca="false">AB71+1</f>
        <v>2032</v>
      </c>
      <c r="AC75" s="8" t="n">
        <v>7380.84421278949</v>
      </c>
      <c r="AD75" s="8" t="n">
        <f aca="false">X75*[2]'inflation indexes'!i167</f>
        <v>5245.18823492913</v>
      </c>
      <c r="AE75" s="13" t="n">
        <f aca="false">S75*[2]'inflation indexes'!i167</f>
        <v>6301.44663914284</v>
      </c>
      <c r="AF75" s="13" t="n">
        <f aca="false">T75*[2]'inflation indexes'!i167</f>
        <v>4120.59288864782</v>
      </c>
      <c r="AG75" s="13" t="n">
        <f aca="false">U75*[2]'inflation indexes'!i167</f>
        <v>3247.68612452546</v>
      </c>
      <c r="AH75" s="13" t="n">
        <f aca="false">V75*[2]'inflation indexes'!i167</f>
        <v>2596.46780192496</v>
      </c>
      <c r="AI75" s="13" t="n">
        <f aca="false">W75*[2]'inflation indexes'!i167</f>
        <v>4503.77204625807</v>
      </c>
      <c r="AJ75" s="13" t="n">
        <f aca="false">Y75*[2]'inflation indexes'!i167</f>
        <v>4974.49197326725</v>
      </c>
      <c r="AK75" s="13" t="n">
        <f aca="false">AJ75*0.82</f>
        <v>4079.08341807914</v>
      </c>
      <c r="AL75" s="8" t="n">
        <f aca="false">Z75*[2]'inflation indexes'!i167</f>
        <v>3460.82565493063</v>
      </c>
      <c r="AM75" s="13" t="n">
        <v>0.535571243</v>
      </c>
      <c r="AN75" s="3" t="n">
        <f aca="false">AN71+1</f>
        <v>2032</v>
      </c>
      <c r="AO75" s="11" t="n">
        <v>8430.6600460451</v>
      </c>
      <c r="AP75" s="9" t="n">
        <v>7524.16282036</v>
      </c>
      <c r="AQ75" s="9" t="n">
        <v>4907.7657503646</v>
      </c>
      <c r="AR75" s="9" t="n">
        <v>3873.7957705716</v>
      </c>
      <c r="AS75" s="9" t="n">
        <v>3102.6528736705</v>
      </c>
      <c r="AT75" s="9" t="n">
        <v>5390.586132338</v>
      </c>
      <c r="AU75" s="9" t="n">
        <v>6283.5443543216</v>
      </c>
      <c r="AV75" s="3"/>
      <c r="AW75" s="3"/>
      <c r="AX75" s="3" t="n">
        <f aca="false">AX71+1</f>
        <v>2032</v>
      </c>
      <c r="AY75" s="6" t="n">
        <f aca="false">AO75*[2]'inflation indexes'!i167</f>
        <v>7818.45348838864</v>
      </c>
      <c r="AZ75" s="6" t="n">
        <f aca="false">AU75*[2]'inflation indexes'!i167</f>
        <v>5827.25421356975</v>
      </c>
      <c r="BA75" s="9" t="n">
        <f aca="false">AP75*[2]'inflation indexes'!i167</f>
        <v>6977.78308326454</v>
      </c>
      <c r="BB75" s="9" t="n">
        <f aca="false">AQ75*[2]'inflation indexes'!i167</f>
        <v>4551.38008667929</v>
      </c>
      <c r="BC75" s="9" t="n">
        <f aca="false">AR75*[2]'inflation indexes'!i167</f>
        <v>3592.49357586642</v>
      </c>
      <c r="BD75" s="9" t="n">
        <f aca="false">AS75*[2]'inflation indexes'!i167</f>
        <v>2877.34851730711</v>
      </c>
      <c r="BE75" s="9" t="n">
        <f aca="false">AT75*[2]'inflation indexes'!i167</f>
        <v>4999.13965462391</v>
      </c>
      <c r="BF75" s="9" t="n">
        <v>0.5001439521</v>
      </c>
      <c r="BG75" s="9" t="n">
        <f aca="false">Y75*[2]'inflation indexes'!i167</f>
        <v>4974.49197326725</v>
      </c>
      <c r="BH75" s="9" t="n">
        <f aca="false">BG75*0.82</f>
        <v>4079.08341807914</v>
      </c>
      <c r="BI75" s="6" t="n">
        <f aca="false">Z75*[2]'inflation indexes'!i167</f>
        <v>3460.82565493063</v>
      </c>
    </row>
    <row r="76" customFormat="false" ht="15" hidden="false" customHeight="false" outlineLevel="0" collapsed="false">
      <c r="A76" s="0" t="n">
        <f aca="false">A72+1</f>
        <v>2032</v>
      </c>
      <c r="B76" s="11" t="n">
        <v>6331.8381979457</v>
      </c>
      <c r="C76" s="9" t="n">
        <v>6123.3878119417</v>
      </c>
      <c r="D76" s="9" t="n">
        <v>3994.9156201371</v>
      </c>
      <c r="E76" s="9" t="n">
        <v>3163.5067251204</v>
      </c>
      <c r="F76" s="9" t="n">
        <v>2528.4290004576</v>
      </c>
      <c r="G76" s="9" t="n">
        <v>4339.0292626277</v>
      </c>
      <c r="H76" s="9" t="n">
        <v>5096.7911342109</v>
      </c>
      <c r="I76" s="3" t="n">
        <f aca="false">I72+1</f>
        <v>2032</v>
      </c>
      <c r="J76" s="11" t="n">
        <f aca="false">B76*[2]'inflation indexes'!i168</f>
        <v>5872.04111852006</v>
      </c>
      <c r="K76" s="9" t="n">
        <f aca="false">H76*[2]'inflation indexes'!i168</f>
        <v>4726.67907438078</v>
      </c>
      <c r="L76" s="9" t="n">
        <f aca="false">C76*[2]'inflation indexes'!i168</f>
        <v>5678.72770786089</v>
      </c>
      <c r="M76" s="9" t="n">
        <f aca="false">D76*[2]'inflation indexes'!i168</f>
        <v>3704.81810386025</v>
      </c>
      <c r="N76" s="9" t="n">
        <f aca="false">E76*[2]'inflation indexes'!i168</f>
        <v>2933.78336399193</v>
      </c>
      <c r="O76" s="9" t="n">
        <f aca="false">F76*[2]'inflation indexes'!i168</f>
        <v>2344.82287635881</v>
      </c>
      <c r="P76" s="9" t="n">
        <f aca="false">G76*[2]'inflation indexes'!i168</f>
        <v>4023.94335548214</v>
      </c>
      <c r="Q76" s="9" t="n">
        <v>0.5838579091</v>
      </c>
      <c r="R76" s="14" t="n">
        <v>7369.20626439879</v>
      </c>
      <c r="S76" s="13" t="n">
        <v>6847.808130541</v>
      </c>
      <c r="T76" s="13" t="n">
        <v>4465.3799874558</v>
      </c>
      <c r="U76" s="13" t="n">
        <v>3508.4252083111</v>
      </c>
      <c r="V76" s="13" t="n">
        <v>2805.2883260017</v>
      </c>
      <c r="W76" s="13" t="n">
        <v>4871.9776853071</v>
      </c>
      <c r="X76" s="13" t="n">
        <v>5686.5558042261</v>
      </c>
      <c r="Y76" s="10" t="n">
        <v>5390.6296762722</v>
      </c>
      <c r="Z76" s="10" t="n">
        <v>3737.3741138792</v>
      </c>
      <c r="AA76" s="7"/>
      <c r="AB76" s="7" t="n">
        <f aca="false">AB72+1</f>
        <v>2032</v>
      </c>
      <c r="AC76" s="8" t="n">
        <v>7369.20626439879</v>
      </c>
      <c r="AD76" s="8" t="n">
        <f aca="false">X76*[2]'inflation indexes'!i168</f>
        <v>5273.61699103558</v>
      </c>
      <c r="AE76" s="13" t="n">
        <f aca="false">S76*[2]'inflation indexes'!i168</f>
        <v>6350.54302671831</v>
      </c>
      <c r="AF76" s="13" t="n">
        <f aca="false">T76*[2]'inflation indexes'!i168</f>
        <v>4141.11890993426</v>
      </c>
      <c r="AG76" s="13" t="n">
        <f aca="false">U76*[2]'inflation indexes'!i168</f>
        <v>3253.65501145292</v>
      </c>
      <c r="AH76" s="13" t="n">
        <f aca="false">V76*[2]'inflation indexes'!i168</f>
        <v>2601.57759636541</v>
      </c>
      <c r="AI76" s="13" t="n">
        <f aca="false">W76*[2]'inflation indexes'!i168</f>
        <v>4518.19083215316</v>
      </c>
      <c r="AJ76" s="13" t="n">
        <f aca="false">Y76*[2]'inflation indexes'!i168</f>
        <v>4999.18003654209</v>
      </c>
      <c r="AK76" s="13" t="n">
        <f aca="false">AJ76*0.82</f>
        <v>4099.32762996452</v>
      </c>
      <c r="AL76" s="8" t="n">
        <f aca="false">Z76*[2]'inflation indexes'!i168</f>
        <v>3465.97840720429</v>
      </c>
      <c r="AM76" s="13" t="n">
        <v>0.5376265996</v>
      </c>
      <c r="AN76" s="3" t="n">
        <f aca="false">AN72+1</f>
        <v>2032</v>
      </c>
      <c r="AO76" s="11" t="n">
        <v>8481.5162305601</v>
      </c>
      <c r="AP76" s="9" t="n">
        <v>7598.5108230927</v>
      </c>
      <c r="AQ76" s="9" t="n">
        <v>4928.1808279994</v>
      </c>
      <c r="AR76" s="9" t="n">
        <v>3884.7959495247</v>
      </c>
      <c r="AS76" s="9" t="n">
        <v>3114.4558464877</v>
      </c>
      <c r="AT76" s="9" t="n">
        <v>5420.0167103974</v>
      </c>
      <c r="AU76" s="9" t="n">
        <v>6325.5211897736</v>
      </c>
      <c r="AV76" s="3"/>
      <c r="AW76" s="3"/>
      <c r="AX76" s="3" t="n">
        <f aca="false">AX72+1</f>
        <v>2032</v>
      </c>
      <c r="AY76" s="6" t="n">
        <f aca="false">AO76*[2]'inflation indexes'!i168</f>
        <v>7865.61666553679</v>
      </c>
      <c r="AZ76" s="6" t="n">
        <f aca="false">AU76*[2]'inflation indexes'!i168</f>
        <v>5866.18283052011</v>
      </c>
      <c r="BA76" s="9" t="n">
        <f aca="false">AP76*[2]'inflation indexes'!i168</f>
        <v>7046.73218074273</v>
      </c>
      <c r="BB76" s="9" t="n">
        <f aca="false">AQ76*[2]'inflation indexes'!i168</f>
        <v>4570.31268911822</v>
      </c>
      <c r="BC76" s="9" t="n">
        <f aca="false">AR76*[2]'inflation indexes'!i168</f>
        <v>3602.69495832509</v>
      </c>
      <c r="BD76" s="9" t="n">
        <f aca="false">AS76*[2]'inflation indexes'!i168</f>
        <v>2888.29439740333</v>
      </c>
      <c r="BE76" s="9" t="n">
        <f aca="false">AT76*[2]'inflation indexes'!i168</f>
        <v>5026.43308176212</v>
      </c>
      <c r="BF76" s="9" t="n">
        <v>0.4997729427</v>
      </c>
      <c r="BG76" s="9" t="n">
        <f aca="false">Y76*[2]'inflation indexes'!i168</f>
        <v>4999.18003654209</v>
      </c>
      <c r="BH76" s="9" t="n">
        <f aca="false">BG76*0.82</f>
        <v>4099.32762996452</v>
      </c>
      <c r="BI76" s="6" t="n">
        <f aca="false">Z76*[2]'inflation indexes'!i168</f>
        <v>3465.97840720429</v>
      </c>
    </row>
    <row r="77" customFormat="false" ht="15" hidden="false" customHeight="false" outlineLevel="0" collapsed="false">
      <c r="A77" s="0" t="n">
        <f aca="false">A73+1</f>
        <v>2033</v>
      </c>
      <c r="B77" s="11" t="n">
        <v>6343.9756330241</v>
      </c>
      <c r="C77" s="9" t="n">
        <v>6146.5315812453</v>
      </c>
      <c r="D77" s="9" t="n">
        <v>4003.053392218</v>
      </c>
      <c r="E77" s="9" t="n">
        <v>3163.4068929155</v>
      </c>
      <c r="F77" s="9" t="n">
        <v>2528.2471564762</v>
      </c>
      <c r="G77" s="9" t="n">
        <v>4337.3918426994</v>
      </c>
      <c r="H77" s="9" t="n">
        <v>5109.0840848438</v>
      </c>
      <c r="I77" s="3" t="n">
        <f aca="false">I73+1</f>
        <v>2033</v>
      </c>
      <c r="J77" s="11" t="n">
        <f aca="false">B77*[2]'inflation indexes'!i169</f>
        <v>5883.29717333789</v>
      </c>
      <c r="K77" s="9" t="n">
        <f aca="false">H77*[2]'inflation indexes'!i169</f>
        <v>4738.07935172959</v>
      </c>
      <c r="L77" s="9" t="n">
        <f aca="false">C77*[2]'inflation indexes'!i169</f>
        <v>5700.19085343406</v>
      </c>
      <c r="M77" s="9" t="n">
        <f aca="false">D77*[2]'inflation indexes'!i169</f>
        <v>3712.36493793565</v>
      </c>
      <c r="N77" s="9" t="n">
        <f aca="false">E77*[2]'inflation indexes'!i169</f>
        <v>2933.69078127048</v>
      </c>
      <c r="O77" s="9" t="n">
        <f aca="false">F77*[2]'inflation indexes'!i169</f>
        <v>2344.65423728393</v>
      </c>
      <c r="P77" s="9" t="n">
        <f aca="false">G77*[2]'inflation indexes'!i169</f>
        <v>4022.42483955569</v>
      </c>
      <c r="Q77" s="9" t="n">
        <v>0.5824979557</v>
      </c>
      <c r="R77" s="12" t="n">
        <v>7350.87988540511</v>
      </c>
      <c r="S77" s="13" t="n">
        <v>6862.024583807</v>
      </c>
      <c r="T77" s="13" t="n">
        <v>4472.0486245567</v>
      </c>
      <c r="U77" s="13" t="n">
        <v>3514.852090816</v>
      </c>
      <c r="V77" s="13" t="n">
        <v>2809.7856515297</v>
      </c>
      <c r="W77" s="13" t="n">
        <v>4861.7804780928</v>
      </c>
      <c r="X77" s="13" t="n">
        <v>5681.0175262691</v>
      </c>
      <c r="Y77" s="10" t="n">
        <v>5417.383002492</v>
      </c>
      <c r="Z77" s="10" t="n">
        <v>3742.9386134764</v>
      </c>
      <c r="AA77" s="7"/>
      <c r="AB77" s="7" t="n">
        <f aca="false">AB73+1</f>
        <v>2033</v>
      </c>
      <c r="AC77" s="8" t="n">
        <v>7350.87988540511</v>
      </c>
      <c r="AD77" s="8" t="n">
        <f aca="false">X77*[2]'inflation indexes'!i169</f>
        <v>5268.48088444652</v>
      </c>
      <c r="AE77" s="13" t="n">
        <f aca="false">S77*[2]'inflation indexes'!i169</f>
        <v>6363.72712832163</v>
      </c>
      <c r="AF77" s="13" t="n">
        <f aca="false">T77*[2]'inflation indexes'!i169</f>
        <v>4147.30329273698</v>
      </c>
      <c r="AG77" s="13" t="n">
        <f aca="false">U77*[2]'inflation indexes'!i169</f>
        <v>3259.61519507621</v>
      </c>
      <c r="AH77" s="13" t="n">
        <f aca="false">V77*[2]'inflation indexes'!i169</f>
        <v>2605.74834103674</v>
      </c>
      <c r="AI77" s="13" t="n">
        <f aca="false">W77*[2]'inflation indexes'!i169</f>
        <v>4508.73411229006</v>
      </c>
      <c r="AJ77" s="13" t="n">
        <f aca="false">Y77*[2]'inflation indexes'!i169</f>
        <v>5023.99062498556</v>
      </c>
      <c r="AK77" s="13" t="n">
        <f aca="false">AJ77*0.82</f>
        <v>4119.67231248816</v>
      </c>
      <c r="AL77" s="8" t="n">
        <f aca="false">Z77*[2]'inflation indexes'!i169</f>
        <v>3471.13883130504</v>
      </c>
      <c r="AM77" s="13" t="n">
        <v>0.535571243</v>
      </c>
      <c r="AN77" s="3" t="n">
        <f aca="false">AN73+1</f>
        <v>2033</v>
      </c>
      <c r="AO77" s="11" t="n">
        <v>8498.6769172192</v>
      </c>
      <c r="AP77" s="9" t="n">
        <v>7650.6548255054</v>
      </c>
      <c r="AQ77" s="9" t="n">
        <v>4964.4962341908</v>
      </c>
      <c r="AR77" s="9" t="n">
        <v>3899.0267744369</v>
      </c>
      <c r="AS77" s="9" t="n">
        <v>3126.1502920089</v>
      </c>
      <c r="AT77" s="9" t="n">
        <v>5440.5237691531</v>
      </c>
      <c r="AU77" s="9" t="n">
        <v>6356.5365761015</v>
      </c>
      <c r="AV77" s="3"/>
      <c r="AW77" s="3"/>
      <c r="AX77" s="3" t="n">
        <f aca="false">AX73+1</f>
        <v>2033</v>
      </c>
      <c r="AY77" s="6" t="n">
        <f aca="false">AO77*[2]'inflation indexes'!i169</f>
        <v>7881.53120007385</v>
      </c>
      <c r="AZ77" s="6" t="n">
        <f aca="false">AU77*[2]'inflation indexes'!i169</f>
        <v>5894.94598240913</v>
      </c>
      <c r="BA77" s="9" t="n">
        <f aca="false">AP77*[2]'inflation indexes'!i169</f>
        <v>7095.08965872612</v>
      </c>
      <c r="BB77" s="9" t="n">
        <f aca="false">AQ77*[2]'inflation indexes'!i169</f>
        <v>4603.99099101495</v>
      </c>
      <c r="BC77" s="9" t="n">
        <f aca="false">AR77*[2]'inflation indexes'!i169</f>
        <v>3615.89238795335</v>
      </c>
      <c r="BD77" s="9" t="n">
        <f aca="false">AS77*[2]'inflation indexes'!i169</f>
        <v>2899.13963109567</v>
      </c>
      <c r="BE77" s="9" t="n">
        <f aca="false">AT77*[2]'inflation indexes'!i169</f>
        <v>5045.45098595817</v>
      </c>
      <c r="BF77" s="9" t="n">
        <v>0.4992682765</v>
      </c>
      <c r="BG77" s="9" t="n">
        <f aca="false">Y77*[2]'inflation indexes'!i169</f>
        <v>5023.99062498556</v>
      </c>
      <c r="BH77" s="9" t="n">
        <f aca="false">BG77*0.82</f>
        <v>4119.67231248816</v>
      </c>
      <c r="BI77" s="6" t="n">
        <f aca="false">Z77*[2]'inflation indexes'!i169</f>
        <v>3471.13883130504</v>
      </c>
    </row>
    <row r="78" customFormat="false" ht="15" hidden="false" customHeight="false" outlineLevel="0" collapsed="false">
      <c r="A78" s="0" t="n">
        <f aca="false">A74+1</f>
        <v>2033</v>
      </c>
      <c r="B78" s="11" t="n">
        <v>6330.8555414127</v>
      </c>
      <c r="C78" s="9" t="n">
        <v>6160.122094996</v>
      </c>
      <c r="D78" s="9" t="n">
        <v>3996.5235941288</v>
      </c>
      <c r="E78" s="9" t="n">
        <v>3163.3365204283</v>
      </c>
      <c r="F78" s="9" t="n">
        <v>2528.4509328367</v>
      </c>
      <c r="G78" s="9" t="n">
        <v>4328.3163280416</v>
      </c>
      <c r="H78" s="9" t="n">
        <v>5106.9153308305</v>
      </c>
      <c r="I78" s="3" t="n">
        <f aca="false">I74+1</f>
        <v>2033</v>
      </c>
      <c r="J78" s="11" t="n">
        <f aca="false">B78*[2]'inflation indexes'!i170</f>
        <v>5871.1298192438</v>
      </c>
      <c r="K78" s="9" t="n">
        <f aca="false">H78*[2]'inflation indexes'!i170</f>
        <v>4736.0680854363</v>
      </c>
      <c r="L78" s="9" t="n">
        <f aca="false">C78*[2]'inflation indexes'!i170</f>
        <v>5712.79446917267</v>
      </c>
      <c r="M78" s="9" t="n">
        <f aca="false">D78*[2]'inflation indexes'!i170</f>
        <v>3706.30931211631</v>
      </c>
      <c r="N78" s="9" t="n">
        <f aca="false">E78*[2]'inflation indexes'!i170</f>
        <v>2933.62551899979</v>
      </c>
      <c r="O78" s="9" t="n">
        <f aca="false">F78*[2]'inflation indexes'!i170</f>
        <v>2344.84321608131</v>
      </c>
      <c r="P78" s="9" t="n">
        <f aca="false">G78*[2]'inflation indexes'!i170</f>
        <v>4014.00835865768</v>
      </c>
      <c r="Q78" s="9" t="n">
        <v>0.5831495577</v>
      </c>
      <c r="R78" s="14" t="n">
        <v>7384.6985490097</v>
      </c>
      <c r="S78" s="13" t="n">
        <v>6890.9906051866</v>
      </c>
      <c r="T78" s="13" t="n">
        <v>4478.8648165903</v>
      </c>
      <c r="U78" s="13" t="n">
        <v>3520.7583072583</v>
      </c>
      <c r="V78" s="13" t="n">
        <v>2815.0664676507</v>
      </c>
      <c r="W78" s="13" t="n">
        <v>4867.2590437917</v>
      </c>
      <c r="X78" s="13" t="n">
        <v>5692.4815475051</v>
      </c>
      <c r="Y78" s="10" t="n">
        <v>5444.2691036392</v>
      </c>
      <c r="Z78" s="10" t="n">
        <v>3748.5113979428</v>
      </c>
      <c r="AA78" s="7"/>
      <c r="AB78" s="7" t="n">
        <f aca="false">AB74+1</f>
        <v>2033</v>
      </c>
      <c r="AC78" s="8" t="n">
        <v>7384.6985490097</v>
      </c>
      <c r="AD78" s="8" t="n">
        <f aca="false">X78*[2]'inflation indexes'!i170</f>
        <v>5279.11242650065</v>
      </c>
      <c r="AE78" s="13" t="n">
        <f aca="false">S78*[2]'inflation indexes'!i170</f>
        <v>6390.58973334462</v>
      </c>
      <c r="AF78" s="13" t="n">
        <f aca="false">T78*[2]'inflation indexes'!i170</f>
        <v>4153.62451552281</v>
      </c>
      <c r="AG78" s="13" t="n">
        <f aca="false">U78*[2]'inflation indexes'!i170</f>
        <v>3265.09252167866</v>
      </c>
      <c r="AH78" s="13" t="n">
        <f aca="false">V78*[2]'inflation indexes'!i170</f>
        <v>2610.64568181401</v>
      </c>
      <c r="AI78" s="13" t="n">
        <f aca="false">W78*[2]'inflation indexes'!i170</f>
        <v>4513.81484272706</v>
      </c>
      <c r="AJ78" s="13" t="n">
        <f aca="false">Y78*[2]'inflation indexes'!i170</f>
        <v>5048.92434668178</v>
      </c>
      <c r="AK78" s="13" t="n">
        <f aca="false">AJ78*0.82</f>
        <v>4140.11796427906</v>
      </c>
      <c r="AL78" s="8" t="n">
        <f aca="false">Z78*[2]'inflation indexes'!i170</f>
        <v>3476.30693865529</v>
      </c>
      <c r="AM78" s="13" t="n">
        <v>0.5332734775</v>
      </c>
      <c r="AN78" s="3" t="n">
        <f aca="false">AN74+1</f>
        <v>2033</v>
      </c>
      <c r="AO78" s="11" t="n">
        <v>8548.4402657339</v>
      </c>
      <c r="AP78" s="9" t="n">
        <v>7712.5403170111</v>
      </c>
      <c r="AQ78" s="9" t="n">
        <v>4992.0537952749</v>
      </c>
      <c r="AR78" s="9" t="n">
        <v>3909.5265340513</v>
      </c>
      <c r="AS78" s="9" t="n">
        <v>3138.0522487825</v>
      </c>
      <c r="AT78" s="9" t="n">
        <v>5453.7267948261</v>
      </c>
      <c r="AU78" s="9" t="n">
        <v>6382.3726151944</v>
      </c>
      <c r="AV78" s="3"/>
      <c r="AW78" s="3"/>
      <c r="AX78" s="3" t="n">
        <f aca="false">AX74+1</f>
        <v>2033</v>
      </c>
      <c r="AY78" s="6" t="n">
        <f aca="false">AO78*[2]'inflation indexes'!i170</f>
        <v>7927.68089934575</v>
      </c>
      <c r="AZ78" s="6" t="n">
        <f aca="false">AU78*[2]'inflation indexes'!i170</f>
        <v>5918.90589407308</v>
      </c>
      <c r="BA78" s="9" t="n">
        <f aca="false">AP78*[2]'inflation indexes'!i170</f>
        <v>7152.48123118911</v>
      </c>
      <c r="BB78" s="9" t="n">
        <f aca="false">AQ78*[2]'inflation indexes'!i170</f>
        <v>4629.54741345551</v>
      </c>
      <c r="BC78" s="9" t="n">
        <f aca="false">AR78*[2]'inflation indexes'!i170</f>
        <v>3625.62968986519</v>
      </c>
      <c r="BD78" s="9" t="n">
        <f aca="false">AS78*[2]'inflation indexes'!i170</f>
        <v>2910.17730726182</v>
      </c>
      <c r="BE78" s="9" t="n">
        <f aca="false">AT78*[2]'inflation indexes'!i170</f>
        <v>5057.6952517175</v>
      </c>
      <c r="BF78" s="9" t="n">
        <v>0.4961540279</v>
      </c>
      <c r="BG78" s="9" t="n">
        <f aca="false">Y78*[2]'inflation indexes'!i170</f>
        <v>5048.92434668178</v>
      </c>
      <c r="BH78" s="9" t="n">
        <f aca="false">BG78*0.82</f>
        <v>4140.11796427906</v>
      </c>
      <c r="BI78" s="6" t="n">
        <f aca="false">Z78*[2]'inflation indexes'!i170</f>
        <v>3476.30693865529</v>
      </c>
    </row>
    <row r="79" customFormat="false" ht="15" hidden="false" customHeight="false" outlineLevel="0" collapsed="false">
      <c r="A79" s="0" t="n">
        <f aca="false">A75+1</f>
        <v>2033</v>
      </c>
      <c r="B79" s="11" t="n">
        <v>6365.6553902141</v>
      </c>
      <c r="C79" s="9" t="n">
        <v>6174.1887104222</v>
      </c>
      <c r="D79" s="9" t="n">
        <v>3993.3820115934</v>
      </c>
      <c r="E79" s="9" t="n">
        <v>3162.7812490836</v>
      </c>
      <c r="F79" s="9" t="n">
        <v>2528.9652465856</v>
      </c>
      <c r="G79" s="9" t="n">
        <v>4319.2165615021</v>
      </c>
      <c r="H79" s="9" t="n">
        <v>5100.2696551758</v>
      </c>
      <c r="I79" s="3" t="n">
        <f aca="false">I75+1</f>
        <v>2033</v>
      </c>
      <c r="J79" s="11" t="n">
        <f aca="false">B79*[2]'inflation indexes'!i171</f>
        <v>5903.40261849922</v>
      </c>
      <c r="K79" s="9" t="n">
        <f aca="false">H79*[2]'inflation indexes'!i171</f>
        <v>4729.90499669575</v>
      </c>
      <c r="L79" s="9" t="n">
        <f aca="false">C79*[2]'inflation indexes'!i171</f>
        <v>5725.83961366291</v>
      </c>
      <c r="M79" s="9" t="n">
        <f aca="false">D79*[2]'inflation indexes'!i171</f>
        <v>3703.39586088013</v>
      </c>
      <c r="N79" s="9" t="n">
        <f aca="false">E79*[2]'inflation indexes'!i171</f>
        <v>2933.11056961762</v>
      </c>
      <c r="O79" s="9" t="n">
        <f aca="false">F79*[2]'inflation indexes'!i171</f>
        <v>2345.32018207238</v>
      </c>
      <c r="P79" s="9" t="n">
        <f aca="false">G79*[2]'inflation indexes'!i171</f>
        <v>4005.56938696914</v>
      </c>
      <c r="Q79" s="9" t="n">
        <v>0.5754836774</v>
      </c>
      <c r="R79" s="14" t="n">
        <v>7395.92823193328</v>
      </c>
      <c r="S79" s="13" t="n">
        <v>6926.5393932647</v>
      </c>
      <c r="T79" s="13" t="n">
        <v>4498.0609464436</v>
      </c>
      <c r="U79" s="13" t="n">
        <v>3527.2017603834</v>
      </c>
      <c r="V79" s="13" t="n">
        <v>2820.6041431742</v>
      </c>
      <c r="W79" s="13" t="n">
        <v>4866.2348199331</v>
      </c>
      <c r="X79" s="13" t="n">
        <v>5694.7164979832</v>
      </c>
      <c r="Y79" s="10" t="n">
        <v>5471.2886386666</v>
      </c>
      <c r="Z79" s="10" t="n">
        <v>3754.0924796136</v>
      </c>
      <c r="AA79" s="7"/>
      <c r="AB79" s="7" t="n">
        <f aca="false">AB75+1</f>
        <v>2033</v>
      </c>
      <c r="AC79" s="8" t="n">
        <v>7395.92823193328</v>
      </c>
      <c r="AD79" s="8" t="n">
        <f aca="false">X79*[2]'inflation indexes'!i171</f>
        <v>5281.18508229111</v>
      </c>
      <c r="AE79" s="13" t="n">
        <f aca="false">S79*[2]'inflation indexes'!i171</f>
        <v>6423.55708639162</v>
      </c>
      <c r="AF79" s="13" t="n">
        <f aca="false">T79*[2]'inflation indexes'!i171</f>
        <v>4171.42668612338</v>
      </c>
      <c r="AG79" s="13" t="n">
        <f aca="false">U79*[2]'inflation indexes'!i171</f>
        <v>3271.06807261869</v>
      </c>
      <c r="AH79" s="13" t="n">
        <f aca="false">V79*[2]'inflation indexes'!i171</f>
        <v>2615.78122971628</v>
      </c>
      <c r="AI79" s="13" t="n">
        <f aca="false">W79*[2]'inflation indexes'!i171</f>
        <v>4512.86499460646</v>
      </c>
      <c r="AJ79" s="13" t="n">
        <f aca="false">Y79*[2]'inflation indexes'!i171</f>
        <v>5073.98181273258</v>
      </c>
      <c r="AK79" s="13" t="n">
        <f aca="false">AJ79*0.82</f>
        <v>4160.66508644071</v>
      </c>
      <c r="AL79" s="8" t="n">
        <f aca="false">Z79*[2]'inflation indexes'!i171</f>
        <v>3481.48274069448</v>
      </c>
      <c r="AM79" s="13" t="n">
        <v>0.5355712429</v>
      </c>
      <c r="AN79" s="3" t="n">
        <f aca="false">AN75+1</f>
        <v>2033</v>
      </c>
      <c r="AO79" s="11" t="n">
        <v>8578.1653660837</v>
      </c>
      <c r="AP79" s="9" t="n">
        <v>7756.7792767919</v>
      </c>
      <c r="AQ79" s="9" t="n">
        <v>5015.652132178</v>
      </c>
      <c r="AR79" s="9" t="n">
        <v>3923.3288303721</v>
      </c>
      <c r="AS79" s="9" t="n">
        <v>3149.7734834322</v>
      </c>
      <c r="AT79" s="9" t="n">
        <v>5459.1516080519</v>
      </c>
      <c r="AU79" s="9" t="n">
        <v>6401.5493576164</v>
      </c>
      <c r="AV79" s="3"/>
      <c r="AW79" s="3"/>
      <c r="AX79" s="3" t="n">
        <f aca="false">AX75+1</f>
        <v>2033</v>
      </c>
      <c r="AY79" s="6" t="n">
        <f aca="false">AO79*[2]'inflation indexes'!i171</f>
        <v>7955.24746154294</v>
      </c>
      <c r="AZ79" s="6" t="n">
        <f aca="false">AU79*[2]'inflation indexes'!i171</f>
        <v>5936.69008509328</v>
      </c>
      <c r="BA79" s="9" t="n">
        <f aca="false">AP79*[2]'inflation indexes'!i171</f>
        <v>7193.50770450577</v>
      </c>
      <c r="BB79" s="9" t="n">
        <f aca="false">AQ79*[2]'inflation indexes'!i171</f>
        <v>4651.43211743747</v>
      </c>
      <c r="BC79" s="9" t="n">
        <f aca="false">AR79*[2]'inflation indexes'!i171</f>
        <v>3638.4297092264</v>
      </c>
      <c r="BD79" s="9" t="n">
        <f aca="false">AS79*[2]'inflation indexes'!i171</f>
        <v>2921.04738474504</v>
      </c>
      <c r="BE79" s="9" t="n">
        <f aca="false">AT79*[2]'inflation indexes'!i171</f>
        <v>5062.72613300763</v>
      </c>
      <c r="BF79" s="9" t="n">
        <v>0.4911825104</v>
      </c>
      <c r="BG79" s="9" t="n">
        <f aca="false">Y79*[2]'inflation indexes'!i171</f>
        <v>5073.98181273258</v>
      </c>
      <c r="BH79" s="9" t="n">
        <f aca="false">BG79*0.82</f>
        <v>4160.66508644071</v>
      </c>
      <c r="BI79" s="6" t="n">
        <f aca="false">Z79*[2]'inflation indexes'!i171</f>
        <v>3481.48274069448</v>
      </c>
    </row>
    <row r="80" customFormat="false" ht="15" hidden="false" customHeight="false" outlineLevel="0" collapsed="false">
      <c r="A80" s="0" t="n">
        <f aca="false">A76+1</f>
        <v>2033</v>
      </c>
      <c r="B80" s="11" t="n">
        <v>6348.3877396837</v>
      </c>
      <c r="C80" s="9" t="n">
        <v>6216.2316976764</v>
      </c>
      <c r="D80" s="9" t="n">
        <v>3997.5037131884</v>
      </c>
      <c r="E80" s="9" t="n">
        <v>3162.7241431372</v>
      </c>
      <c r="F80" s="9" t="n">
        <v>2529.1125227192</v>
      </c>
      <c r="G80" s="9" t="n">
        <v>4327.5075093033</v>
      </c>
      <c r="H80" s="9" t="n">
        <v>5110.5750800547</v>
      </c>
      <c r="I80" s="3" t="n">
        <f aca="false">I76+1</f>
        <v>2033</v>
      </c>
      <c r="J80" s="11" t="n">
        <f aca="false">B80*[2]'inflation indexes'!i172</f>
        <v>5887.38888745226</v>
      </c>
      <c r="K80" s="9" t="n">
        <f aca="false">H80*[2]'inflation indexes'!i172</f>
        <v>4739.46207581574</v>
      </c>
      <c r="L80" s="9" t="n">
        <f aca="false">C80*[2]'inflation indexes'!i172</f>
        <v>5764.8295786911</v>
      </c>
      <c r="M80" s="9" t="n">
        <f aca="false">D80*[2]'inflation indexes'!i172</f>
        <v>3707.21825818206</v>
      </c>
      <c r="N80" s="9" t="n">
        <f aca="false">E80*[2]'inflation indexes'!i172</f>
        <v>2933.05761051556</v>
      </c>
      <c r="O80" s="9" t="n">
        <f aca="false">F80*[2]'inflation indexes'!i172</f>
        <v>2345.45676350185</v>
      </c>
      <c r="P80" s="9" t="n">
        <f aca="false">G80*[2]'inflation indexes'!i172</f>
        <v>4013.25827365231</v>
      </c>
      <c r="Q80" s="9" t="n">
        <v>0.5756486661</v>
      </c>
      <c r="R80" s="14" t="n">
        <v>7390.39517187662</v>
      </c>
      <c r="S80" s="13" t="n">
        <v>6976.6449507616</v>
      </c>
      <c r="T80" s="13" t="n">
        <v>4504.8036344262</v>
      </c>
      <c r="U80" s="13" t="n">
        <v>3533.6072899811</v>
      </c>
      <c r="V80" s="13" t="n">
        <v>2826.0934622223</v>
      </c>
      <c r="W80" s="13" t="n">
        <v>4879.6685646303</v>
      </c>
      <c r="X80" s="13" t="n">
        <v>5718.9035133325</v>
      </c>
      <c r="Y80" s="10" t="n">
        <v>5498.4422697976</v>
      </c>
      <c r="Z80" s="10" t="n">
        <v>3759.6818708424</v>
      </c>
      <c r="AA80" s="7"/>
      <c r="AB80" s="7" t="n">
        <f aca="false">AB76+1</f>
        <v>2033</v>
      </c>
      <c r="AC80" s="8" t="n">
        <v>7390.39517187662</v>
      </c>
      <c r="AD80" s="8" t="n">
        <f aca="false">X80*[2]'inflation indexes'!i172</f>
        <v>5303.61571684388</v>
      </c>
      <c r="AE80" s="13" t="n">
        <f aca="false">S80*[2]'inflation indexes'!i172</f>
        <v>6470.02414456497</v>
      </c>
      <c r="AF80" s="13" t="n">
        <f aca="false">T80*[2]'inflation indexes'!i172</f>
        <v>4177.67974247849</v>
      </c>
      <c r="AG80" s="13" t="n">
        <f aca="false">U80*[2]'inflation indexes'!i172</f>
        <v>3277.00845391204</v>
      </c>
      <c r="AH80" s="13" t="n">
        <f aca="false">V80*[2]'inflation indexes'!i172</f>
        <v>2620.87193262994</v>
      </c>
      <c r="AI80" s="13" t="n">
        <f aca="false">W80*[2]'inflation indexes'!i172</f>
        <v>4525.32322534003</v>
      </c>
      <c r="AJ80" s="13" t="n">
        <f aca="false">Y80*[2]'inflation indexes'!i172</f>
        <v>5099.1636372729</v>
      </c>
      <c r="AK80" s="13" t="n">
        <f aca="false">AJ80*0.82</f>
        <v>4181.31418256378</v>
      </c>
      <c r="AL80" s="8" t="n">
        <f aca="false">Z80*[2]'inflation indexes'!i172</f>
        <v>3486.66624887914</v>
      </c>
      <c r="AM80" s="13" t="n">
        <v>0.5376265996</v>
      </c>
      <c r="AN80" s="3" t="n">
        <f aca="false">AN76+1</f>
        <v>2033</v>
      </c>
      <c r="AO80" s="11" t="n">
        <v>8590.218760239</v>
      </c>
      <c r="AP80" s="9" t="n">
        <v>7832.5513767961</v>
      </c>
      <c r="AQ80" s="9" t="n">
        <v>5029.0079382315</v>
      </c>
      <c r="AR80" s="9" t="n">
        <v>3937.7063512971</v>
      </c>
      <c r="AS80" s="9" t="n">
        <v>3164.4467779944</v>
      </c>
      <c r="AT80" s="9" t="n">
        <v>5495.3900066575</v>
      </c>
      <c r="AU80" s="9" t="n">
        <v>6431.5598626837</v>
      </c>
      <c r="AV80" s="3"/>
      <c r="AW80" s="3"/>
      <c r="AX80" s="3" t="n">
        <f aca="false">AX76+1</f>
        <v>2033</v>
      </c>
      <c r="AY80" s="6" t="n">
        <f aca="false">AO80*[2]'inflation indexes'!i172</f>
        <v>7966.42557821064</v>
      </c>
      <c r="AZ80" s="6" t="n">
        <f aca="false">AU80*[2]'inflation indexes'!i172</f>
        <v>5964.52132686442</v>
      </c>
      <c r="BA80" s="9" t="n">
        <f aca="false">AP80*[2]'inflation indexes'!i172</f>
        <v>7263.77748603708</v>
      </c>
      <c r="BB80" s="9" t="n">
        <f aca="false">AQ80*[2]'inflation indexes'!i172</f>
        <v>4663.81806917303</v>
      </c>
      <c r="BC80" s="9" t="n">
        <f aca="false">AR80*[2]'inflation indexes'!i172</f>
        <v>3651.76318228978</v>
      </c>
      <c r="BD80" s="9" t="n">
        <f aca="false">AS80*[2]'inflation indexes'!i172</f>
        <v>2934.65515334553</v>
      </c>
      <c r="BE80" s="9" t="n">
        <f aca="false">AT80*[2]'inflation indexes'!i172</f>
        <v>5096.33301935391</v>
      </c>
      <c r="BF80" s="9" t="n">
        <v>0.4919056138</v>
      </c>
      <c r="BG80" s="9" t="n">
        <f aca="false">Y80*[2]'inflation indexes'!i172</f>
        <v>5099.1636372729</v>
      </c>
      <c r="BH80" s="9" t="n">
        <f aca="false">BG80*0.82</f>
        <v>4181.31418256378</v>
      </c>
      <c r="BI80" s="6" t="n">
        <f aca="false">Z80*[2]'inflation indexes'!i172</f>
        <v>3486.66624887914</v>
      </c>
    </row>
    <row r="81" customFormat="false" ht="15" hidden="false" customHeight="false" outlineLevel="0" collapsed="false">
      <c r="A81" s="0" t="n">
        <f aca="false">A77+1</f>
        <v>2034</v>
      </c>
      <c r="B81" s="11" t="n">
        <v>6364.5475283016</v>
      </c>
      <c r="C81" s="9" t="n">
        <v>6224.2262341971</v>
      </c>
      <c r="D81" s="9" t="n">
        <v>3993.5519791015</v>
      </c>
      <c r="E81" s="9" t="n">
        <v>3162.6293306865</v>
      </c>
      <c r="F81" s="9" t="n">
        <v>2529.2258395139</v>
      </c>
      <c r="G81" s="9" t="n">
        <v>4320.1679487219</v>
      </c>
      <c r="H81" s="9" t="n">
        <v>5098.5171293575</v>
      </c>
      <c r="I81" s="3" t="n">
        <f aca="false">I77+1</f>
        <v>2034</v>
      </c>
      <c r="J81" s="11" t="n">
        <f aca="false">B81*[2]'inflation indexes'!i173</f>
        <v>5902.37520584266</v>
      </c>
      <c r="K81" s="9" t="n">
        <f aca="false">H81*[2]'inflation indexes'!i173</f>
        <v>4728.27973348709</v>
      </c>
      <c r="L81" s="9" t="n">
        <f aca="false">C81*[2]'inflation indexes'!i173</f>
        <v>5772.2435784974</v>
      </c>
      <c r="M81" s="9" t="n">
        <f aca="false">D81*[2]'inflation indexes'!i173</f>
        <v>3703.55348591178</v>
      </c>
      <c r="N81" s="9" t="n">
        <f aca="false">E81*[2]'inflation indexes'!i173</f>
        <v>2932.96968303042</v>
      </c>
      <c r="O81" s="9" t="n">
        <f aca="false">F81*[2]'inflation indexes'!i173</f>
        <v>2345.56185160693</v>
      </c>
      <c r="P81" s="9" t="n">
        <f aca="false">G81*[2]'inflation indexes'!i173</f>
        <v>4006.45168760596</v>
      </c>
      <c r="Q81" s="9" t="n">
        <v>0.5782524395</v>
      </c>
      <c r="R81" s="12" t="n">
        <v>7393.32283265106</v>
      </c>
      <c r="S81" s="13" t="n">
        <v>7013.4009025692</v>
      </c>
      <c r="T81" s="13" t="n">
        <v>4521.427287237</v>
      </c>
      <c r="U81" s="13" t="n">
        <v>3539.2017147173</v>
      </c>
      <c r="V81" s="13" t="n">
        <v>2831.091392814</v>
      </c>
      <c r="W81" s="13" t="n">
        <v>4885.7843610558</v>
      </c>
      <c r="X81" s="13" t="n">
        <v>5728.1924014357</v>
      </c>
      <c r="Y81" s="10" t="n">
        <v>5525.7306625418</v>
      </c>
      <c r="Z81" s="10" t="n">
        <v>3765.2795840009</v>
      </c>
      <c r="AA81" s="7"/>
      <c r="AB81" s="7" t="n">
        <f aca="false">AB77+1</f>
        <v>2034</v>
      </c>
      <c r="AC81" s="8" t="n">
        <v>7393.32283265106</v>
      </c>
      <c r="AD81" s="8" t="n">
        <f aca="false">X81*[2]'inflation indexes'!i173</f>
        <v>5312.23007671571</v>
      </c>
      <c r="AE81" s="13" t="n">
        <f aca="false">S81*[2]'inflation indexes'!i173</f>
        <v>6504.11100111709</v>
      </c>
      <c r="AF81" s="13" t="n">
        <f aca="false">T81*[2]'inflation indexes'!i173</f>
        <v>4193.09624078331</v>
      </c>
      <c r="AG81" s="13" t="n">
        <f aca="false">U81*[2]'inflation indexes'!i173</f>
        <v>3282.1966300875</v>
      </c>
      <c r="AH81" s="13" t="n">
        <f aca="false">V81*[2]'inflation indexes'!i173</f>
        <v>2625.50693008637</v>
      </c>
      <c r="AI81" s="13" t="n">
        <f aca="false">W81*[2]'inflation indexes'!i173</f>
        <v>4530.99491292275</v>
      </c>
      <c r="AJ81" s="13" t="n">
        <f aca="false">Y81*[2]'inflation indexes'!i173</f>
        <v>5124.47043748523</v>
      </c>
      <c r="AK81" s="13" t="n">
        <f aca="false">AJ81*0.82</f>
        <v>4202.06575873789</v>
      </c>
      <c r="AL81" s="8" t="n">
        <f aca="false">Z81*[2]'inflation indexes'!i173</f>
        <v>3491.85747468258</v>
      </c>
      <c r="AM81" s="13" t="n">
        <v>0.5376265996</v>
      </c>
      <c r="AN81" s="3" t="n">
        <f aca="false">AN77+1</f>
        <v>2034</v>
      </c>
      <c r="AO81" s="11" t="n">
        <v>8651.4455948892</v>
      </c>
      <c r="AP81" s="9" t="n">
        <v>7884.6543258337</v>
      </c>
      <c r="AQ81" s="9" t="n">
        <v>5052.1458422344</v>
      </c>
      <c r="AR81" s="9" t="n">
        <v>3952.0764643582</v>
      </c>
      <c r="AS81" s="9" t="n">
        <v>3176.3920830017</v>
      </c>
      <c r="AT81" s="9" t="n">
        <v>5504.6045695679</v>
      </c>
      <c r="AU81" s="9" t="n">
        <v>6453.605968094</v>
      </c>
      <c r="AV81" s="3"/>
      <c r="AW81" s="3"/>
      <c r="AX81" s="3" t="n">
        <f aca="false">AX77+1</f>
        <v>2034</v>
      </c>
      <c r="AY81" s="6" t="n">
        <f aca="false">AO81*[2]'inflation indexes'!i173</f>
        <v>8023.20632329339</v>
      </c>
      <c r="AZ81" s="6" t="n">
        <f aca="false">AU81*[2]'inflation indexes'!i173</f>
        <v>5984.96651725392</v>
      </c>
      <c r="BA81" s="9" t="n">
        <f aca="false">AP81*[2]'inflation indexes'!i173</f>
        <v>7312.09689180525</v>
      </c>
      <c r="BB81" s="9" t="n">
        <f aca="false">AQ81*[2]'inflation indexes'!i173</f>
        <v>4685.27577536417</v>
      </c>
      <c r="BC81" s="9" t="n">
        <f aca="false">AR81*[2]'inflation indexes'!i173</f>
        <v>3665.08978542375</v>
      </c>
      <c r="BD81" s="9" t="n">
        <f aca="false">AS81*[2]'inflation indexes'!i173</f>
        <v>2945.7330299405</v>
      </c>
      <c r="BE81" s="9" t="n">
        <f aca="false">AT81*[2]'inflation indexes'!i173</f>
        <v>5104.87845128182</v>
      </c>
      <c r="BF81" s="9" t="n">
        <v>0.4911825104</v>
      </c>
      <c r="BG81" s="9" t="n">
        <f aca="false">Y81*[2]'inflation indexes'!i173</f>
        <v>5124.47043748523</v>
      </c>
      <c r="BH81" s="9" t="n">
        <f aca="false">BG81*0.82</f>
        <v>4202.06575873789</v>
      </c>
      <c r="BI81" s="6" t="n">
        <f aca="false">Z81*[2]'inflation indexes'!i173</f>
        <v>3491.85747468258</v>
      </c>
    </row>
    <row r="82" customFormat="false" ht="15" hidden="false" customHeight="false" outlineLevel="0" collapsed="false">
      <c r="A82" s="0" t="n">
        <f aca="false">A78+1</f>
        <v>2034</v>
      </c>
      <c r="B82" s="11" t="n">
        <v>6370.1438255216</v>
      </c>
      <c r="C82" s="9" t="n">
        <v>6250.5571160944</v>
      </c>
      <c r="D82" s="9" t="n">
        <v>3990.5686956655</v>
      </c>
      <c r="E82" s="9" t="n">
        <v>3154.3192159604</v>
      </c>
      <c r="F82" s="9" t="n">
        <v>2528.3443859905</v>
      </c>
      <c r="G82" s="9" t="n">
        <v>4314.7428061225</v>
      </c>
      <c r="H82" s="9" t="n">
        <v>5105.6766672906</v>
      </c>
      <c r="I82" s="3" t="n">
        <f aca="false">I78+1</f>
        <v>2034</v>
      </c>
      <c r="J82" s="11" t="n">
        <f aca="false">B82*[2]'inflation indexes'!i174</f>
        <v>5907.56511852836</v>
      </c>
      <c r="K82" s="9" t="n">
        <f aca="false">H82*[2]'inflation indexes'!i174</f>
        <v>4734.9193695325</v>
      </c>
      <c r="L82" s="9" t="n">
        <f aca="false">C82*[2]'inflation indexes'!i174</f>
        <v>5796.6623991233</v>
      </c>
      <c r="M82" s="9" t="n">
        <f aca="false">D82*[2]'inflation indexes'!i174</f>
        <v>3700.78683861967</v>
      </c>
      <c r="N82" s="9" t="n">
        <f aca="false">E82*[2]'inflation indexes'!i174</f>
        <v>2925.26302126084</v>
      </c>
      <c r="O82" s="9" t="n">
        <f aca="false">F82*[2]'inflation indexes'!i174</f>
        <v>2344.74440631354</v>
      </c>
      <c r="P82" s="9" t="n">
        <f aca="false">G82*[2]'inflation indexes'!i174</f>
        <v>4001.42050086025</v>
      </c>
      <c r="Q82" s="9" t="n">
        <v>0.5754836774</v>
      </c>
      <c r="R82" s="14" t="n">
        <v>7429.12503601062</v>
      </c>
      <c r="S82" s="13" t="n">
        <v>7030.9982127117</v>
      </c>
      <c r="T82" s="13" t="n">
        <v>4529.4231092539</v>
      </c>
      <c r="U82" s="13" t="n">
        <v>3545.639521447</v>
      </c>
      <c r="V82" s="13" t="n">
        <v>2836.4684606937</v>
      </c>
      <c r="W82" s="13" t="n">
        <v>4881.0761223314</v>
      </c>
      <c r="X82" s="13" t="n">
        <v>5728.203250364</v>
      </c>
      <c r="Y82" s="10" t="n">
        <v>5553.154485712</v>
      </c>
      <c r="Z82" s="10" t="n">
        <v>3770.8856314798</v>
      </c>
      <c r="AA82" s="7"/>
      <c r="AB82" s="7" t="n">
        <f aca="false">AB78+1</f>
        <v>2034</v>
      </c>
      <c r="AC82" s="8" t="n">
        <v>7429.12503601062</v>
      </c>
      <c r="AD82" s="8" t="n">
        <f aca="false">X82*[2]'inflation indexes'!i174</f>
        <v>5312.24013783084</v>
      </c>
      <c r="AE82" s="13" t="n">
        <f aca="false">S82*[2]'inflation indexes'!i174</f>
        <v>6520.430452989</v>
      </c>
      <c r="AF82" s="13" t="n">
        <f aca="false">T82*[2]'inflation indexes'!i174</f>
        <v>4200.51143273733</v>
      </c>
      <c r="AG82" s="13" t="n">
        <f aca="false">U82*[2]'inflation indexes'!i174</f>
        <v>3288.16694465462</v>
      </c>
      <c r="AH82" s="13" t="n">
        <f aca="false">V82*[2]'inflation indexes'!i174</f>
        <v>2630.493533139</v>
      </c>
      <c r="AI82" s="13" t="n">
        <f aca="false">W82*[2]'inflation indexes'!i174</f>
        <v>4526.62857087148</v>
      </c>
      <c r="AJ82" s="13" t="n">
        <f aca="false">Y82*[2]'inflation indexes'!i174</f>
        <v>5149.90283361543</v>
      </c>
      <c r="AK82" s="13" t="n">
        <f aca="false">AJ82*0.82</f>
        <v>4222.92032356465</v>
      </c>
      <c r="AL82" s="8" t="n">
        <f aca="false">Z82*[2]'inflation indexes'!i174</f>
        <v>3497.05642959573</v>
      </c>
      <c r="AM82" s="13" t="n">
        <v>0.5355712429</v>
      </c>
      <c r="AN82" s="3" t="n">
        <f aca="false">AN78+1</f>
        <v>2034</v>
      </c>
      <c r="AO82" s="11" t="n">
        <v>8686.2820320458</v>
      </c>
      <c r="AP82" s="9" t="n">
        <v>7948.5876183585</v>
      </c>
      <c r="AQ82" s="9" t="n">
        <v>5076.0248088851</v>
      </c>
      <c r="AR82" s="9" t="n">
        <v>3967.4154052847</v>
      </c>
      <c r="AS82" s="9" t="n">
        <v>3188.4654400023</v>
      </c>
      <c r="AT82" s="9" t="n">
        <v>5524.6652695379</v>
      </c>
      <c r="AU82" s="9" t="n">
        <v>6477.2662688239</v>
      </c>
      <c r="AV82" s="3"/>
      <c r="AW82" s="3"/>
      <c r="AX82" s="3" t="n">
        <f aca="false">AX78+1</f>
        <v>2034</v>
      </c>
      <c r="AY82" s="6" t="n">
        <f aca="false">AO82*[2]'inflation indexes'!i174</f>
        <v>8055.51305397907</v>
      </c>
      <c r="AZ82" s="6" t="n">
        <f aca="false">AU82*[2]'inflation indexes'!i174</f>
        <v>6006.90868545518</v>
      </c>
      <c r="BA82" s="9" t="n">
        <f aca="false">AP82*[2]'inflation indexes'!i174</f>
        <v>7371.38756077241</v>
      </c>
      <c r="BB82" s="9" t="n">
        <f aca="false">AQ82*[2]'inflation indexes'!i174</f>
        <v>4707.42073069266</v>
      </c>
      <c r="BC82" s="9" t="n">
        <f aca="false">AR82*[2]'inflation indexes'!i174</f>
        <v>3679.31486335833</v>
      </c>
      <c r="BD82" s="9" t="n">
        <f aca="false">AS82*[2]'inflation indexes'!i174</f>
        <v>2956.92965981791</v>
      </c>
      <c r="BE82" s="9" t="n">
        <f aca="false">AT82*[2]'inflation indexes'!i174</f>
        <v>5123.48240978606</v>
      </c>
      <c r="BF82" s="9" t="n">
        <v>0.4911825104</v>
      </c>
      <c r="BG82" s="9" t="n">
        <f aca="false">Y82*[2]'inflation indexes'!i174</f>
        <v>5149.90283361543</v>
      </c>
      <c r="BH82" s="9" t="n">
        <f aca="false">BG82*0.82</f>
        <v>4222.92032356465</v>
      </c>
      <c r="BI82" s="6" t="n">
        <f aca="false">Z82*[2]'inflation indexes'!i174</f>
        <v>3497.05642959573</v>
      </c>
    </row>
    <row r="83" customFormat="false" ht="15" hidden="false" customHeight="false" outlineLevel="0" collapsed="false">
      <c r="A83" s="0" t="n">
        <f aca="false">A79+1</f>
        <v>2034</v>
      </c>
      <c r="B83" s="11" t="n">
        <v>6350.4428176157</v>
      </c>
      <c r="C83" s="9" t="n">
        <v>6258.6600749053</v>
      </c>
      <c r="D83" s="9" t="n">
        <v>3997.6600317502</v>
      </c>
      <c r="E83" s="9" t="n">
        <v>3152.5962808336</v>
      </c>
      <c r="F83" s="9" t="n">
        <v>2528.0554691935</v>
      </c>
      <c r="G83" s="9" t="n">
        <v>4304.7576502592</v>
      </c>
      <c r="H83" s="9" t="n">
        <v>5105.5443269324</v>
      </c>
      <c r="I83" s="3" t="n">
        <f aca="false">I79+1</f>
        <v>2034</v>
      </c>
      <c r="J83" s="11" t="n">
        <f aca="false">B83*[2]'inflation indexes'!i175</f>
        <v>5889.29473244407</v>
      </c>
      <c r="K83" s="9" t="n">
        <f aca="false">H83*[2]'inflation indexes'!i175</f>
        <v>4734.79663929197</v>
      </c>
      <c r="L83" s="9" t="n">
        <f aca="false">C83*[2]'inflation indexes'!i175</f>
        <v>5804.17694795285</v>
      </c>
      <c r="M83" s="9" t="n">
        <f aca="false">D83*[2]'inflation indexes'!i175</f>
        <v>3707.3632254086</v>
      </c>
      <c r="N83" s="9" t="n">
        <f aca="false">E83*[2]'inflation indexes'!i175</f>
        <v>2923.66519996585</v>
      </c>
      <c r="O83" s="9" t="n">
        <f aca="false">F83*[2]'inflation indexes'!i175</f>
        <v>2344.47646969564</v>
      </c>
      <c r="P83" s="9" t="n">
        <f aca="false">G83*[2]'inflation indexes'!i175</f>
        <v>3992.16043388267</v>
      </c>
      <c r="Q83" s="9" t="n">
        <v>0.5756486661</v>
      </c>
      <c r="R83" s="14" t="n">
        <v>7457.08781064449</v>
      </c>
      <c r="S83" s="13" t="n">
        <v>7063.2859520095</v>
      </c>
      <c r="T83" s="13" t="n">
        <v>4546.4317846561</v>
      </c>
      <c r="U83" s="13" t="n">
        <v>3552.1319937283</v>
      </c>
      <c r="V83" s="13" t="n">
        <v>2842.0019814222</v>
      </c>
      <c r="W83" s="13" t="n">
        <v>4887.8221026423</v>
      </c>
      <c r="X83" s="13" t="n">
        <v>5737.2143332844</v>
      </c>
      <c r="Y83" s="10" t="n">
        <v>5580.71441144</v>
      </c>
      <c r="Z83" s="10" t="n">
        <v>3776.5000256876</v>
      </c>
      <c r="AA83" s="7"/>
      <c r="AB83" s="7" t="n">
        <f aca="false">AB79+1</f>
        <v>2034</v>
      </c>
      <c r="AC83" s="8" t="n">
        <v>7457.08781064449</v>
      </c>
      <c r="AD83" s="8" t="n">
        <f aca="false">X83*[2]'inflation indexes'!i175</f>
        <v>5320.59686581042</v>
      </c>
      <c r="AE83" s="13" t="n">
        <f aca="false">S83*[2]'inflation indexes'!i175</f>
        <v>6550.37356379721</v>
      </c>
      <c r="AF83" s="13" t="n">
        <f aca="false">T83*[2]'inflation indexes'!i175</f>
        <v>4216.28499457056</v>
      </c>
      <c r="AG83" s="13" t="n">
        <f aca="false">U83*[2]'inflation indexes'!i175</f>
        <v>3294.18795514239</v>
      </c>
      <c r="AH83" s="13" t="n">
        <f aca="false">V83*[2]'inflation indexes'!i175</f>
        <v>2635.62522795371</v>
      </c>
      <c r="AI83" s="13" t="n">
        <f aca="false">W83*[2]'inflation indexes'!i175</f>
        <v>4532.88468047693</v>
      </c>
      <c r="AJ83" s="13" t="n">
        <f aca="false">Y83*[2]'inflation indexes'!i175</f>
        <v>5175.46144898729</v>
      </c>
      <c r="AK83" s="13" t="n">
        <f aca="false">AJ83*0.82</f>
        <v>4243.87838816958</v>
      </c>
      <c r="AL83" s="8" t="n">
        <f aca="false">Z83*[2]'inflation indexes'!i175</f>
        <v>3502.26312512602</v>
      </c>
      <c r="AM83" s="13" t="n">
        <v>0.5355712429</v>
      </c>
      <c r="AN83" s="3" t="n">
        <f aca="false">AN79+1</f>
        <v>2034</v>
      </c>
      <c r="AO83" s="11" t="n">
        <v>8711.6334021729</v>
      </c>
      <c r="AP83" s="9" t="n">
        <v>8006.0097671174</v>
      </c>
      <c r="AQ83" s="9" t="n">
        <v>5121.671885311</v>
      </c>
      <c r="AR83" s="9" t="n">
        <v>3981.9158926057</v>
      </c>
      <c r="AS83" s="9" t="n">
        <v>3199.9049738909</v>
      </c>
      <c r="AT83" s="9" t="n">
        <v>5549.1621481553</v>
      </c>
      <c r="AU83" s="9" t="n">
        <v>6504.3423175512</v>
      </c>
      <c r="AV83" s="3"/>
      <c r="AW83" s="3"/>
      <c r="AX83" s="3" t="n">
        <f aca="false">AX79+1</f>
        <v>2034</v>
      </c>
      <c r="AY83" s="6" t="n">
        <f aca="false">AO83*[2]'inflation indexes'!i175</f>
        <v>8079.02349172927</v>
      </c>
      <c r="AZ83" s="6" t="n">
        <f aca="false">AU83*[2]'inflation indexes'!i175</f>
        <v>6032.01856136852</v>
      </c>
      <c r="BA83" s="9" t="n">
        <f aca="false">AP83*[2]'inflation indexes'!i175</f>
        <v>7424.63990362846</v>
      </c>
      <c r="BB83" s="9" t="n">
        <f aca="false">AQ83*[2]'inflation indexes'!i175</f>
        <v>4749.7530678961</v>
      </c>
      <c r="BC83" s="9" t="n">
        <f aca="false">AR83*[2]'inflation indexes'!i175</f>
        <v>3692.76237340607</v>
      </c>
      <c r="BD83" s="9" t="n">
        <f aca="false">AS83*[2]'inflation indexes'!i175</f>
        <v>2967.53849271455</v>
      </c>
      <c r="BE83" s="9" t="n">
        <f aca="false">AT83*[2]'inflation indexes'!i175</f>
        <v>5146.20040636459</v>
      </c>
      <c r="BF83" s="9" t="n">
        <v>0.4911825104</v>
      </c>
      <c r="BG83" s="9" t="n">
        <f aca="false">Y83*[2]'inflation indexes'!i175</f>
        <v>5175.46144898729</v>
      </c>
      <c r="BH83" s="9" t="n">
        <f aca="false">BG83*0.82</f>
        <v>4243.87838816958</v>
      </c>
      <c r="BI83" s="6" t="n">
        <f aca="false">Z83*[2]'inflation indexes'!i175</f>
        <v>3502.26312512602</v>
      </c>
    </row>
    <row r="84" customFormat="false" ht="15" hidden="false" customHeight="false" outlineLevel="0" collapsed="false">
      <c r="A84" s="0" t="n">
        <f aca="false">A80+1</f>
        <v>2034</v>
      </c>
      <c r="B84" s="11" t="n">
        <v>6324.9867174337</v>
      </c>
      <c r="C84" s="9" t="n">
        <v>6265.856589203</v>
      </c>
      <c r="D84" s="9" t="n">
        <v>4005.6817830395</v>
      </c>
      <c r="E84" s="9" t="n">
        <v>3151.4566729265</v>
      </c>
      <c r="F84" s="9" t="n">
        <v>2528.1532370347</v>
      </c>
      <c r="G84" s="9" t="n">
        <v>4304.8294789862</v>
      </c>
      <c r="H84" s="9" t="n">
        <v>5109.9761045771</v>
      </c>
      <c r="I84" s="3" t="n">
        <f aca="false">I80+1</f>
        <v>2034</v>
      </c>
      <c r="J84" s="11" t="n">
        <f aca="false">B84*[2]'inflation indexes'!i176</f>
        <v>5865.68716978803</v>
      </c>
      <c r="K84" s="9" t="n">
        <f aca="false">H84*[2]'inflation indexes'!i176</f>
        <v>4738.90659594978</v>
      </c>
      <c r="L84" s="9" t="n">
        <f aca="false">C84*[2]'inflation indexes'!i176</f>
        <v>5810.85087526195</v>
      </c>
      <c r="M84" s="9" t="n">
        <f aca="false">D84*[2]'inflation indexes'!i176</f>
        <v>3714.80246373731</v>
      </c>
      <c r="N84" s="9" t="n">
        <f aca="false">E84*[2]'inflation indexes'!i176</f>
        <v>2922.60834660348</v>
      </c>
      <c r="O84" s="9" t="n">
        <f aca="false">F84*[2]'inflation indexes'!i176</f>
        <v>2344.56713796063</v>
      </c>
      <c r="P84" s="9" t="n">
        <f aca="false">G84*[2]'inflation indexes'!i176</f>
        <v>3992.22704664586</v>
      </c>
      <c r="Q84" s="9" t="n">
        <v>0.5756486661</v>
      </c>
      <c r="R84" s="14" t="n">
        <v>7460.33787082545</v>
      </c>
      <c r="S84" s="13" t="n">
        <v>7093.2333028555</v>
      </c>
      <c r="T84" s="13" t="n">
        <v>4558.5259379488</v>
      </c>
      <c r="U84" s="13" t="n">
        <v>3557.2500394549</v>
      </c>
      <c r="V84" s="13" t="n">
        <v>2847.5351598621</v>
      </c>
      <c r="W84" s="13" t="n">
        <v>4881.4119793584</v>
      </c>
      <c r="X84" s="13" t="n">
        <v>5743.0679594968</v>
      </c>
      <c r="Y84" s="10" t="n">
        <v>5608.4111151935</v>
      </c>
      <c r="Z84" s="10" t="n">
        <v>3782.1227790517</v>
      </c>
      <c r="AA84" s="7"/>
      <c r="AB84" s="7" t="n">
        <f aca="false">AB80+1</f>
        <v>2034</v>
      </c>
      <c r="AC84" s="8" t="n">
        <v>7460.33787082545</v>
      </c>
      <c r="AD84" s="8" t="n">
        <f aca="false">X84*[2]'inflation indexes'!i176</f>
        <v>5326.02542111097</v>
      </c>
      <c r="AE84" s="13" t="n">
        <f aca="false">S84*[2]'inflation indexes'!i176</f>
        <v>6578.14623739703</v>
      </c>
      <c r="AF84" s="13" t="n">
        <f aca="false">T84*[2]'inflation indexes'!i176</f>
        <v>4227.50091058235</v>
      </c>
      <c r="AG84" s="13" t="n">
        <f aca="false">U84*[2]'inflation indexes'!i176</f>
        <v>3298.93434537119</v>
      </c>
      <c r="AH84" s="13" t="n">
        <f aca="false">V84*[2]'inflation indexes'!i176</f>
        <v>2640.75660533567</v>
      </c>
      <c r="AI84" s="13" t="n">
        <f aca="false">W84*[2]'inflation indexes'!i176</f>
        <v>4526.94003907563</v>
      </c>
      <c r="AJ84" s="13" t="n">
        <f aca="false">Y84*[2]'inflation indexes'!i176</f>
        <v>5201.14691001831</v>
      </c>
      <c r="AK84" s="13" t="n">
        <f aca="false">AJ84*0.82</f>
        <v>4264.94046621501</v>
      </c>
      <c r="AL84" s="8" t="n">
        <f aca="false">Z84*[2]'inflation indexes'!i176</f>
        <v>3507.47757279842</v>
      </c>
      <c r="AM84" s="13" t="n">
        <v>0.5337815383</v>
      </c>
      <c r="AN84" s="3" t="n">
        <f aca="false">AN80+1</f>
        <v>2034</v>
      </c>
      <c r="AO84" s="11" t="n">
        <v>8775.050608009</v>
      </c>
      <c r="AP84" s="9" t="n">
        <v>8050.9081526969</v>
      </c>
      <c r="AQ84" s="9" t="n">
        <v>5157.1365624096</v>
      </c>
      <c r="AR84" s="9" t="n">
        <v>3996.4152960841</v>
      </c>
      <c r="AS84" s="9" t="n">
        <v>3211.473809835</v>
      </c>
      <c r="AT84" s="9" t="n">
        <v>5565.4258528577</v>
      </c>
      <c r="AU84" s="9" t="n">
        <v>6534.9128998712</v>
      </c>
      <c r="AV84" s="3"/>
      <c r="AW84" s="3"/>
      <c r="AX84" s="3" t="n">
        <f aca="false">AX80+1</f>
        <v>2034</v>
      </c>
      <c r="AY84" s="6" t="n">
        <f aca="false">AO84*[2]'inflation indexes'!i176</f>
        <v>8137.83555051056</v>
      </c>
      <c r="AZ84" s="6" t="n">
        <f aca="false">AU84*[2]'inflation indexes'!i176</f>
        <v>6060.36920944073</v>
      </c>
      <c r="BA84" s="9" t="n">
        <f aca="false">AP84*[2]'inflation indexes'!i176</f>
        <v>7466.27791743044</v>
      </c>
      <c r="BB84" s="9" t="n">
        <f aca="false">AQ84*[2]'inflation indexes'!i176</f>
        <v>4782.64241782384</v>
      </c>
      <c r="BC84" s="9" t="n">
        <f aca="false">AR84*[2]'inflation indexes'!i176</f>
        <v>3706.20887831625</v>
      </c>
      <c r="BD84" s="9" t="n">
        <f aca="false">AS84*[2]'inflation indexes'!i176</f>
        <v>2978.26723818048</v>
      </c>
      <c r="BE84" s="9" t="n">
        <f aca="false">AT84*[2]'inflation indexes'!i176</f>
        <v>5161.28309479825</v>
      </c>
      <c r="BF84" s="9" t="n">
        <v>0.4911825103</v>
      </c>
      <c r="BG84" s="9" t="n">
        <f aca="false">Y84*[2]'inflation indexes'!i176</f>
        <v>5201.14691001831</v>
      </c>
      <c r="BH84" s="9" t="n">
        <f aca="false">BG84*0.82</f>
        <v>4264.94046621501</v>
      </c>
      <c r="BI84" s="6" t="n">
        <f aca="false">Z84*[2]'inflation indexes'!i176</f>
        <v>3507.47757279842</v>
      </c>
    </row>
    <row r="85" customFormat="false" ht="15" hidden="false" customHeight="false" outlineLevel="0" collapsed="false">
      <c r="A85" s="0" t="n">
        <f aca="false">A81+1</f>
        <v>2035</v>
      </c>
      <c r="B85" s="11" t="n">
        <v>6300.7784406322</v>
      </c>
      <c r="C85" s="9" t="n">
        <v>6265.0936370943</v>
      </c>
      <c r="D85" s="9" t="n">
        <v>4008.0896827934</v>
      </c>
      <c r="E85" s="9" t="n">
        <v>3142.6145837529</v>
      </c>
      <c r="F85" s="9" t="n">
        <v>2528.7471512693</v>
      </c>
      <c r="G85" s="9" t="n">
        <v>4289.1797865021</v>
      </c>
      <c r="H85" s="9" t="n">
        <v>5100.0966217456</v>
      </c>
      <c r="I85" s="3" t="n">
        <f aca="false">I81+1</f>
        <v>2035</v>
      </c>
      <c r="J85" s="11" t="n">
        <f aca="false">B85*[2]'inflation indexes'!i177</f>
        <v>5843.23681771918</v>
      </c>
      <c r="K85" s="9" t="n">
        <f aca="false">H85*[2]'inflation indexes'!i177</f>
        <v>4729.74452837909</v>
      </c>
      <c r="L85" s="9" t="n">
        <f aca="false">C85*[2]'inflation indexes'!i177</f>
        <v>5810.14332620374</v>
      </c>
      <c r="M85" s="9" t="n">
        <f aca="false">D85*[2]'inflation indexes'!i177</f>
        <v>3717.03550980105</v>
      </c>
      <c r="N85" s="9" t="n">
        <f aca="false">E85*[2]'inflation indexes'!i177</f>
        <v>2914.40834060556</v>
      </c>
      <c r="O85" s="9" t="n">
        <f aca="false">F85*[2]'inflation indexes'!i177</f>
        <v>2345.11792411426</v>
      </c>
      <c r="P85" s="9" t="n">
        <f aca="false">G85*[2]'inflation indexes'!i177</f>
        <v>3977.71378290065</v>
      </c>
      <c r="Q85" s="9" t="n">
        <v>0.5848471435</v>
      </c>
      <c r="R85" s="12" t="n">
        <v>7463.84477744591</v>
      </c>
      <c r="S85" s="13" t="n">
        <v>7133.4820709645</v>
      </c>
      <c r="T85" s="13" t="n">
        <v>4569.1277510992</v>
      </c>
      <c r="U85" s="13" t="n">
        <v>3561.4722721384</v>
      </c>
      <c r="V85" s="13" t="n">
        <v>2853.1074722392</v>
      </c>
      <c r="W85" s="13" t="n">
        <v>4887.9109564987</v>
      </c>
      <c r="X85" s="13" t="n">
        <v>5746.884832617</v>
      </c>
      <c r="Y85" s="10" t="n">
        <v>5636.2452757926</v>
      </c>
      <c r="Z85" s="10" t="n">
        <v>3787.7539040179</v>
      </c>
      <c r="AA85" s="7"/>
      <c r="AB85" s="7" t="n">
        <f aca="false">AB81+1</f>
        <v>2035</v>
      </c>
      <c r="AC85" s="8" t="n">
        <v>7463.84477744591</v>
      </c>
      <c r="AD85" s="8" t="n">
        <f aca="false">X85*[2]'inflation indexes'!i177</f>
        <v>5329.56512557045</v>
      </c>
      <c r="AE85" s="13" t="n">
        <f aca="false">S85*[2]'inflation indexes'!i177</f>
        <v>6615.47227352071</v>
      </c>
      <c r="AF85" s="13" t="n">
        <f aca="false">T85*[2]'inflation indexes'!i177</f>
        <v>4237.33285524105</v>
      </c>
      <c r="AG85" s="13" t="n">
        <f aca="false">U85*[2]'inflation indexes'!i177</f>
        <v>3302.84997352756</v>
      </c>
      <c r="AH85" s="13" t="n">
        <f aca="false">V85*[2]'inflation indexes'!i177</f>
        <v>2645.92427487817</v>
      </c>
      <c r="AI85" s="13" t="n">
        <f aca="false">W85*[2]'inflation indexes'!i177</f>
        <v>4532.96708206112</v>
      </c>
      <c r="AJ85" s="13" t="n">
        <f aca="false">Y85*[2]'inflation indexes'!i177</f>
        <v>5226.95984623491</v>
      </c>
      <c r="AK85" s="13" t="n">
        <f aca="false">AJ85*0.82</f>
        <v>4286.10707391262</v>
      </c>
      <c r="AL85" s="8" t="n">
        <f aca="false">Z85*[2]'inflation indexes'!i177</f>
        <v>3512.69978415496</v>
      </c>
      <c r="AM85" s="13" t="n">
        <v>0.5355712429</v>
      </c>
      <c r="AN85" s="3" t="n">
        <f aca="false">AN81+1</f>
        <v>2035</v>
      </c>
      <c r="AO85" s="11" t="n">
        <v>8793.9374097294</v>
      </c>
      <c r="AP85" s="9" t="n">
        <v>8095.8998763832</v>
      </c>
      <c r="AQ85" s="9" t="n">
        <v>5191.9680930344</v>
      </c>
      <c r="AR85" s="9" t="n">
        <v>4010.771143404</v>
      </c>
      <c r="AS85" s="9" t="n">
        <v>3223.5952532892</v>
      </c>
      <c r="AT85" s="9" t="n">
        <v>5580.5550357727</v>
      </c>
      <c r="AU85" s="9" t="n">
        <v>6558.7350069022</v>
      </c>
      <c r="AV85" s="3"/>
      <c r="AW85" s="3"/>
      <c r="AX85" s="3" t="n">
        <f aca="false">AX81+1</f>
        <v>2035</v>
      </c>
      <c r="AY85" s="6" t="n">
        <f aca="false">AO85*[2]'inflation indexes'!i177</f>
        <v>8155.35085536082</v>
      </c>
      <c r="AZ85" s="6" t="n">
        <f aca="false">AU85*[2]'inflation indexes'!i177</f>
        <v>6082.46143410642</v>
      </c>
      <c r="BA85" s="9" t="n">
        <f aca="false">AP85*[2]'inflation indexes'!i177</f>
        <v>7508.00249143563</v>
      </c>
      <c r="BB85" s="9" t="n">
        <f aca="false">AQ85*[2]'inflation indexes'!i177</f>
        <v>4814.94459827377</v>
      </c>
      <c r="BC85" s="9" t="n">
        <f aca="false">AR85*[2]'inflation indexes'!i177</f>
        <v>3719.52225163982</v>
      </c>
      <c r="BD85" s="9" t="n">
        <f aca="false">AS85*[2]'inflation indexes'!i177</f>
        <v>2989.50846263279</v>
      </c>
      <c r="BE85" s="9" t="n">
        <f aca="false">AT85*[2]'inflation indexes'!i177</f>
        <v>5175.3136466521</v>
      </c>
      <c r="BF85" s="9" t="n">
        <v>0.4908706737</v>
      </c>
      <c r="BG85" s="9" t="n">
        <f aca="false">Y85*[2]'inflation indexes'!i177</f>
        <v>5226.95984623491</v>
      </c>
      <c r="BH85" s="9" t="n">
        <f aca="false">BG85*0.82</f>
        <v>4286.10707391262</v>
      </c>
      <c r="BI85" s="6" t="n">
        <f aca="false">Z85*[2]'inflation indexes'!i177</f>
        <v>3512.69978415496</v>
      </c>
    </row>
    <row r="86" customFormat="false" ht="15" hidden="false" customHeight="false" outlineLevel="0" collapsed="false">
      <c r="A86" s="0" t="n">
        <f aca="false">A82+1</f>
        <v>2035</v>
      </c>
      <c r="B86" s="11" t="n">
        <v>6303.05098201</v>
      </c>
      <c r="C86" s="9" t="n">
        <v>6296.4678151545</v>
      </c>
      <c r="D86" s="9" t="n">
        <v>4017.2605854096</v>
      </c>
      <c r="E86" s="9" t="n">
        <v>3141.8259232141</v>
      </c>
      <c r="F86" s="9" t="n">
        <v>2528.902192826</v>
      </c>
      <c r="G86" s="9" t="n">
        <v>4292.5216423304</v>
      </c>
      <c r="H86" s="9" t="n">
        <v>5100.7881939379</v>
      </c>
      <c r="I86" s="3" t="n">
        <f aca="false">I82+1</f>
        <v>2035</v>
      </c>
      <c r="J86" s="11" t="n">
        <f aca="false">B86*[2]'inflation indexes'!i178</f>
        <v>5845.34433468294</v>
      </c>
      <c r="K86" s="9" t="n">
        <f aca="false">H86*[2]'inflation indexes'!i178</f>
        <v>4730.38588089358</v>
      </c>
      <c r="L86" s="9" t="n">
        <f aca="false">C86*[2]'inflation indexes'!i178</f>
        <v>5839.23921556001</v>
      </c>
      <c r="M86" s="9" t="n">
        <f aca="false">D86*[2]'inflation indexes'!i178</f>
        <v>3725.54045190044</v>
      </c>
      <c r="N86" s="9" t="n">
        <f aca="false">E86*[2]'inflation indexes'!i178</f>
        <v>2913.67694997813</v>
      </c>
      <c r="O86" s="9" t="n">
        <f aca="false">F86*[2]'inflation indexes'!i178</f>
        <v>2345.26170706757</v>
      </c>
      <c r="P86" s="9" t="n">
        <f aca="false">G86*[2]'inflation indexes'!i178</f>
        <v>3980.81296424775</v>
      </c>
      <c r="Q86" s="9" t="n">
        <v>0.5756486661</v>
      </c>
      <c r="R86" s="14" t="n">
        <v>7479.07941469532</v>
      </c>
      <c r="S86" s="13" t="n">
        <v>7174.92490583</v>
      </c>
      <c r="T86" s="13" t="n">
        <v>4593.2573691858</v>
      </c>
      <c r="U86" s="13" t="n">
        <v>3569.0033263044</v>
      </c>
      <c r="V86" s="13" t="n">
        <v>2856.6953981139</v>
      </c>
      <c r="W86" s="13" t="n">
        <v>4901.8321594181</v>
      </c>
      <c r="X86" s="13" t="n">
        <v>5762.0177772435</v>
      </c>
      <c r="Y86" s="10" t="n">
        <v>5664.2175754262</v>
      </c>
      <c r="Z86" s="10" t="n">
        <v>3793.3934130504</v>
      </c>
      <c r="AA86" s="7"/>
      <c r="AB86" s="7" t="n">
        <f aca="false">AB82+1</f>
        <v>2035</v>
      </c>
      <c r="AC86" s="8" t="n">
        <v>7479.07941469532</v>
      </c>
      <c r="AD86" s="8" t="n">
        <f aca="false">X86*[2]'inflation indexes'!i178</f>
        <v>5343.5991659728</v>
      </c>
      <c r="AE86" s="13" t="n">
        <f aca="false">S86*[2]'inflation indexes'!i178</f>
        <v>6653.90566723523</v>
      </c>
      <c r="AF86" s="13" t="n">
        <f aca="false">T86*[2]'inflation indexes'!i178</f>
        <v>4259.71026052987</v>
      </c>
      <c r="AG86" s="13" t="n">
        <f aca="false">U86*[2]'inflation indexes'!i178</f>
        <v>3309.83414752981</v>
      </c>
      <c r="AH86" s="13" t="n">
        <f aca="false">V86*[2]'inflation indexes'!i178</f>
        <v>2649.25165748142</v>
      </c>
      <c r="AI86" s="13" t="n">
        <f aca="false">W86*[2]'inflation indexes'!i178</f>
        <v>4545.8773734183</v>
      </c>
      <c r="AJ86" s="13" t="n">
        <f aca="false">Y86*[2]'inflation indexes'!i178</f>
        <v>5252.9008902877</v>
      </c>
      <c r="AK86" s="13" t="n">
        <f aca="false">AJ86*0.82</f>
        <v>4307.37873003591</v>
      </c>
      <c r="AL86" s="8" t="n">
        <f aca="false">Z86*[2]'inflation indexes'!i178</f>
        <v>3517.92977075472</v>
      </c>
      <c r="AM86" s="13" t="n">
        <v>0.5355712429</v>
      </c>
      <c r="AN86" s="3" t="n">
        <f aca="false">AN82+1</f>
        <v>2035</v>
      </c>
      <c r="AO86" s="11" t="n">
        <v>8836.4334353932</v>
      </c>
      <c r="AP86" s="9" t="n">
        <v>8131.6035934681</v>
      </c>
      <c r="AQ86" s="9" t="n">
        <v>5185.6585241472</v>
      </c>
      <c r="AR86" s="9" t="n">
        <v>4026.6956478825</v>
      </c>
      <c r="AS86" s="9" t="n">
        <v>3235.5862634494</v>
      </c>
      <c r="AT86" s="9" t="n">
        <v>5593.3303335166</v>
      </c>
      <c r="AU86" s="9" t="n">
        <v>6563.4305125585</v>
      </c>
      <c r="AV86" s="3"/>
      <c r="AW86" s="3"/>
      <c r="AX86" s="3" t="n">
        <f aca="false">AX82+1</f>
        <v>2035</v>
      </c>
      <c r="AY86" s="6" t="n">
        <f aca="false">AO86*[2]'inflation indexes'!i178</f>
        <v>8194.7609606526</v>
      </c>
      <c r="AZ86" s="6" t="n">
        <f aca="false">AU86*[2]'inflation indexes'!i178</f>
        <v>6086.81596772274</v>
      </c>
      <c r="BA86" s="9" t="n">
        <f aca="false">AP86*[2]'inflation indexes'!i178</f>
        <v>7541.11352305904</v>
      </c>
      <c r="BB86" s="9" t="n">
        <f aca="false">AQ86*[2]'inflation indexes'!i178</f>
        <v>4809.09320934254</v>
      </c>
      <c r="BC86" s="9" t="n">
        <f aca="false">AR86*[2]'inflation indexes'!i178</f>
        <v>3734.29037144429</v>
      </c>
      <c r="BD86" s="9" t="n">
        <f aca="false">AS86*[2]'inflation indexes'!i178</f>
        <v>3000.62872542412</v>
      </c>
      <c r="BE86" s="9" t="n">
        <f aca="false">AT86*[2]'inflation indexes'!i178</f>
        <v>5187.16124466525</v>
      </c>
      <c r="BF86" s="9" t="n">
        <v>0.4911825103</v>
      </c>
      <c r="BG86" s="9" t="n">
        <f aca="false">Y86*[2]'inflation indexes'!i178</f>
        <v>5252.9008902877</v>
      </c>
      <c r="BH86" s="9" t="n">
        <f aca="false">BG86*0.82</f>
        <v>4307.37873003591</v>
      </c>
      <c r="BI86" s="6" t="n">
        <f aca="false">Z86*[2]'inflation indexes'!i178</f>
        <v>3517.92977075472</v>
      </c>
    </row>
    <row r="87" customFormat="false" ht="15" hidden="false" customHeight="false" outlineLevel="0" collapsed="false">
      <c r="A87" s="0" t="n">
        <f aca="false">A83+1</f>
        <v>2035</v>
      </c>
      <c r="B87" s="11" t="n">
        <v>6296.6236215063</v>
      </c>
      <c r="C87" s="9" t="n">
        <v>6317.6385039636</v>
      </c>
      <c r="D87" s="9" t="n">
        <v>4024.1042516754</v>
      </c>
      <c r="E87" s="9" t="n">
        <v>3141.3920109272</v>
      </c>
      <c r="F87" s="9" t="n">
        <v>2528.1935460964</v>
      </c>
      <c r="G87" s="9" t="n">
        <v>4290.7464404673</v>
      </c>
      <c r="H87" s="9" t="n">
        <v>5099.6797883422</v>
      </c>
      <c r="I87" s="3" t="n">
        <f aca="false">I83+1</f>
        <v>2035</v>
      </c>
      <c r="J87" s="11" t="n">
        <f aca="false">B87*[2]'inflation indexes'!i179</f>
        <v>5839.38370777154</v>
      </c>
      <c r="K87" s="9" t="n">
        <f aca="false">H87*[2]'inflation indexes'!i179</f>
        <v>4729.35796403429</v>
      </c>
      <c r="L87" s="9" t="n">
        <f aca="false">C87*[2]'inflation indexes'!i179</f>
        <v>5858.87255919705</v>
      </c>
      <c r="M87" s="9" t="n">
        <f aca="false">D87*[2]'inflation indexes'!i179</f>
        <v>3731.8871538309</v>
      </c>
      <c r="N87" s="9" t="n">
        <f aca="false">E87*[2]'inflation indexes'!i179</f>
        <v>2913.27454696168</v>
      </c>
      <c r="O87" s="9" t="n">
        <f aca="false">F87*[2]'inflation indexes'!i179</f>
        <v>2344.60451991202</v>
      </c>
      <c r="P87" s="9" t="n">
        <f aca="false">G87*[2]'inflation indexes'!i179</f>
        <v>3979.16667165342</v>
      </c>
      <c r="Q87" s="9" t="n">
        <v>0.5777900338</v>
      </c>
      <c r="R87" s="14" t="n">
        <v>7487.71545865687</v>
      </c>
      <c r="S87" s="13" t="n">
        <v>7193.548664738</v>
      </c>
      <c r="T87" s="13" t="n">
        <v>4617.2130868483</v>
      </c>
      <c r="U87" s="13" t="n">
        <v>3575.4264925814</v>
      </c>
      <c r="V87" s="13" t="n">
        <v>2862.2669660534</v>
      </c>
      <c r="W87" s="13" t="n">
        <v>4901.3606855514</v>
      </c>
      <c r="X87" s="13" t="n">
        <v>5768.3954764625</v>
      </c>
      <c r="Y87" s="10" t="n">
        <v>5692.3286996688</v>
      </c>
      <c r="Z87" s="10" t="n">
        <v>3799.0413186322</v>
      </c>
      <c r="AA87" s="7"/>
      <c r="AB87" s="7" t="n">
        <f aca="false">AB83+1</f>
        <v>2035</v>
      </c>
      <c r="AC87" s="8" t="n">
        <v>7487.71545865687</v>
      </c>
      <c r="AD87" s="8" t="n">
        <f aca="false">X87*[2]'inflation indexes'!i179</f>
        <v>5349.5137378372</v>
      </c>
      <c r="AE87" s="13" t="n">
        <f aca="false">S87*[2]'inflation indexes'!i179</f>
        <v>6671.17703056929</v>
      </c>
      <c r="AF87" s="13" t="n">
        <f aca="false">T87*[2]'inflation indexes'!i179</f>
        <v>4281.92639346635</v>
      </c>
      <c r="AG87" s="13" t="n">
        <f aca="false">U87*[2]'inflation indexes'!i179</f>
        <v>3315.79088478533</v>
      </c>
      <c r="AH87" s="13" t="n">
        <f aca="false">V87*[2]'inflation indexes'!i179</f>
        <v>2654.41863664491</v>
      </c>
      <c r="AI87" s="13" t="n">
        <f aca="false">W87*[2]'inflation indexes'!i179</f>
        <v>4545.44013641934</v>
      </c>
      <c r="AJ87" s="13" t="n">
        <f aca="false">Y87*[2]'inflation indexes'!i179</f>
        <v>5278.97067796704</v>
      </c>
      <c r="AK87" s="13" t="n">
        <f aca="false">AJ87*0.82</f>
        <v>4328.75595593297</v>
      </c>
      <c r="AL87" s="8" t="n">
        <f aca="false">Z87*[2]'inflation indexes'!i179</f>
        <v>3523.16754417423</v>
      </c>
      <c r="AM87" s="13" t="n">
        <v>0.5364659725</v>
      </c>
      <c r="AN87" s="3" t="n">
        <f aca="false">AN83+1</f>
        <v>2035</v>
      </c>
      <c r="AO87" s="11" t="n">
        <v>8879.2392824633</v>
      </c>
      <c r="AP87" s="9" t="n">
        <v>8168.3704040022</v>
      </c>
      <c r="AQ87" s="9" t="n">
        <v>5197.696903927</v>
      </c>
      <c r="AR87" s="9" t="n">
        <v>4041.5025395022</v>
      </c>
      <c r="AS87" s="9" t="n">
        <v>3247.7437261082</v>
      </c>
      <c r="AT87" s="9" t="n">
        <v>5602.520563833</v>
      </c>
      <c r="AU87" s="9" t="n">
        <v>6573.5859232647</v>
      </c>
      <c r="AV87" s="3"/>
      <c r="AW87" s="3"/>
      <c r="AX87" s="3" t="n">
        <f aca="false">AX83+1</f>
        <v>2035</v>
      </c>
      <c r="AY87" s="6" t="n">
        <f aca="false">AO87*[2]'inflation indexes'!i179</f>
        <v>8234.4583891482</v>
      </c>
      <c r="AZ87" s="6" t="n">
        <f aca="false">AU87*[2]'inflation indexes'!i179</f>
        <v>6096.23392620147</v>
      </c>
      <c r="BA87" s="9" t="n">
        <f aca="false">AP87*[2]'inflation indexes'!i179</f>
        <v>7575.21044981297</v>
      </c>
      <c r="BB87" s="9" t="n">
        <f aca="false">AQ87*[2]'inflation indexes'!i179</f>
        <v>4820.25740192887</v>
      </c>
      <c r="BC87" s="9" t="n">
        <f aca="false">AR87*[2]'inflation indexes'!i179</f>
        <v>3748.02203572727</v>
      </c>
      <c r="BD87" s="9" t="n">
        <f aca="false">AS87*[2]'inflation indexes'!i179</f>
        <v>3011.90335348592</v>
      </c>
      <c r="BE87" s="9" t="n">
        <f aca="false">AT87*[2]'inflation indexes'!i179</f>
        <v>5195.68411095139</v>
      </c>
      <c r="BF87" s="9" t="n">
        <v>0.48879618</v>
      </c>
      <c r="BG87" s="9" t="n">
        <f aca="false">Y87*[2]'inflation indexes'!i179</f>
        <v>5278.97067796704</v>
      </c>
      <c r="BH87" s="9" t="n">
        <f aca="false">BG87*0.82</f>
        <v>4328.75595593297</v>
      </c>
      <c r="BI87" s="6" t="n">
        <f aca="false">Z87*[2]'inflation indexes'!i179</f>
        <v>3523.16754417423</v>
      </c>
    </row>
    <row r="88" customFormat="false" ht="15" hidden="false" customHeight="false" outlineLevel="0" collapsed="false">
      <c r="A88" s="0" t="n">
        <f aca="false">A84+1</f>
        <v>2035</v>
      </c>
      <c r="B88" s="11" t="n">
        <v>6300.9291553524</v>
      </c>
      <c r="C88" s="9" t="n">
        <v>6337.2954373007</v>
      </c>
      <c r="D88" s="9" t="n">
        <v>4026.082406779</v>
      </c>
      <c r="E88" s="9" t="n">
        <v>3140.9985864934</v>
      </c>
      <c r="F88" s="9" t="n">
        <v>2523.6680065239</v>
      </c>
      <c r="G88" s="9" t="n">
        <v>4277.3526770982</v>
      </c>
      <c r="H88" s="9" t="n">
        <v>5089.5848853045</v>
      </c>
      <c r="I88" s="3" t="n">
        <f aca="false">I84+1</f>
        <v>2035</v>
      </c>
      <c r="J88" s="11" t="n">
        <f aca="false">B88*[2]'inflation indexes'!i180</f>
        <v>5843.3765880365</v>
      </c>
      <c r="K88" s="9" t="n">
        <f aca="false">H88*[2]'inflation indexes'!i180</f>
        <v>4719.99611935796</v>
      </c>
      <c r="L88" s="9" t="n">
        <f aca="false">C88*[2]'inflation indexes'!i180</f>
        <v>5877.10207126148</v>
      </c>
      <c r="M88" s="9" t="n">
        <f aca="false">D88*[2]'inflation indexes'!i180</f>
        <v>3733.72166187485</v>
      </c>
      <c r="N88" s="9" t="n">
        <f aca="false">E88*[2]'inflation indexes'!i180</f>
        <v>2912.90969170479</v>
      </c>
      <c r="O88" s="9" t="n">
        <f aca="false">F88*[2]'inflation indexes'!i180</f>
        <v>2340.40761000649</v>
      </c>
      <c r="P88" s="9" t="n">
        <f aca="false">G88*[2]'inflation indexes'!i180</f>
        <v>3966.74551893656</v>
      </c>
      <c r="Q88" s="9" t="n">
        <v>0.5787616784</v>
      </c>
      <c r="R88" s="14" t="n">
        <v>7494.60706394945</v>
      </c>
      <c r="S88" s="13" t="n">
        <v>7223.397463496</v>
      </c>
      <c r="T88" s="13" t="n">
        <v>4640.5894222308</v>
      </c>
      <c r="U88" s="13" t="n">
        <v>3581.8588037671</v>
      </c>
      <c r="V88" s="13" t="n">
        <v>2867.8982789119</v>
      </c>
      <c r="W88" s="13" t="n">
        <v>4904.7258713258</v>
      </c>
      <c r="X88" s="13" t="n">
        <v>5775.7575402252</v>
      </c>
      <c r="Y88" s="10" t="n">
        <v>5720.5793374974</v>
      </c>
      <c r="Z88" s="10" t="n">
        <v>3804.6976332646</v>
      </c>
      <c r="AA88" s="7"/>
      <c r="AB88" s="7" t="n">
        <f aca="false">AB84+1</f>
        <v>2035</v>
      </c>
      <c r="AC88" s="8" t="n">
        <v>7494.60706394945</v>
      </c>
      <c r="AD88" s="8" t="n">
        <f aca="false">X88*[2]'inflation indexes'!i180</f>
        <v>5356.34119295849</v>
      </c>
      <c r="AE88" s="13" t="n">
        <f aca="false">S88*[2]'inflation indexes'!i180</f>
        <v>6698.85830860672</v>
      </c>
      <c r="AF88" s="13" t="n">
        <f aca="false">T88*[2]'inflation indexes'!i180</f>
        <v>4303.60521694148</v>
      </c>
      <c r="AG88" s="13" t="n">
        <f aca="false">U88*[2]'inflation indexes'!i180</f>
        <v>3321.75610287663</v>
      </c>
      <c r="AH88" s="13" t="n">
        <f aca="false">V88*[2]'inflation indexes'!i180</f>
        <v>2659.64102224963</v>
      </c>
      <c r="AI88" s="13" t="n">
        <f aca="false">W88*[2]'inflation indexes'!i180</f>
        <v>4548.56095356927</v>
      </c>
      <c r="AJ88" s="13" t="n">
        <f aca="false">Y88*[2]'inflation indexes'!i180</f>
        <v>5305.1698482187</v>
      </c>
      <c r="AK88" s="13" t="n">
        <f aca="false">AJ88*0.82</f>
        <v>4350.23927553933</v>
      </c>
      <c r="AL88" s="8" t="n">
        <f aca="false">Z88*[2]'inflation indexes'!i180</f>
        <v>3528.41311600699</v>
      </c>
      <c r="AM88" s="13" t="n">
        <v>0.5355712429</v>
      </c>
      <c r="AN88" s="3" t="n">
        <f aca="false">AN84+1</f>
        <v>2035</v>
      </c>
      <c r="AO88" s="11" t="n">
        <v>8931.9981298514</v>
      </c>
      <c r="AP88" s="9" t="n">
        <v>8210.1037568738</v>
      </c>
      <c r="AQ88" s="9" t="n">
        <v>5225.4626323135</v>
      </c>
      <c r="AR88" s="9" t="n">
        <v>4056.113484706</v>
      </c>
      <c r="AS88" s="9" t="n">
        <v>3260.0067099499</v>
      </c>
      <c r="AT88" s="9" t="n">
        <v>5605.7066880582</v>
      </c>
      <c r="AU88" s="9" t="n">
        <v>6601.1697583987</v>
      </c>
      <c r="AV88" s="3"/>
      <c r="AW88" s="3"/>
      <c r="AX88" s="3" t="n">
        <f aca="false">AX84+1</f>
        <v>2035</v>
      </c>
      <c r="AY88" s="6" t="n">
        <f aca="false">AO88*[2]'inflation indexes'!i180</f>
        <v>8283.38606410508</v>
      </c>
      <c r="AZ88" s="6" t="n">
        <f aca="false">AU88*[2]'inflation indexes'!i180</f>
        <v>6121.81471475761</v>
      </c>
      <c r="BA88" s="9" t="n">
        <f aca="false">AP88*[2]'inflation indexes'!i180</f>
        <v>7613.91326507999</v>
      </c>
      <c r="BB88" s="9" t="n">
        <f aca="false">AQ88*[2]'inflation indexes'!i180</f>
        <v>4846.00687525308</v>
      </c>
      <c r="BC88" s="9" t="n">
        <f aca="false">AR88*[2]'inflation indexes'!i180</f>
        <v>3761.57198257288</v>
      </c>
      <c r="BD88" s="9" t="n">
        <f aca="false">AS88*[2]'inflation indexes'!i180</f>
        <v>3023.27584013246</v>
      </c>
      <c r="BE88" s="9" t="n">
        <f aca="false">AT88*[2]'inflation indexes'!i180</f>
        <v>5198.63886940765</v>
      </c>
      <c r="BF88" s="9" t="n">
        <v>0.4904711453</v>
      </c>
      <c r="BG88" s="9" t="n">
        <f aca="false">Y88*[2]'inflation indexes'!i180</f>
        <v>5305.1698482187</v>
      </c>
      <c r="BH88" s="9" t="n">
        <f aca="false">BG88*0.82</f>
        <v>4350.23927553933</v>
      </c>
      <c r="BI88" s="6" t="n">
        <f aca="false">Z88*[2]'inflation indexes'!i180</f>
        <v>3528.41311600699</v>
      </c>
    </row>
    <row r="89" customFormat="false" ht="15" hidden="false" customHeight="false" outlineLevel="0" collapsed="false">
      <c r="A89" s="0" t="n">
        <f aca="false">A85+1</f>
        <v>2036</v>
      </c>
      <c r="B89" s="11" t="n">
        <v>6283.5001481756</v>
      </c>
      <c r="C89" s="9" t="n">
        <v>6353.6097902566</v>
      </c>
      <c r="D89" s="9" t="n">
        <v>4012.6805624763</v>
      </c>
      <c r="E89" s="9" t="n">
        <v>3132.482208557</v>
      </c>
      <c r="F89" s="9" t="n">
        <v>2523.7661880322</v>
      </c>
      <c r="G89" s="9" t="n">
        <v>4273.2956999959</v>
      </c>
      <c r="H89" s="9" t="n">
        <v>5072.2323509355</v>
      </c>
      <c r="I89" s="3" t="n">
        <f aca="false">I85+1</f>
        <v>2036</v>
      </c>
      <c r="J89" s="11" t="n">
        <f aca="false">B89*[2]'inflation indexes'!i181</f>
        <v>5827.21321752739</v>
      </c>
      <c r="K89" s="9" t="n">
        <f aca="false">H89*[2]'inflation indexes'!i181</f>
        <v>4703.9036684551</v>
      </c>
      <c r="L89" s="9" t="n">
        <f aca="false">C89*[2]'inflation indexes'!i181</f>
        <v>5892.23173004054</v>
      </c>
      <c r="M89" s="9" t="n">
        <f aca="false">D89*[2]'inflation indexes'!i181</f>
        <v>3721.29301503498</v>
      </c>
      <c r="N89" s="9" t="n">
        <f aca="false">E89*[2]'inflation indexes'!i181</f>
        <v>2905.01174487481</v>
      </c>
      <c r="O89" s="9" t="n">
        <f aca="false">F89*[2]'inflation indexes'!i181</f>
        <v>2340.49866189944</v>
      </c>
      <c r="P89" s="9" t="n">
        <f aca="false">G89*[2]'inflation indexes'!i181</f>
        <v>3962.98314604944</v>
      </c>
      <c r="Q89" s="9" t="n">
        <v>0.5825192545</v>
      </c>
      <c r="R89" s="12" t="n">
        <v>7531.6177484579</v>
      </c>
      <c r="S89" s="13" t="n">
        <v>7255.7384279066</v>
      </c>
      <c r="T89" s="13" t="n">
        <v>4682.8488818231</v>
      </c>
      <c r="U89" s="13" t="n">
        <v>3588.3622121451</v>
      </c>
      <c r="V89" s="13" t="n">
        <v>2873.2328713174</v>
      </c>
      <c r="W89" s="13" t="n">
        <v>4904.1299736317</v>
      </c>
      <c r="X89" s="13" t="n">
        <v>5786.5352864169</v>
      </c>
      <c r="Y89" s="10" t="n">
        <v>5748.9701813085</v>
      </c>
      <c r="Z89" s="10" t="n">
        <v>3810.3623694678</v>
      </c>
      <c r="AA89" s="7"/>
      <c r="AB89" s="7" t="n">
        <f aca="false">AB85+1</f>
        <v>2036</v>
      </c>
      <c r="AC89" s="8" t="n">
        <v>7531.6177484579</v>
      </c>
      <c r="AD89" s="8" t="n">
        <f aca="false">X89*[2]'inflation indexes'!i181</f>
        <v>5366.33629498482</v>
      </c>
      <c r="AE89" s="13" t="n">
        <f aca="false">S89*[2]'inflation indexes'!i181</f>
        <v>6728.85077949666</v>
      </c>
      <c r="AF89" s="13" t="n">
        <f aca="false">T89*[2]'inflation indexes'!i181</f>
        <v>4342.79593480489</v>
      </c>
      <c r="AG89" s="13" t="n">
        <f aca="false">U89*[2]'inflation indexes'!i181</f>
        <v>3327.78725531803</v>
      </c>
      <c r="AH89" s="13" t="n">
        <f aca="false">V89*[2]'inflation indexes'!i181</f>
        <v>2664.58823425606</v>
      </c>
      <c r="AI89" s="13" t="n">
        <f aca="false">W89*[2]'inflation indexes'!i181</f>
        <v>4548.00832798839</v>
      </c>
      <c r="AJ89" s="13" t="n">
        <f aca="false">Y89*[2]'inflation indexes'!i181</f>
        <v>5331.49904315965</v>
      </c>
      <c r="AK89" s="13" t="n">
        <f aca="false">AJ89*0.82</f>
        <v>4371.82921539091</v>
      </c>
      <c r="AL89" s="8" t="n">
        <f aca="false">Z89*[2]'inflation indexes'!i181</f>
        <v>3533.66649786402</v>
      </c>
      <c r="AM89" s="13" t="n">
        <v>0.5331310499</v>
      </c>
      <c r="AN89" s="3" t="n">
        <f aca="false">AN85+1</f>
        <v>2036</v>
      </c>
      <c r="AO89" s="11" t="n">
        <v>8919.8896332579</v>
      </c>
      <c r="AP89" s="9" t="n">
        <v>8257.2465094037</v>
      </c>
      <c r="AQ89" s="9" t="n">
        <v>5257.5635561684</v>
      </c>
      <c r="AR89" s="9" t="n">
        <v>4067.5980994518</v>
      </c>
      <c r="AS89" s="9" t="n">
        <v>3272.3320200232</v>
      </c>
      <c r="AT89" s="9" t="n">
        <v>5617.3156407495</v>
      </c>
      <c r="AU89" s="9" t="n">
        <v>6618.6099747384</v>
      </c>
      <c r="AV89" s="3"/>
      <c r="AW89" s="3"/>
      <c r="AX89" s="3" t="n">
        <f aca="false">AX85+1</f>
        <v>2036</v>
      </c>
      <c r="AY89" s="6" t="n">
        <f aca="false">AO89*[2]'inflation indexes'!i181</f>
        <v>8272.1568463554</v>
      </c>
      <c r="AZ89" s="6" t="n">
        <f aca="false">AU89*[2]'inflation indexes'!i181</f>
        <v>6137.9884804574</v>
      </c>
      <c r="BA89" s="9" t="n">
        <f aca="false">AP89*[2]'inflation indexes'!i181</f>
        <v>7657.63266735177</v>
      </c>
      <c r="BB89" s="9" t="n">
        <f aca="false">AQ89*[2]'inflation indexes'!i181</f>
        <v>4875.77673653595</v>
      </c>
      <c r="BC89" s="9" t="n">
        <f aca="false">AR89*[2]'inflation indexes'!i181</f>
        <v>3772.22262270446</v>
      </c>
      <c r="BD89" s="9" t="n">
        <f aca="false">AS89*[2]'inflation indexes'!i181</f>
        <v>3034.70612708648</v>
      </c>
      <c r="BE89" s="9" t="n">
        <f aca="false">AT89*[2]'inflation indexes'!i181</f>
        <v>5209.40481847571</v>
      </c>
      <c r="BF89" s="9" t="n">
        <v>0.4880647665</v>
      </c>
      <c r="BG89" s="9" t="n">
        <f aca="false">Y89*[2]'inflation indexes'!i181</f>
        <v>5331.49904315965</v>
      </c>
      <c r="BH89" s="9" t="n">
        <f aca="false">BG89*0.82</f>
        <v>4371.82921539091</v>
      </c>
      <c r="BI89" s="6" t="n">
        <f aca="false">Z89*[2]'inflation indexes'!i181</f>
        <v>3533.66649786402</v>
      </c>
    </row>
    <row r="90" customFormat="false" ht="15" hidden="false" customHeight="false" outlineLevel="0" collapsed="false">
      <c r="A90" s="0" t="n">
        <f aca="false">A86+1</f>
        <v>2036</v>
      </c>
      <c r="B90" s="11" t="n">
        <v>6279.0288240866</v>
      </c>
      <c r="C90" s="9" t="n">
        <v>6362.0126197548</v>
      </c>
      <c r="D90" s="9" t="n">
        <v>4028.0979578853</v>
      </c>
      <c r="E90" s="9" t="n">
        <v>3131.9354622309</v>
      </c>
      <c r="F90" s="9" t="n">
        <v>2519.7754501202</v>
      </c>
      <c r="G90" s="9" t="n">
        <v>4264.5317177849</v>
      </c>
      <c r="H90" s="9" t="n">
        <v>5068.0600542001</v>
      </c>
      <c r="I90" s="3" t="n">
        <f aca="false">I86+1</f>
        <v>2036</v>
      </c>
      <c r="J90" s="11" t="n">
        <f aca="false">B90*[2]'inflation indexes'!i182</f>
        <v>5823.06658615684</v>
      </c>
      <c r="K90" s="9" t="n">
        <f aca="false">H90*[2]'inflation indexes'!i182</f>
        <v>4700.03435006398</v>
      </c>
      <c r="L90" s="9" t="n">
        <f aca="false">C90*[2]'inflation indexes'!i182</f>
        <v>5900.02437394312</v>
      </c>
      <c r="M90" s="9" t="n">
        <f aca="false">D90*[2]'inflation indexes'!i182</f>
        <v>3735.59085034788</v>
      </c>
      <c r="N90" s="9" t="n">
        <f aca="false">E90*[2]'inflation indexes'!i182</f>
        <v>2904.50470145268</v>
      </c>
      <c r="O90" s="9" t="n">
        <f aca="false">F90*[2]'inflation indexes'!i182</f>
        <v>2336.79771813242</v>
      </c>
      <c r="P90" s="9" t="n">
        <f aca="false">G90*[2]'inflation indexes'!i182</f>
        <v>3954.85557514568</v>
      </c>
      <c r="Q90" s="9" t="n">
        <v>0.5847052826</v>
      </c>
      <c r="R90" s="14" t="n">
        <v>7510.18752612397</v>
      </c>
      <c r="S90" s="13" t="n">
        <v>7285.078608802</v>
      </c>
      <c r="T90" s="13" t="n">
        <v>4700.3627306143</v>
      </c>
      <c r="U90" s="13" t="n">
        <v>3594.5877320327</v>
      </c>
      <c r="V90" s="13" t="n">
        <v>2879.1954768223</v>
      </c>
      <c r="W90" s="13" t="n">
        <v>4904.8776481812</v>
      </c>
      <c r="X90" s="13" t="n">
        <v>5791.0591014736</v>
      </c>
      <c r="Y90" s="10" t="n">
        <v>5777.5019269347</v>
      </c>
      <c r="Z90" s="10" t="n">
        <v>3816.0355397804</v>
      </c>
      <c r="AA90" s="7"/>
      <c r="AB90" s="7" t="n">
        <f aca="false">AB86+1</f>
        <v>2036</v>
      </c>
      <c r="AC90" s="8" t="n">
        <v>7510.18752612397</v>
      </c>
      <c r="AD90" s="8" t="n">
        <f aca="false">X90*[2]'inflation indexes'!i182</f>
        <v>5370.53160560317</v>
      </c>
      <c r="AE90" s="13" t="n">
        <f aca="false">S90*[2]'inflation indexes'!i182</f>
        <v>6756.06037381296</v>
      </c>
      <c r="AF90" s="13" t="n">
        <f aca="false">T90*[2]'inflation indexes'!i182</f>
        <v>4359.03798601189</v>
      </c>
      <c r="AG90" s="13" t="n">
        <f aca="false">U90*[2]'inflation indexes'!i182</f>
        <v>3333.56069860912</v>
      </c>
      <c r="AH90" s="13" t="n">
        <f aca="false">V90*[2]'inflation indexes'!i182</f>
        <v>2670.11785513451</v>
      </c>
      <c r="AI90" s="13" t="n">
        <f aca="false">W90*[2]'inflation indexes'!i182</f>
        <v>4548.70170889306</v>
      </c>
      <c r="AJ90" s="13" t="n">
        <f aca="false">Y90*[2]'inflation indexes'!i182</f>
        <v>5357.95890809343</v>
      </c>
      <c r="AK90" s="13" t="n">
        <f aca="false">AJ90*0.82</f>
        <v>4393.52630463661</v>
      </c>
      <c r="AL90" s="8" t="n">
        <f aca="false">Z90*[2]'inflation indexes'!i182</f>
        <v>3538.92770137342</v>
      </c>
      <c r="AM90" s="13" t="n">
        <v>0.5355712429</v>
      </c>
      <c r="AN90" s="3" t="n">
        <f aca="false">AN86+1</f>
        <v>2036</v>
      </c>
      <c r="AO90" s="11" t="n">
        <v>8956.5948758949</v>
      </c>
      <c r="AP90" s="9" t="n">
        <v>8320.834352894</v>
      </c>
      <c r="AQ90" s="9" t="n">
        <v>5282.6928144977</v>
      </c>
      <c r="AR90" s="9" t="n">
        <v>4082.349318068</v>
      </c>
      <c r="AS90" s="9" t="n">
        <v>3284.6322947543</v>
      </c>
      <c r="AT90" s="9" t="n">
        <v>5631.0617725439</v>
      </c>
      <c r="AU90" s="9" t="n">
        <v>6638.6612792225</v>
      </c>
      <c r="AV90" s="3"/>
      <c r="AW90" s="3"/>
      <c r="AX90" s="3" t="n">
        <f aca="false">AX86+1</f>
        <v>2036</v>
      </c>
      <c r="AY90" s="6" t="n">
        <f aca="false">AO90*[2]'inflation indexes'!i182</f>
        <v>8306.19667606862</v>
      </c>
      <c r="AZ90" s="6" t="n">
        <f aca="false">AU90*[2]'inflation indexes'!i182</f>
        <v>6156.58372574475</v>
      </c>
      <c r="BA90" s="9" t="n">
        <f aca="false">AP90*[2]'inflation indexes'!i182</f>
        <v>7716.60297264703</v>
      </c>
      <c r="BB90" s="9" t="n">
        <f aca="false">AQ90*[2]'inflation indexes'!i182</f>
        <v>4899.08119151009</v>
      </c>
      <c r="BC90" s="9" t="n">
        <f aca="false">AR90*[2]'inflation indexes'!i182</f>
        <v>3785.90265677272</v>
      </c>
      <c r="BD90" s="9" t="n">
        <f aca="false">AS90*[2]'inflation indexes'!i182</f>
        <v>3046.11319668177</v>
      </c>
      <c r="BE90" s="9" t="n">
        <f aca="false">AT90*[2]'inflation indexes'!i182</f>
        <v>5222.15275179206</v>
      </c>
      <c r="BF90" s="9" t="n">
        <v>0.4872828572</v>
      </c>
      <c r="BG90" s="9" t="n">
        <f aca="false">Y90*[2]'inflation indexes'!i182</f>
        <v>5357.95890809343</v>
      </c>
      <c r="BH90" s="9" t="n">
        <f aca="false">BG90*0.82</f>
        <v>4393.52630463661</v>
      </c>
      <c r="BI90" s="6" t="n">
        <f aca="false">Z90*[2]'inflation indexes'!i182</f>
        <v>3538.92770137342</v>
      </c>
    </row>
    <row r="91" customFormat="false" ht="15" hidden="false" customHeight="false" outlineLevel="0" collapsed="false">
      <c r="A91" s="0" t="n">
        <f aca="false">A87+1</f>
        <v>2036</v>
      </c>
      <c r="B91" s="11" t="n">
        <v>6301.2028306525</v>
      </c>
      <c r="C91" s="9" t="n">
        <v>6378.4760484836</v>
      </c>
      <c r="D91" s="9" t="n">
        <v>4017.647983837</v>
      </c>
      <c r="E91" s="9" t="n">
        <v>3129.7203628624</v>
      </c>
      <c r="F91" s="9" t="n">
        <v>2519.1475748079</v>
      </c>
      <c r="G91" s="9" t="n">
        <v>4262.087163538</v>
      </c>
      <c r="H91" s="9" t="n">
        <v>5062.3160357881</v>
      </c>
      <c r="I91" s="3" t="n">
        <f aca="false">I87+1</f>
        <v>2036</v>
      </c>
      <c r="J91" s="11" t="n">
        <f aca="false">B91*[2]'inflation indexes'!i183</f>
        <v>5843.63038994443</v>
      </c>
      <c r="K91" s="9" t="n">
        <f aca="false">H91*[2]'inflation indexes'!i183</f>
        <v>4694.70744320907</v>
      </c>
      <c r="L91" s="9" t="n">
        <f aca="false">C91*[2]'inflation indexes'!i183</f>
        <v>5915.29228310711</v>
      </c>
      <c r="M91" s="9" t="n">
        <f aca="false">D91*[2]'inflation indexes'!i183</f>
        <v>3725.89971873952</v>
      </c>
      <c r="N91" s="9" t="n">
        <f aca="false">E91*[2]'inflation indexes'!i183</f>
        <v>2902.45045525011</v>
      </c>
      <c r="O91" s="9" t="n">
        <f aca="false">F91*[2]'inflation indexes'!i183</f>
        <v>2336.21543704186</v>
      </c>
      <c r="P91" s="9" t="n">
        <f aca="false">G91*[2]'inflation indexes'!i183</f>
        <v>3952.58853631659</v>
      </c>
      <c r="Q91" s="9" t="n">
        <v>0.5756486661</v>
      </c>
      <c r="R91" s="14" t="n">
        <v>7548.4900474517</v>
      </c>
      <c r="S91" s="13" t="n">
        <v>7305.6763378327</v>
      </c>
      <c r="T91" s="13" t="n">
        <v>4709.4277893558</v>
      </c>
      <c r="U91" s="13" t="n">
        <v>3600.8654762601</v>
      </c>
      <c r="V91" s="13" t="n">
        <v>2884.3749660331</v>
      </c>
      <c r="W91" s="13" t="n">
        <v>4900.4947637302</v>
      </c>
      <c r="X91" s="13" t="n">
        <v>5793.2596790237</v>
      </c>
      <c r="Y91" s="10" t="n">
        <v>5806.1752736622</v>
      </c>
      <c r="Z91" s="10" t="n">
        <v>3821.7171567599</v>
      </c>
      <c r="AA91" s="7"/>
      <c r="AB91" s="7" t="n">
        <f aca="false">AB87+1</f>
        <v>2036</v>
      </c>
      <c r="AC91" s="8" t="n">
        <v>7548.4900474517</v>
      </c>
      <c r="AD91" s="8" t="n">
        <f aca="false">X91*[2]'inflation indexes'!i183</f>
        <v>5372.57238451361</v>
      </c>
      <c r="AE91" s="13" t="n">
        <f aca="false">S91*[2]'inflation indexes'!i183</f>
        <v>6775.1623641095</v>
      </c>
      <c r="AF91" s="13" t="n">
        <f aca="false">T91*[2]'inflation indexes'!i183</f>
        <v>4367.44477026755</v>
      </c>
      <c r="AG91" s="13" t="n">
        <f aca="false">U91*[2]'inflation indexes'!i183</f>
        <v>3339.38257388174</v>
      </c>
      <c r="AH91" s="13" t="n">
        <f aca="false">V91*[2]'inflation indexes'!i183</f>
        <v>2674.92122702556</v>
      </c>
      <c r="AI91" s="13" t="n">
        <f aca="false">W91*[2]'inflation indexes'!i183</f>
        <v>4544.63709496746</v>
      </c>
      <c r="AJ91" s="13" t="n">
        <f aca="false">Y91*[2]'inflation indexes'!i183</f>
        <v>5384.5500915264</v>
      </c>
      <c r="AK91" s="13" t="n">
        <f aca="false">AJ91*0.82</f>
        <v>4415.33107505165</v>
      </c>
      <c r="AL91" s="8" t="n">
        <f aca="false">Z91*[2]'inflation indexes'!i183</f>
        <v>3544.19673818079</v>
      </c>
      <c r="AM91" s="13" t="n">
        <v>0.5355712429</v>
      </c>
      <c r="AN91" s="3" t="n">
        <f aca="false">AN87+1</f>
        <v>2036</v>
      </c>
      <c r="AO91" s="11" t="n">
        <v>8991.7531893098</v>
      </c>
      <c r="AP91" s="9" t="n">
        <v>8370.1208870062</v>
      </c>
      <c r="AQ91" s="9" t="n">
        <v>5303.8144951987</v>
      </c>
      <c r="AR91" s="9" t="n">
        <v>4096.4708193177</v>
      </c>
      <c r="AS91" s="9" t="n">
        <v>3297.0237849785</v>
      </c>
      <c r="AT91" s="9" t="n">
        <v>5639.5987788687</v>
      </c>
      <c r="AU91" s="9" t="n">
        <v>6660.1296446193</v>
      </c>
      <c r="AV91" s="3"/>
      <c r="AW91" s="3"/>
      <c r="AX91" s="3" t="n">
        <f aca="false">AX87+1</f>
        <v>2036</v>
      </c>
      <c r="AY91" s="6" t="n">
        <f aca="false">AO91*[2]'inflation indexes'!i183</f>
        <v>8338.80190942677</v>
      </c>
      <c r="AZ91" s="6" t="n">
        <f aca="false">AU91*[2]'inflation indexes'!i183</f>
        <v>6176.49312968346</v>
      </c>
      <c r="BA91" s="9" t="n">
        <f aca="false">AP91*[2]'inflation indexes'!i183</f>
        <v>7762.31048219616</v>
      </c>
      <c r="BB91" s="9" t="n">
        <f aca="false">AQ91*[2]'inflation indexes'!i183</f>
        <v>4918.66908584523</v>
      </c>
      <c r="BC91" s="9" t="n">
        <f aca="false">AR91*[2]'inflation indexes'!i183</f>
        <v>3798.99870146008</v>
      </c>
      <c r="BD91" s="9" t="n">
        <f aca="false">AS91*[2]'inflation indexes'!i183</f>
        <v>3057.60485800373</v>
      </c>
      <c r="BE91" s="9" t="n">
        <f aca="false">AT91*[2]'inflation indexes'!i183</f>
        <v>5230.06982904532</v>
      </c>
      <c r="BF91" s="9" t="n">
        <v>0.4879548173</v>
      </c>
      <c r="BG91" s="9" t="n">
        <f aca="false">Y91*[2]'inflation indexes'!i183</f>
        <v>5384.5500915264</v>
      </c>
      <c r="BH91" s="9" t="n">
        <f aca="false">BG91*0.82</f>
        <v>4415.33107505165</v>
      </c>
      <c r="BI91" s="6" t="n">
        <f aca="false">Z91*[2]'inflation indexes'!i183</f>
        <v>3544.19673818079</v>
      </c>
    </row>
    <row r="92" customFormat="false" ht="15" hidden="false" customHeight="false" outlineLevel="0" collapsed="false">
      <c r="A92" s="0" t="n">
        <f aca="false">A88+1</f>
        <v>2036</v>
      </c>
      <c r="B92" s="11" t="n">
        <v>6309.6474143274</v>
      </c>
      <c r="C92" s="9" t="n">
        <v>6387.1292197637</v>
      </c>
      <c r="D92" s="9" t="n">
        <v>4038.5512864861</v>
      </c>
      <c r="E92" s="9" t="n">
        <v>3128.7012364429</v>
      </c>
      <c r="F92" s="9" t="n">
        <v>2518.3838456587</v>
      </c>
      <c r="G92" s="9" t="n">
        <v>4258.1382459806</v>
      </c>
      <c r="H92" s="9" t="n">
        <v>5062.3771122728</v>
      </c>
      <c r="I92" s="3" t="n">
        <f aca="false">I88+1</f>
        <v>2036</v>
      </c>
      <c r="J92" s="11" t="n">
        <f aca="false">B92*[2]'inflation indexes'!i184</f>
        <v>5851.46175597394</v>
      </c>
      <c r="K92" s="9" t="n">
        <f aca="false">H92*[2]'inflation indexes'!i184</f>
        <v>4694.76408452212</v>
      </c>
      <c r="L92" s="9" t="n">
        <f aca="false">C92*[2]'inflation indexes'!i184</f>
        <v>5923.31708980208</v>
      </c>
      <c r="M92" s="9" t="n">
        <f aca="false">D92*[2]'inflation indexes'!i184</f>
        <v>3745.28509291226</v>
      </c>
      <c r="N92" s="9" t="n">
        <f aca="false">E92*[2]'inflation indexes'!i184</f>
        <v>2901.50533440949</v>
      </c>
      <c r="O92" s="9" t="n">
        <f aca="false">F92*[2]'inflation indexes'!i184</f>
        <v>2335.50716736925</v>
      </c>
      <c r="P92" s="9" t="n">
        <f aca="false">G92*[2]'inflation indexes'!i184</f>
        <v>3948.92637604878</v>
      </c>
      <c r="Q92" s="9" t="n">
        <v>0.5756486661</v>
      </c>
      <c r="R92" s="14" t="n">
        <v>7568.59100045473</v>
      </c>
      <c r="S92" s="13" t="n">
        <v>7320.5887543398</v>
      </c>
      <c r="T92" s="13" t="n">
        <v>4734.2698249906</v>
      </c>
      <c r="U92" s="13" t="n">
        <v>3602.8684767888</v>
      </c>
      <c r="V92" s="13" t="n">
        <v>2889.977979421</v>
      </c>
      <c r="W92" s="13" t="n">
        <v>4893.1920364965</v>
      </c>
      <c r="X92" s="13" t="n">
        <v>5797.3006493313</v>
      </c>
      <c r="Y92" s="10" t="n">
        <v>5834.9909242474</v>
      </c>
      <c r="Z92" s="10" t="n">
        <v>3827.4072329822</v>
      </c>
      <c r="AA92" s="7"/>
      <c r="AB92" s="7" t="n">
        <f aca="false">AB88+1</f>
        <v>2036</v>
      </c>
      <c r="AC92" s="8" t="n">
        <v>7568.59100045473</v>
      </c>
      <c r="AD92" s="8" t="n">
        <f aca="false">X92*[2]'inflation indexes'!i184</f>
        <v>5376.31991296635</v>
      </c>
      <c r="AE92" s="13" t="n">
        <f aca="false">S92*[2]'inflation indexes'!i184</f>
        <v>6788.99189041272</v>
      </c>
      <c r="AF92" s="13" t="n">
        <f aca="false">T92*[2]'inflation indexes'!i184</f>
        <v>4390.48285970619</v>
      </c>
      <c r="AG92" s="13" t="n">
        <f aca="false">U92*[2]'inflation indexes'!i184</f>
        <v>3341.24012315846</v>
      </c>
      <c r="AH92" s="13" t="n">
        <f aca="false">V92*[2]'inflation indexes'!i184</f>
        <v>2680.11736817333</v>
      </c>
      <c r="AI92" s="13" t="n">
        <f aca="false">W92*[2]'inflation indexes'!i184</f>
        <v>4537.86466755333</v>
      </c>
      <c r="AJ92" s="13" t="n">
        <f aca="false">Y92*[2]'inflation indexes'!i184</f>
        <v>5411.27324518312</v>
      </c>
      <c r="AK92" s="13" t="n">
        <f aca="false">AJ92*0.82</f>
        <v>4437.24406105016</v>
      </c>
      <c r="AL92" s="8" t="n">
        <f aca="false">Z92*[2]'inflation indexes'!i184</f>
        <v>3549.47361994882</v>
      </c>
      <c r="AM92" s="13" t="n">
        <v>0.5259325198</v>
      </c>
      <c r="AN92" s="3" t="n">
        <f aca="false">AN88+1</f>
        <v>2036</v>
      </c>
      <c r="AO92" s="11" t="n">
        <v>9016.7106187287</v>
      </c>
      <c r="AP92" s="9" t="n">
        <v>8426.4687041022</v>
      </c>
      <c r="AQ92" s="9" t="n">
        <v>5309.4834808913</v>
      </c>
      <c r="AR92" s="9" t="n">
        <v>4105.4861059144</v>
      </c>
      <c r="AS92" s="9" t="n">
        <v>3308.8729703583</v>
      </c>
      <c r="AT92" s="9" t="n">
        <v>5658.7486365193</v>
      </c>
      <c r="AU92" s="9" t="n">
        <v>6678.3241072394</v>
      </c>
      <c r="AV92" s="3"/>
      <c r="AW92" s="3"/>
      <c r="AX92" s="3" t="n">
        <f aca="false">AX88+1</f>
        <v>2036</v>
      </c>
      <c r="AY92" s="6" t="n">
        <f aca="false">AO92*[2]'inflation indexes'!i184</f>
        <v>8361.94701313582</v>
      </c>
      <c r="AZ92" s="6" t="n">
        <f aca="false">AU92*[2]'inflation indexes'!i184</f>
        <v>6193.36637080154</v>
      </c>
      <c r="BA92" s="9" t="n">
        <f aca="false">AP92*[2]'inflation indexes'!i184</f>
        <v>7814.56650778979</v>
      </c>
      <c r="BB92" s="9" t="n">
        <f aca="false">AQ92*[2]'inflation indexes'!i184</f>
        <v>4923.92640860784</v>
      </c>
      <c r="BC92" s="9" t="n">
        <f aca="false">AR92*[2]'inflation indexes'!i184</f>
        <v>3807.35932785895</v>
      </c>
      <c r="BD92" s="9" t="n">
        <f aca="false">AS92*[2]'inflation indexes'!i184</f>
        <v>3068.5935948596</v>
      </c>
      <c r="BE92" s="9" t="n">
        <f aca="false">AT92*[2]'inflation indexes'!i184</f>
        <v>5247.82908757701</v>
      </c>
      <c r="BF92" s="9" t="n">
        <v>0.4886937989</v>
      </c>
      <c r="BG92" s="9" t="n">
        <f aca="false">Y92*[2]'inflation indexes'!i184</f>
        <v>5411.27324518312</v>
      </c>
      <c r="BH92" s="9" t="n">
        <f aca="false">BG92*0.82</f>
        <v>4437.24406105016</v>
      </c>
      <c r="BI92" s="6" t="n">
        <f aca="false">Z92*[2]'inflation indexes'!i184</f>
        <v>3549.47361994882</v>
      </c>
    </row>
    <row r="93" customFormat="false" ht="15" hidden="false" customHeight="false" outlineLevel="0" collapsed="false">
      <c r="A93" s="0" t="n">
        <f aca="false">A89+1</f>
        <v>2037</v>
      </c>
      <c r="B93" s="11" t="n">
        <v>6306.2212745856</v>
      </c>
      <c r="C93" s="9" t="n">
        <v>6408.6266110526</v>
      </c>
      <c r="D93" s="9" t="n">
        <v>4041.7630267649</v>
      </c>
      <c r="E93" s="9" t="n">
        <v>3127.199740001</v>
      </c>
      <c r="F93" s="9" t="n">
        <v>2518.4981773771</v>
      </c>
      <c r="G93" s="9" t="n">
        <v>4255.676443513</v>
      </c>
      <c r="H93" s="9" t="n">
        <v>5058.5023370759</v>
      </c>
      <c r="I93" s="3" t="n">
        <f aca="false">I89+1</f>
        <v>2037</v>
      </c>
      <c r="J93" s="11" t="n">
        <f aca="false">B93*[2]'inflation indexes'!i185</f>
        <v>5848.28441113147</v>
      </c>
      <c r="K93" s="9" t="n">
        <f aca="false">H93*[2]'inflation indexes'!i185</f>
        <v>4691.17068264261</v>
      </c>
      <c r="L93" s="9" t="n">
        <f aca="false">C93*[2]'inflation indexes'!i185</f>
        <v>5943.25341186891</v>
      </c>
      <c r="M93" s="9" t="n">
        <f aca="false">D93*[2]'inflation indexes'!i185</f>
        <v>3748.26360726931</v>
      </c>
      <c r="N93" s="9" t="n">
        <f aca="false">E93*[2]'inflation indexes'!i185</f>
        <v>2900.11287165689</v>
      </c>
      <c r="O93" s="9" t="n">
        <f aca="false">F93*[2]'inflation indexes'!i185</f>
        <v>2335.61319669763</v>
      </c>
      <c r="P93" s="9" t="n">
        <f aca="false">G93*[2]'inflation indexes'!i185</f>
        <v>3946.64334150754</v>
      </c>
      <c r="Q93" s="9" t="n">
        <v>0.5756486661</v>
      </c>
      <c r="R93" s="12" t="n">
        <v>7549.09066670269</v>
      </c>
      <c r="S93" s="13" t="n">
        <v>7346.856759189</v>
      </c>
      <c r="T93" s="13" t="n">
        <v>4754.0715646539</v>
      </c>
      <c r="U93" s="13" t="n">
        <v>3609.2582862152</v>
      </c>
      <c r="V93" s="13" t="n">
        <v>2895.6269973725</v>
      </c>
      <c r="W93" s="13" t="n">
        <v>4887.634493139</v>
      </c>
      <c r="X93" s="13" t="n">
        <v>5798.2326609776</v>
      </c>
      <c r="Y93" s="10" t="n">
        <v>5863.9495849347</v>
      </c>
      <c r="Z93" s="10" t="n">
        <v>3833.1057810422</v>
      </c>
      <c r="AA93" s="7"/>
      <c r="AB93" s="7" t="n">
        <f aca="false">AB89+1</f>
        <v>2037</v>
      </c>
      <c r="AC93" s="8" t="n">
        <v>7549.09066670269</v>
      </c>
      <c r="AD93" s="8" t="n">
        <f aca="false">X93*[2]'inflation indexes'!i185</f>
        <v>5377.18424501952</v>
      </c>
      <c r="AE93" s="13" t="n">
        <f aca="false">S93*[2]'inflation indexes'!i185</f>
        <v>6813.3523999131</v>
      </c>
      <c r="AF93" s="13" t="n">
        <f aca="false">T93*[2]'inflation indexes'!i185</f>
        <v>4408.84666274192</v>
      </c>
      <c r="AG93" s="13" t="n">
        <f aca="false">U93*[2]'inflation indexes'!i185</f>
        <v>3347.16592582719</v>
      </c>
      <c r="AH93" s="13" t="n">
        <f aca="false">V93*[2]'inflation indexes'!i185</f>
        <v>2685.35617318595</v>
      </c>
      <c r="AI93" s="13" t="n">
        <f aca="false">W93*[2]'inflation indexes'!i185</f>
        <v>4532.71069455323</v>
      </c>
      <c r="AJ93" s="13" t="n">
        <f aca="false">Y93*[2]'inflation indexes'!i185</f>
        <v>5438.12902402287</v>
      </c>
      <c r="AK93" s="13" t="n">
        <f aca="false">AJ93*0.82</f>
        <v>4459.26579969875</v>
      </c>
      <c r="AL93" s="8" t="n">
        <f aca="false">Z93*[2]'inflation indexes'!i185</f>
        <v>3554.75835835781</v>
      </c>
      <c r="AM93" s="13" t="n">
        <v>0.5348351444</v>
      </c>
      <c r="AN93" s="3" t="n">
        <f aca="false">AN89+1</f>
        <v>2037</v>
      </c>
      <c r="AO93" s="11" t="n">
        <v>9036.4123214206</v>
      </c>
      <c r="AP93" s="9" t="n">
        <v>8488.8201493121</v>
      </c>
      <c r="AQ93" s="9" t="n">
        <v>5339.0063633621</v>
      </c>
      <c r="AR93" s="9" t="n">
        <v>4120.376029627</v>
      </c>
      <c r="AS93" s="9" t="n">
        <v>3319.7790322726</v>
      </c>
      <c r="AT93" s="9" t="n">
        <v>5672.7605991455</v>
      </c>
      <c r="AU93" s="9" t="n">
        <v>6694.1799309189</v>
      </c>
      <c r="AV93" s="3"/>
      <c r="AW93" s="3"/>
      <c r="AX93" s="3" t="n">
        <f aca="false">AX89+1</f>
        <v>2037</v>
      </c>
      <c r="AY93" s="6" t="n">
        <f aca="false">AO93*[2]'inflation indexes'!i185</f>
        <v>8380.21804355306</v>
      </c>
      <c r="AZ93" s="6" t="n">
        <f aca="false">AU93*[2]'inflation indexes'!i185</f>
        <v>6208.07079717874</v>
      </c>
      <c r="BA93" s="9" t="n">
        <f aca="false">AP93*[2]'inflation indexes'!i185</f>
        <v>7872.39019794512</v>
      </c>
      <c r="BB93" s="9" t="n">
        <f aca="false">AQ93*[2]'inflation indexes'!i185</f>
        <v>4951.30543731739</v>
      </c>
      <c r="BC93" s="9" t="n">
        <f aca="false">AR93*[2]'inflation indexes'!i185</f>
        <v>3821.16799471976</v>
      </c>
      <c r="BD93" s="9" t="n">
        <f aca="false">AS93*[2]'inflation indexes'!i185</f>
        <v>3078.70769474653</v>
      </c>
      <c r="BE93" s="9" t="n">
        <f aca="false">AT93*[2]'inflation indexes'!i185</f>
        <v>5260.82354797224</v>
      </c>
      <c r="BF93" s="9" t="n">
        <v>0.4911825102</v>
      </c>
      <c r="BG93" s="9" t="n">
        <f aca="false">Y93*[2]'inflation indexes'!i185</f>
        <v>5438.12902402287</v>
      </c>
      <c r="BH93" s="9" t="n">
        <f aca="false">BG93*0.82</f>
        <v>4459.26579969875</v>
      </c>
      <c r="BI93" s="6" t="n">
        <f aca="false">Z93*[2]'inflation indexes'!i185</f>
        <v>3554.75835835781</v>
      </c>
    </row>
    <row r="94" customFormat="false" ht="15" hidden="false" customHeight="false" outlineLevel="0" collapsed="false">
      <c r="A94" s="0" t="n">
        <f aca="false">A90+1</f>
        <v>2037</v>
      </c>
      <c r="B94" s="11" t="n">
        <v>6280.4341115449</v>
      </c>
      <c r="C94" s="9" t="n">
        <v>6417.7205606268</v>
      </c>
      <c r="D94" s="9" t="n">
        <v>4044.4284684243</v>
      </c>
      <c r="E94" s="9" t="n">
        <v>3127.5010107389</v>
      </c>
      <c r="F94" s="9" t="n">
        <v>2518.7019545331</v>
      </c>
      <c r="G94" s="9" t="n">
        <v>4247.5720508867</v>
      </c>
      <c r="H94" s="9" t="n">
        <v>5049.7701725129</v>
      </c>
      <c r="I94" s="3" t="n">
        <f aca="false">I90+1</f>
        <v>2037</v>
      </c>
      <c r="J94" s="11" t="n">
        <f aca="false">B94*[2]'inflation indexes'!i186</f>
        <v>5824.36982630299</v>
      </c>
      <c r="K94" s="9" t="n">
        <f aca="false">H94*[2]'inflation indexes'!i186</f>
        <v>4683.07261889483</v>
      </c>
      <c r="L94" s="9" t="n">
        <f aca="false">C94*[2]'inflation indexes'!i186</f>
        <v>5951.68698900087</v>
      </c>
      <c r="M94" s="9" t="n">
        <f aca="false">D94*[2]'inflation indexes'!i186</f>
        <v>3750.73549339996</v>
      </c>
      <c r="N94" s="9" t="n">
        <f aca="false">E94*[2]'inflation indexes'!i186</f>
        <v>2900.39226511349</v>
      </c>
      <c r="O94" s="9" t="n">
        <f aca="false">F94*[2]'inflation indexes'!i186</f>
        <v>2335.80217623275</v>
      </c>
      <c r="P94" s="9" t="n">
        <f aca="false">G94*[2]'inflation indexes'!i186</f>
        <v>3939.12746298151</v>
      </c>
      <c r="Q94" s="9" t="n">
        <v>0.5864332584</v>
      </c>
      <c r="R94" s="14" t="n">
        <v>7548.53864980425</v>
      </c>
      <c r="S94" s="13" t="n">
        <v>7378.3523608039</v>
      </c>
      <c r="T94" s="13" t="n">
        <v>4760.7552382599</v>
      </c>
      <c r="U94" s="13" t="n">
        <v>3613.0183362521</v>
      </c>
      <c r="V94" s="13" t="n">
        <v>2896.2190999964</v>
      </c>
      <c r="W94" s="13" t="n">
        <v>4890.2788069694</v>
      </c>
      <c r="X94" s="13" t="n">
        <v>5791.5281767105</v>
      </c>
      <c r="Y94" s="10" t="n">
        <v>5893.0519654734</v>
      </c>
      <c r="Z94" s="10" t="n">
        <v>3838.8128135535</v>
      </c>
      <c r="AA94" s="7"/>
      <c r="AB94" s="7" t="n">
        <f aca="false">AB90+1</f>
        <v>2037</v>
      </c>
      <c r="AC94" s="8" t="n">
        <v>7548.53864980425</v>
      </c>
      <c r="AD94" s="8" t="n">
        <f aca="false">X94*[2]'inflation indexes'!i186</f>
        <v>5370.96661815286</v>
      </c>
      <c r="AE94" s="13" t="n">
        <f aca="false">S94*[2]'inflation indexes'!i186</f>
        <v>6842.56089544845</v>
      </c>
      <c r="AF94" s="13" t="n">
        <f aca="false">T94*[2]'inflation indexes'!i186</f>
        <v>4415.04499014863</v>
      </c>
      <c r="AG94" s="13" t="n">
        <f aca="false">U94*[2]'inflation indexes'!i186</f>
        <v>3350.65293350713</v>
      </c>
      <c r="AH94" s="13" t="n">
        <f aca="false">V94*[2]'inflation indexes'!i186</f>
        <v>2685.90527928204</v>
      </c>
      <c r="AI94" s="13" t="n">
        <f aca="false">W94*[2]'inflation indexes'!i186</f>
        <v>4535.16298708772</v>
      </c>
      <c r="AJ94" s="13" t="n">
        <f aca="false">Y94*[2]'inflation indexes'!i186</f>
        <v>5465.1180862553</v>
      </c>
      <c r="AK94" s="13" t="n">
        <f aca="false">AJ94*0.82</f>
        <v>4481.39683072935</v>
      </c>
      <c r="AL94" s="8" t="n">
        <f aca="false">Z94*[2]'inflation indexes'!i186</f>
        <v>3560.0509651054</v>
      </c>
      <c r="AM94" s="13" t="n">
        <v>0.5355712428</v>
      </c>
      <c r="AN94" s="3" t="n">
        <f aca="false">AN90+1</f>
        <v>2037</v>
      </c>
      <c r="AO94" s="11" t="n">
        <v>9099.78432136</v>
      </c>
      <c r="AP94" s="9" t="n">
        <v>8535.0672894588</v>
      </c>
      <c r="AQ94" s="9" t="n">
        <v>5358.1379811457</v>
      </c>
      <c r="AR94" s="9" t="n">
        <v>4135.3112330652</v>
      </c>
      <c r="AS94" s="9" t="n">
        <v>3331.5194619247</v>
      </c>
      <c r="AT94" s="9" t="n">
        <v>5683.9984611244</v>
      </c>
      <c r="AU94" s="9" t="n">
        <v>6707.7898009733</v>
      </c>
      <c r="AV94" s="3"/>
      <c r="AW94" s="3"/>
      <c r="AX94" s="3" t="n">
        <f aca="false">AX90+1</f>
        <v>2037</v>
      </c>
      <c r="AY94" s="6" t="n">
        <f aca="false">AO94*[2]'inflation indexes'!i186</f>
        <v>8438.98817913987</v>
      </c>
      <c r="AZ94" s="6" t="n">
        <f aca="false">AU94*[2]'inflation indexes'!i186</f>
        <v>6220.69236363049</v>
      </c>
      <c r="BA94" s="9" t="n">
        <f aca="false">AP94*[2]'inflation indexes'!i186</f>
        <v>7915.27902423311</v>
      </c>
      <c r="BB94" s="9" t="n">
        <f aca="false">AQ94*[2]'inflation indexes'!i186</f>
        <v>4969.04778050069</v>
      </c>
      <c r="BC94" s="9" t="n">
        <f aca="false">AR94*[2]'inflation indexes'!i186</f>
        <v>3835.01865324275</v>
      </c>
      <c r="BD94" s="9" t="n">
        <f aca="false">AS94*[2]'inflation indexes'!i186</f>
        <v>3089.59557335476</v>
      </c>
      <c r="BE94" s="9" t="n">
        <f aca="false">AT94*[2]'inflation indexes'!i186</f>
        <v>5271.24535370407</v>
      </c>
      <c r="BF94" s="9" t="n">
        <v>0.4872828571</v>
      </c>
      <c r="BG94" s="9" t="n">
        <f aca="false">Y94*[2]'inflation indexes'!i186</f>
        <v>5465.1180862553</v>
      </c>
      <c r="BH94" s="9" t="n">
        <f aca="false">BG94*0.82</f>
        <v>4481.39683072935</v>
      </c>
      <c r="BI94" s="6" t="n">
        <f aca="false">Z94*[2]'inflation indexes'!i186</f>
        <v>3560.0509651054</v>
      </c>
    </row>
    <row r="95" customFormat="false" ht="15" hidden="false" customHeight="false" outlineLevel="0" collapsed="false">
      <c r="A95" s="0" t="n">
        <f aca="false">A91+1</f>
        <v>2037</v>
      </c>
      <c r="B95" s="11" t="n">
        <v>6259.072508917</v>
      </c>
      <c r="C95" s="9" t="n">
        <v>6438.4783557042</v>
      </c>
      <c r="D95" s="9" t="n">
        <v>4045.4636330991</v>
      </c>
      <c r="E95" s="9" t="n">
        <v>3127.113843086</v>
      </c>
      <c r="F95" s="9" t="n">
        <v>2519.0051186146</v>
      </c>
      <c r="G95" s="9" t="n">
        <v>4240.3006949957</v>
      </c>
      <c r="H95" s="9" t="n">
        <v>5040.7352523835</v>
      </c>
      <c r="I95" s="3" t="n">
        <f aca="false">I91+1</f>
        <v>2037</v>
      </c>
      <c r="J95" s="11" t="n">
        <f aca="false">B95*[2]'inflation indexes'!i187</f>
        <v>5804.55943237517</v>
      </c>
      <c r="K95" s="9" t="n">
        <f aca="false">H95*[2]'inflation indexes'!i187</f>
        <v>4674.69378468526</v>
      </c>
      <c r="L95" s="9" t="n">
        <f aca="false">C95*[2]'inflation indexes'!i187</f>
        <v>5970.93742187893</v>
      </c>
      <c r="M95" s="9" t="n">
        <f aca="false">D95*[2]'inflation indexes'!i187</f>
        <v>3751.69548785099</v>
      </c>
      <c r="N95" s="9" t="n">
        <f aca="false">E95*[2]'inflation indexes'!i187</f>
        <v>2900.03321229083</v>
      </c>
      <c r="O95" s="9" t="n">
        <f aca="false">F95*[2]'inflation indexes'!i187</f>
        <v>2336.08332554462</v>
      </c>
      <c r="P95" s="9" t="n">
        <f aca="false">G95*[2]'inflation indexes'!i187</f>
        <v>3932.38412882727</v>
      </c>
      <c r="Q95" s="9" t="n">
        <v>0.5864332584</v>
      </c>
      <c r="R95" s="14" t="n">
        <v>7546.33259702551</v>
      </c>
      <c r="S95" s="13" t="n">
        <v>7418.2679209936</v>
      </c>
      <c r="T95" s="13" t="n">
        <v>4771.8502603244</v>
      </c>
      <c r="U95" s="13" t="n">
        <v>3619.4265506668</v>
      </c>
      <c r="V95" s="13" t="n">
        <v>2901.9737022541</v>
      </c>
      <c r="W95" s="13" t="n">
        <v>4893.2587296787</v>
      </c>
      <c r="X95" s="13" t="n">
        <v>5800.3396367516</v>
      </c>
      <c r="Y95" s="10" t="n">
        <v>5922.2987791354</v>
      </c>
      <c r="Z95" s="10" t="n">
        <v>3844.5283431483</v>
      </c>
      <c r="AA95" s="7"/>
      <c r="AB95" s="7" t="n">
        <f aca="false">AB91+1</f>
        <v>2037</v>
      </c>
      <c r="AC95" s="8" t="n">
        <v>7546.33259702551</v>
      </c>
      <c r="AD95" s="8" t="n">
        <f aca="false">X95*[2]'inflation indexes'!i187</f>
        <v>5379.13821920425</v>
      </c>
      <c r="AE95" s="13" t="n">
        <f aca="false">S95*[2]'inflation indexes'!i187</f>
        <v>6879.57792010627</v>
      </c>
      <c r="AF95" s="13" t="n">
        <f aca="false">T95*[2]'inflation indexes'!i187</f>
        <v>4425.33432852666</v>
      </c>
      <c r="AG95" s="13" t="n">
        <f aca="false">U95*[2]'inflation indexes'!i187</f>
        <v>3356.59580465498</v>
      </c>
      <c r="AH95" s="13" t="n">
        <f aca="false">V95*[2]'inflation indexes'!i187</f>
        <v>2691.24200141889</v>
      </c>
      <c r="AI95" s="13" t="n">
        <f aca="false">W95*[2]'inflation indexes'!i187</f>
        <v>4537.92651769794</v>
      </c>
      <c r="AJ95" s="13" t="n">
        <f aca="false">Y95*[2]'inflation indexes'!i187</f>
        <v>5492.24109335689</v>
      </c>
      <c r="AK95" s="13" t="n">
        <f aca="false">AJ95*0.82</f>
        <v>4503.63769655265</v>
      </c>
      <c r="AL95" s="8" t="n">
        <f aca="false">Z95*[2]'inflation indexes'!i187</f>
        <v>3565.35145190648</v>
      </c>
      <c r="AM95" s="13" t="n">
        <v>0.5376265995</v>
      </c>
      <c r="AN95" s="3" t="n">
        <f aca="false">AN91+1</f>
        <v>2037</v>
      </c>
      <c r="AO95" s="11" t="n">
        <v>9149.7934913041</v>
      </c>
      <c r="AP95" s="9" t="n">
        <v>8587.637561022</v>
      </c>
      <c r="AQ95" s="9" t="n">
        <v>5385.4869730671</v>
      </c>
      <c r="AR95" s="9" t="n">
        <v>4149.3026935165</v>
      </c>
      <c r="AS95" s="9" t="n">
        <v>3344.0092643965</v>
      </c>
      <c r="AT95" s="9" t="n">
        <v>5705.4042063592</v>
      </c>
      <c r="AU95" s="9" t="n">
        <v>6728.7797457713</v>
      </c>
      <c r="AV95" s="3"/>
      <c r="AW95" s="3"/>
      <c r="AX95" s="3" t="n">
        <f aca="false">AX91+1</f>
        <v>2037</v>
      </c>
      <c r="AY95" s="6" t="n">
        <f aca="false">AO95*[2]'inflation indexes'!i187</f>
        <v>8485.36584910466</v>
      </c>
      <c r="AZ95" s="6" t="n">
        <f aca="false">AU95*[2]'inflation indexes'!i187</f>
        <v>6240.15808828677</v>
      </c>
      <c r="BA95" s="9" t="n">
        <f aca="false">AP95*[2]'inflation indexes'!i187</f>
        <v>7964.03181711576</v>
      </c>
      <c r="BB95" s="9" t="n">
        <f aca="false">AQ95*[2]'inflation indexes'!i187</f>
        <v>4994.41077937907</v>
      </c>
      <c r="BC95" s="9" t="n">
        <f aca="false">AR95*[2]'inflation indexes'!i187</f>
        <v>3847.99410026299</v>
      </c>
      <c r="BD95" s="9" t="n">
        <f aca="false">AS95*[2]'inflation indexes'!i187</f>
        <v>3101.17840781513</v>
      </c>
      <c r="BE95" s="9" t="n">
        <f aca="false">AT95*[2]'inflation indexes'!i187</f>
        <v>5291.09668474915</v>
      </c>
      <c r="BF95" s="9" t="n">
        <v>0.4864924394</v>
      </c>
      <c r="BG95" s="9" t="n">
        <f aca="false">Y95*[2]'inflation indexes'!i187</f>
        <v>5492.24109335689</v>
      </c>
      <c r="BH95" s="9" t="n">
        <f aca="false">BG95*0.82</f>
        <v>4503.63769655265</v>
      </c>
      <c r="BI95" s="6" t="n">
        <f aca="false">Z95*[2]'inflation indexes'!i187</f>
        <v>3565.35145190648</v>
      </c>
    </row>
    <row r="96" customFormat="false" ht="15" hidden="false" customHeight="false" outlineLevel="0" collapsed="false">
      <c r="A96" s="0" t="n">
        <f aca="false">A92+1</f>
        <v>2037</v>
      </c>
      <c r="B96" s="11" t="n">
        <v>6259.7360123736</v>
      </c>
      <c r="C96" s="9" t="n">
        <v>6460.8804717039</v>
      </c>
      <c r="D96" s="9" t="n">
        <v>4046.4701193037</v>
      </c>
      <c r="E96" s="9" t="n">
        <v>3126.3957913817</v>
      </c>
      <c r="F96" s="9" t="n">
        <v>2519.4191214858</v>
      </c>
      <c r="G96" s="9" t="n">
        <v>4236.6535039914</v>
      </c>
      <c r="H96" s="9" t="n">
        <v>5042.6938648668</v>
      </c>
      <c r="I96" s="3" t="n">
        <f aca="false">I92+1</f>
        <v>2037</v>
      </c>
      <c r="J96" s="11" t="n">
        <f aca="false">B96*[2]'inflation indexes'!i188</f>
        <v>5805.17475441241</v>
      </c>
      <c r="K96" s="9" t="n">
        <f aca="false">H96*[2]'inflation indexes'!i188</f>
        <v>4676.51016922915</v>
      </c>
      <c r="L96" s="9" t="n">
        <f aca="false">C96*[2]'inflation indexes'!i188</f>
        <v>5991.71277055016</v>
      </c>
      <c r="M96" s="9" t="n">
        <f aca="false">D96*[2]'inflation indexes'!i188</f>
        <v>3752.62888636717</v>
      </c>
      <c r="N96" s="9" t="n">
        <f aca="false">E96*[2]'inflation indexes'!i188</f>
        <v>2899.36730311864</v>
      </c>
      <c r="O96" s="9" t="n">
        <f aca="false">F96*[2]'inflation indexes'!i188</f>
        <v>2336.46726490107</v>
      </c>
      <c r="P96" s="9" t="n">
        <f aca="false">G96*[2]'inflation indexes'!i188</f>
        <v>3929.00178473147</v>
      </c>
      <c r="Q96" s="9" t="n">
        <v>0.5851451464</v>
      </c>
      <c r="R96" s="14" t="n">
        <v>7559.9656151426</v>
      </c>
      <c r="S96" s="13" t="n">
        <v>7446.1534265888</v>
      </c>
      <c r="T96" s="13" t="n">
        <v>4790.4453748176</v>
      </c>
      <c r="U96" s="13" t="n">
        <v>3625.8714914396</v>
      </c>
      <c r="V96" s="13" t="n">
        <v>2906.0504228418</v>
      </c>
      <c r="W96" s="13" t="n">
        <v>4885.1058635952</v>
      </c>
      <c r="X96" s="13" t="n">
        <v>5802.5733927158</v>
      </c>
      <c r="Y96" s="10" t="n">
        <v>5951.6907427323</v>
      </c>
      <c r="Z96" s="10" t="n">
        <v>3850.2523824778</v>
      </c>
      <c r="AA96" s="7"/>
      <c r="AB96" s="7" t="n">
        <f aca="false">AB92+1</f>
        <v>2037</v>
      </c>
      <c r="AC96" s="8" t="n">
        <v>7559.9656151426</v>
      </c>
      <c r="AD96" s="8" t="n">
        <f aca="false">X96*[2]'inflation indexes'!i188</f>
        <v>5381.20976722245</v>
      </c>
      <c r="AE96" s="13" t="n">
        <f aca="false">S96*[2]'inflation indexes'!i188</f>
        <v>6905.43847281573</v>
      </c>
      <c r="AF96" s="13" t="n">
        <f aca="false">T96*[2]'inflation indexes'!i188</f>
        <v>4442.57912750827</v>
      </c>
      <c r="AG96" s="13" t="n">
        <f aca="false">U96*[2]'inflation indexes'!i188</f>
        <v>3362.57273521467</v>
      </c>
      <c r="AH96" s="13" t="n">
        <f aca="false">V96*[2]'inflation indexes'!i188</f>
        <v>2695.02268408501</v>
      </c>
      <c r="AI96" s="13" t="n">
        <f aca="false">W96*[2]'inflation indexes'!i188</f>
        <v>4530.36568569632</v>
      </c>
      <c r="AJ96" s="13" t="n">
        <f aca="false">Y96*[2]'inflation indexes'!i188</f>
        <v>5519.49871008674</v>
      </c>
      <c r="AK96" s="13" t="n">
        <f aca="false">AJ96*0.82</f>
        <v>4525.98894227113</v>
      </c>
      <c r="AL96" s="8" t="n">
        <f aca="false">Z96*[2]'inflation indexes'!i188</f>
        <v>3570.65983049356</v>
      </c>
      <c r="AM96" s="13" t="n">
        <v>0.5355712428</v>
      </c>
      <c r="AN96" s="3" t="n">
        <f aca="false">AN92+1</f>
        <v>2037</v>
      </c>
      <c r="AO96" s="11" t="n">
        <v>9175.5180823167</v>
      </c>
      <c r="AP96" s="9" t="n">
        <v>8651.848956483</v>
      </c>
      <c r="AQ96" s="9" t="n">
        <v>5420.3937272532</v>
      </c>
      <c r="AR96" s="9" t="n">
        <v>4160.7655422279</v>
      </c>
      <c r="AS96" s="9" t="n">
        <v>3356.726139123</v>
      </c>
      <c r="AT96" s="9" t="n">
        <v>5716.8406489621</v>
      </c>
      <c r="AU96" s="9" t="n">
        <v>6772.6526063203</v>
      </c>
      <c r="AV96" s="3"/>
      <c r="AW96" s="3"/>
      <c r="AX96" s="3" t="n">
        <f aca="false">AX92+1</f>
        <v>2037</v>
      </c>
      <c r="AY96" s="6" t="n">
        <f aca="false">AO96*[2]'inflation indexes'!i188</f>
        <v>8509.22240567809</v>
      </c>
      <c r="AZ96" s="6" t="n">
        <f aca="false">AU96*[2]'inflation indexes'!i188</f>
        <v>6280.84504728304</v>
      </c>
      <c r="BA96" s="9" t="n">
        <f aca="false">AP96*[2]'inflation indexes'!i188</f>
        <v>8023.5803941067</v>
      </c>
      <c r="BB96" s="9" t="n">
        <f aca="false">AQ96*[2]'inflation indexes'!i188</f>
        <v>5026.78272090489</v>
      </c>
      <c r="BC96" s="9" t="n">
        <f aca="false">AR96*[2]'inflation indexes'!i188</f>
        <v>3858.62455493736</v>
      </c>
      <c r="BD96" s="9" t="n">
        <f aca="false">AS96*[2]'inflation indexes'!i188</f>
        <v>3112.97182529653</v>
      </c>
      <c r="BE96" s="9" t="n">
        <f aca="false">AT96*[2]'inflation indexes'!i188</f>
        <v>5301.702650839</v>
      </c>
      <c r="BF96" s="9" t="n">
        <v>0.4857082403</v>
      </c>
      <c r="BG96" s="9" t="n">
        <f aca="false">Y96*[2]'inflation indexes'!i188</f>
        <v>5519.49871008674</v>
      </c>
      <c r="BH96" s="9" t="n">
        <f aca="false">BG96*0.82</f>
        <v>4525.98894227113</v>
      </c>
      <c r="BI96" s="6" t="n">
        <f aca="false">Z96*[2]'inflation indexes'!i188</f>
        <v>3570.65983049356</v>
      </c>
    </row>
    <row r="97" customFormat="false" ht="15" hidden="false" customHeight="false" outlineLevel="0" collapsed="false">
      <c r="A97" s="0" t="n">
        <f aca="false">A93+1</f>
        <v>2038</v>
      </c>
      <c r="B97" s="11" t="n">
        <v>6244.6045964637</v>
      </c>
      <c r="C97" s="9" t="n">
        <v>6482.8158312111</v>
      </c>
      <c r="D97" s="9" t="n">
        <v>4059.1009550026</v>
      </c>
      <c r="E97" s="9" t="n">
        <v>3125.2132790942</v>
      </c>
      <c r="F97" s="9" t="n">
        <v>2519.9376923968</v>
      </c>
      <c r="G97" s="9" t="n">
        <v>4232.0139963772</v>
      </c>
      <c r="H97" s="9" t="n">
        <v>5037.0220670037</v>
      </c>
      <c r="I97" s="3" t="n">
        <f aca="false">I93+1</f>
        <v>2038</v>
      </c>
      <c r="J97" s="11" t="n">
        <f aca="false">B97*[2]'inflation indexes'!i189</f>
        <v>5791.14213171634</v>
      </c>
      <c r="K97" s="9" t="n">
        <f aca="false">H97*[2]'inflation indexes'!i189</f>
        <v>4671.25023850653</v>
      </c>
      <c r="L97" s="9" t="n">
        <f aca="false">C97*[2]'inflation indexes'!i189</f>
        <v>6012.05525703656</v>
      </c>
      <c r="M97" s="9" t="n">
        <f aca="false">D97*[2]'inflation indexes'!i189</f>
        <v>3764.34251268966</v>
      </c>
      <c r="N97" s="9" t="n">
        <f aca="false">E97*[2]'inflation indexes'!i189</f>
        <v>2898.2706609496</v>
      </c>
      <c r="O97" s="9" t="n">
        <f aca="false">F97*[2]'inflation indexes'!i189</f>
        <v>2336.94817891325</v>
      </c>
      <c r="P97" s="9" t="n">
        <f aca="false">G97*[2]'inflation indexes'!i189</f>
        <v>3924.69918276525</v>
      </c>
      <c r="Q97" s="9" t="n">
        <v>0.5864332584</v>
      </c>
      <c r="R97" s="12" t="n">
        <v>7588.75727650791</v>
      </c>
      <c r="S97" s="13" t="n">
        <v>7487.2532171262</v>
      </c>
      <c r="T97" s="13" t="n">
        <v>4810.163838084</v>
      </c>
      <c r="U97" s="13" t="n">
        <v>3633.3983528948</v>
      </c>
      <c r="V97" s="13" t="n">
        <v>2911.6015555891</v>
      </c>
      <c r="W97" s="13" t="n">
        <v>4898.7049929795</v>
      </c>
      <c r="X97" s="13" t="n">
        <v>5824.1170430175</v>
      </c>
      <c r="Y97" s="10" t="n">
        <v>5981.2285766334</v>
      </c>
      <c r="Z97" s="10" t="n">
        <v>3855.9849442119</v>
      </c>
      <c r="AA97" s="7"/>
      <c r="AB97" s="7" t="n">
        <f aca="false">AB93+1</f>
        <v>2038</v>
      </c>
      <c r="AC97" s="8" t="n">
        <v>7588.75727650791</v>
      </c>
      <c r="AD97" s="8" t="n">
        <f aca="false">X97*[2]'inflation indexes'!i189</f>
        <v>5401.18898912608</v>
      </c>
      <c r="AE97" s="13" t="n">
        <f aca="false">S97*[2]'inflation indexes'!i189</f>
        <v>6943.55373294295</v>
      </c>
      <c r="AF97" s="13" t="n">
        <f aca="false">T97*[2]'inflation indexes'!i189</f>
        <v>4460.86570140271</v>
      </c>
      <c r="AG97" s="13" t="n">
        <f aca="false">U97*[2]'inflation indexes'!i189</f>
        <v>3369.55302096686</v>
      </c>
      <c r="AH97" s="13" t="n">
        <f aca="false">V97*[2]'inflation indexes'!i189</f>
        <v>2700.17071199215</v>
      </c>
      <c r="AI97" s="13" t="n">
        <f aca="false">W97*[2]'inflation indexes'!i189</f>
        <v>4542.9772914298</v>
      </c>
      <c r="AJ97" s="13" t="n">
        <f aca="false">Y97*[2]'inflation indexes'!i189</f>
        <v>5546.89160450333</v>
      </c>
      <c r="AK97" s="13" t="n">
        <f aca="false">AJ97*0.82</f>
        <v>4548.45111569273</v>
      </c>
      <c r="AL97" s="8" t="n">
        <f aca="false">Z97*[2]'inflation indexes'!i189</f>
        <v>3575.9761126165</v>
      </c>
      <c r="AM97" s="13" t="n">
        <v>0.5345756439</v>
      </c>
      <c r="AN97" s="3" t="n">
        <f aca="false">AN93+1</f>
        <v>2038</v>
      </c>
      <c r="AO97" s="11" t="n">
        <v>9192.4399185202</v>
      </c>
      <c r="AP97" s="9" t="n">
        <v>8703.2867425549</v>
      </c>
      <c r="AQ97" s="9" t="n">
        <v>5457.1311256275</v>
      </c>
      <c r="AR97" s="9" t="n">
        <v>4175.337671899</v>
      </c>
      <c r="AS97" s="9" t="n">
        <v>3368.9307070006</v>
      </c>
      <c r="AT97" s="9" t="n">
        <v>5726.4280392567</v>
      </c>
      <c r="AU97" s="9" t="n">
        <v>6794.5735633267</v>
      </c>
      <c r="AV97" s="3"/>
      <c r="AW97" s="3"/>
      <c r="AX97" s="3" t="n">
        <f aca="false">AX93+1</f>
        <v>2038</v>
      </c>
      <c r="AY97" s="6" t="n">
        <f aca="false">AO97*[2]'inflation indexes'!i189</f>
        <v>8524.91543428708</v>
      </c>
      <c r="AZ97" s="6" t="n">
        <f aca="false">AU97*[2]'inflation indexes'!i189</f>
        <v>6301.17417713046</v>
      </c>
      <c r="BA97" s="9" t="n">
        <f aca="false">AP97*[2]'inflation indexes'!i189</f>
        <v>8071.28293883657</v>
      </c>
      <c r="BB97" s="9" t="n">
        <f aca="false">AQ97*[2]'inflation indexes'!i189</f>
        <v>5060.85237131246</v>
      </c>
      <c r="BC97" s="9" t="n">
        <f aca="false">AR97*[2]'inflation indexes'!i189</f>
        <v>3872.13850490546</v>
      </c>
      <c r="BD97" s="9" t="n">
        <f aca="false">AS97*[2]'inflation indexes'!i189</f>
        <v>3124.29013795245</v>
      </c>
      <c r="BE97" s="9" t="n">
        <f aca="false">AT97*[2]'inflation indexes'!i189</f>
        <v>5310.59383666359</v>
      </c>
      <c r="BF97" s="9" t="n">
        <v>0.4865928662</v>
      </c>
      <c r="BG97" s="9" t="n">
        <f aca="false">Y97*[2]'inflation indexes'!i189</f>
        <v>5546.89160450333</v>
      </c>
      <c r="BH97" s="9" t="n">
        <f aca="false">BG97*0.82</f>
        <v>4548.45111569273</v>
      </c>
      <c r="BI97" s="6" t="n">
        <f aca="false">Z97*[2]'inflation indexes'!i189</f>
        <v>3575.9761126165</v>
      </c>
    </row>
    <row r="98" customFormat="false" ht="15" hidden="false" customHeight="false" outlineLevel="0" collapsed="false">
      <c r="A98" s="0" t="n">
        <f aca="false">A94+1</f>
        <v>2038</v>
      </c>
      <c r="B98" s="11" t="n">
        <v>6216.5671261637</v>
      </c>
      <c r="C98" s="9" t="n">
        <v>6510.0636460923</v>
      </c>
      <c r="D98" s="9" t="n">
        <v>4070.8847321215</v>
      </c>
      <c r="E98" s="9" t="n">
        <v>3124.666498559</v>
      </c>
      <c r="F98" s="9" t="n">
        <v>2519.9152471764</v>
      </c>
      <c r="G98" s="9" t="n">
        <v>4230.5191175033</v>
      </c>
      <c r="H98" s="9" t="n">
        <v>5039.4016698351</v>
      </c>
      <c r="I98" s="3" t="n">
        <f aca="false">I94+1</f>
        <v>2038</v>
      </c>
      <c r="J98" s="11" t="n">
        <f aca="false">B98*[2]'inflation indexes'!i190</f>
        <v>5765.14064947469</v>
      </c>
      <c r="K98" s="9" t="n">
        <f aca="false">H98*[2]'inflation indexes'!i190</f>
        <v>4673.45704247639</v>
      </c>
      <c r="L98" s="9" t="n">
        <f aca="false">C98*[2]'inflation indexes'!i190</f>
        <v>6037.32442601566</v>
      </c>
      <c r="M98" s="9" t="n">
        <f aca="false">D98*[2]'inflation indexes'!i190</f>
        <v>3775.27059101549</v>
      </c>
      <c r="N98" s="9" t="n">
        <f aca="false">E98*[2]'inflation indexes'!i190</f>
        <v>2897.76358580253</v>
      </c>
      <c r="O98" s="9" t="n">
        <f aca="false">F98*[2]'inflation indexes'!i190</f>
        <v>2336.92736359028</v>
      </c>
      <c r="P98" s="9" t="n">
        <f aca="false">G98*[2]'inflation indexes'!i190</f>
        <v>3923.31285703482</v>
      </c>
      <c r="Q98" s="9" t="n">
        <v>0.5870516849</v>
      </c>
      <c r="R98" s="14" t="n">
        <v>7612.15899996146</v>
      </c>
      <c r="S98" s="13" t="n">
        <v>7528.1500664423</v>
      </c>
      <c r="T98" s="13" t="n">
        <v>4816.8330459916</v>
      </c>
      <c r="U98" s="13" t="n">
        <v>3639.1079167432</v>
      </c>
      <c r="V98" s="13" t="n">
        <v>2917.004954685</v>
      </c>
      <c r="W98" s="13" t="n">
        <v>4901.4715239859</v>
      </c>
      <c r="X98" s="13" t="n">
        <v>5825.8299674058</v>
      </c>
      <c r="Y98" s="10" t="n">
        <v>6010.9130047829</v>
      </c>
      <c r="Z98" s="10" t="n">
        <v>3861.7260410395</v>
      </c>
      <c r="AA98" s="7"/>
      <c r="AB98" s="7" t="n">
        <f aca="false">AB94+1</f>
        <v>2038</v>
      </c>
      <c r="AC98" s="8" t="n">
        <v>7612.15899996146</v>
      </c>
      <c r="AD98" s="8" t="n">
        <f aca="false">X98*[2]'inflation indexes'!i190</f>
        <v>5402.77752662918</v>
      </c>
      <c r="AE98" s="13" t="n">
        <f aca="false">S98*[2]'inflation indexes'!i190</f>
        <v>6981.48078876695</v>
      </c>
      <c r="AF98" s="13" t="n">
        <f aca="false">T98*[2]'inflation indexes'!i190</f>
        <v>4467.05061356204</v>
      </c>
      <c r="AG98" s="13" t="n">
        <f aca="false">U98*[2]'inflation indexes'!i190</f>
        <v>3374.84797523425</v>
      </c>
      <c r="AH98" s="13" t="n">
        <f aca="false">V98*[2]'inflation indexes'!i190</f>
        <v>2705.18173417544</v>
      </c>
      <c r="AI98" s="13" t="n">
        <f aca="false">W98*[2]'inflation indexes'!i190</f>
        <v>4545.54292613451</v>
      </c>
      <c r="AJ98" s="13" t="n">
        <f aca="false">Y98*[2]'inflation indexes'!i190</f>
        <v>5574.42044798044</v>
      </c>
      <c r="AK98" s="13" t="n">
        <f aca="false">AJ98*0.82</f>
        <v>4571.02476734396</v>
      </c>
      <c r="AL98" s="8" t="n">
        <f aca="false">Z98*[2]'inflation indexes'!i190</f>
        <v>3581.30031004277</v>
      </c>
      <c r="AM98" s="13" t="n">
        <v>0.5313754525</v>
      </c>
      <c r="AN98" s="3" t="n">
        <f aca="false">AN94+1</f>
        <v>2038</v>
      </c>
      <c r="AO98" s="11" t="n">
        <v>9215.2321820007</v>
      </c>
      <c r="AP98" s="9" t="n">
        <v>8764.192393011</v>
      </c>
      <c r="AQ98" s="9" t="n">
        <v>5484.5817940703</v>
      </c>
      <c r="AR98" s="9" t="n">
        <v>4186.7847419114</v>
      </c>
      <c r="AS98" s="9" t="n">
        <v>3379.1850898625</v>
      </c>
      <c r="AT98" s="9" t="n">
        <v>5747.8089359215</v>
      </c>
      <c r="AU98" s="9" t="n">
        <v>6827.1377718303</v>
      </c>
      <c r="AV98" s="3"/>
      <c r="AW98" s="3"/>
      <c r="AX98" s="3" t="n">
        <f aca="false">AX94+1</f>
        <v>2038</v>
      </c>
      <c r="AY98" s="6" t="n">
        <f aca="false">AO98*[2]'inflation indexes'!i190</f>
        <v>8546.05259922364</v>
      </c>
      <c r="AZ98" s="6" t="n">
        <f aca="false">AU98*[2]'inflation indexes'!i190</f>
        <v>6331.37368086813</v>
      </c>
      <c r="BA98" s="9" t="n">
        <f aca="false">AP98*[2]'inflation indexes'!i190</f>
        <v>8127.76582305564</v>
      </c>
      <c r="BB98" s="9" t="n">
        <f aca="false">AQ98*[2]'inflation indexes'!i190</f>
        <v>5086.30966330064</v>
      </c>
      <c r="BC98" s="9" t="n">
        <f aca="false">AR98*[2]'inflation indexes'!i190</f>
        <v>3882.75432667759</v>
      </c>
      <c r="BD98" s="9" t="n">
        <f aca="false">AS98*[2]'inflation indexes'!i190</f>
        <v>3133.79988155734</v>
      </c>
      <c r="BE98" s="9" t="n">
        <f aca="false">AT98*[2]'inflation indexes'!i190</f>
        <v>5330.42212355937</v>
      </c>
      <c r="BF98" s="9" t="n">
        <v>0.4865928662</v>
      </c>
      <c r="BG98" s="9" t="n">
        <f aca="false">Y98*[2]'inflation indexes'!i190</f>
        <v>5574.42044798044</v>
      </c>
      <c r="BH98" s="9" t="n">
        <f aca="false">BG98*0.82</f>
        <v>4571.02476734396</v>
      </c>
      <c r="BI98" s="6" t="n">
        <f aca="false">Z98*[2]'inflation indexes'!i190</f>
        <v>3581.30031004277</v>
      </c>
    </row>
    <row r="99" customFormat="false" ht="15" hidden="false" customHeight="false" outlineLevel="0" collapsed="false">
      <c r="A99" s="0" t="n">
        <f aca="false">A95+1</f>
        <v>2038</v>
      </c>
      <c r="B99" s="11" t="n">
        <v>6208.7158761459</v>
      </c>
      <c r="C99" s="9" t="n">
        <v>6518.7593151614</v>
      </c>
      <c r="D99" s="9" t="n">
        <v>4079.6026412808</v>
      </c>
      <c r="E99" s="9" t="n">
        <v>3120.7725549401</v>
      </c>
      <c r="F99" s="9" t="n">
        <v>2519.6956253759</v>
      </c>
      <c r="G99" s="9" t="n">
        <v>4217.1215010745</v>
      </c>
      <c r="H99" s="9" t="n">
        <v>5034.0479461676</v>
      </c>
      <c r="I99" s="3" t="n">
        <f aca="false">I95+1</f>
        <v>2038</v>
      </c>
      <c r="J99" s="11" t="n">
        <f aca="false">B99*[2]'inflation indexes'!i191</f>
        <v>5757.85953118091</v>
      </c>
      <c r="K99" s="9" t="n">
        <f aca="false">H99*[2]'inflation indexes'!i191</f>
        <v>4668.49208845672</v>
      </c>
      <c r="L99" s="9" t="n">
        <f aca="false">C99*[2]'inflation indexes'!i191</f>
        <v>6045.38864445121</v>
      </c>
      <c r="M99" s="9" t="n">
        <f aca="false">D99*[2]'inflation indexes'!i191</f>
        <v>3783.35543453969</v>
      </c>
      <c r="N99" s="9" t="n">
        <f aca="false">E99*[2]'inflation indexes'!i191</f>
        <v>2894.15240744822</v>
      </c>
      <c r="O99" s="9" t="n">
        <f aca="false">F99*[2]'inflation indexes'!i191</f>
        <v>2336.72368999617</v>
      </c>
      <c r="P99" s="9" t="n">
        <f aca="false">G99*[2]'inflation indexes'!i191</f>
        <v>3910.88813105468</v>
      </c>
      <c r="Q99" s="9" t="n">
        <v>0.5870516849</v>
      </c>
      <c r="R99" s="14" t="n">
        <v>7620.18764040909</v>
      </c>
      <c r="S99" s="13" t="n">
        <v>7575.1068591205</v>
      </c>
      <c r="T99" s="13" t="n">
        <v>4828.8204837918</v>
      </c>
      <c r="U99" s="13" t="n">
        <v>3645.5181696586</v>
      </c>
      <c r="V99" s="13" t="n">
        <v>2919.9276450522</v>
      </c>
      <c r="W99" s="13" t="n">
        <v>4901.8128698267</v>
      </c>
      <c r="X99" s="13" t="n">
        <v>5836.2419285711</v>
      </c>
      <c r="Y99" s="10" t="n">
        <v>6040.7447547181</v>
      </c>
      <c r="Z99" s="10" t="n">
        <v>3867.4756856684</v>
      </c>
      <c r="AA99" s="7"/>
      <c r="AB99" s="7" t="n">
        <f aca="false">AB95+1</f>
        <v>2038</v>
      </c>
      <c r="AC99" s="8" t="n">
        <v>7620.18764040909</v>
      </c>
      <c r="AD99" s="8" t="n">
        <f aca="false">X99*[2]'inflation indexes'!i191</f>
        <v>5412.43340572396</v>
      </c>
      <c r="AE99" s="13" t="n">
        <f aca="false">S99*[2]'inflation indexes'!i191</f>
        <v>7025.0277349744</v>
      </c>
      <c r="AF99" s="13" t="n">
        <f aca="false">T99*[2]'inflation indexes'!i191</f>
        <v>4478.16756340629</v>
      </c>
      <c r="AG99" s="13" t="n">
        <f aca="false">U99*[2]'inflation indexes'!i191</f>
        <v>3380.79273685364</v>
      </c>
      <c r="AH99" s="13" t="n">
        <f aca="false">V99*[2]'inflation indexes'!i191</f>
        <v>2707.89218846634</v>
      </c>
      <c r="AI99" s="13" t="n">
        <f aca="false">W99*[2]'inflation indexes'!i191</f>
        <v>4545.85948457302</v>
      </c>
      <c r="AJ99" s="13" t="n">
        <f aca="false">Y99*[2]'inflation indexes'!i191</f>
        <v>5602.08591522402</v>
      </c>
      <c r="AK99" s="13" t="n">
        <f aca="false">AJ99*0.82</f>
        <v>4593.71045048369</v>
      </c>
      <c r="AL99" s="8" t="n">
        <f aca="false">Z99*[2]'inflation indexes'!i191</f>
        <v>3586.63243455738</v>
      </c>
      <c r="AM99" s="13" t="n">
        <v>0.5331310499</v>
      </c>
      <c r="AN99" s="3" t="n">
        <f aca="false">AN95+1</f>
        <v>2038</v>
      </c>
      <c r="AO99" s="11" t="n">
        <v>9299.0451477995</v>
      </c>
      <c r="AP99" s="9" t="n">
        <v>8822.5146401449</v>
      </c>
      <c r="AQ99" s="9" t="n">
        <v>5498.1110415847</v>
      </c>
      <c r="AR99" s="9" t="n">
        <v>4202.57448736</v>
      </c>
      <c r="AS99" s="9" t="n">
        <v>3391.9715738748</v>
      </c>
      <c r="AT99" s="9" t="n">
        <v>5762.2970592774</v>
      </c>
      <c r="AU99" s="9" t="n">
        <v>6839.394578016</v>
      </c>
      <c r="AV99" s="3"/>
      <c r="AW99" s="3"/>
      <c r="AX99" s="3" t="n">
        <f aca="false">AX95+1</f>
        <v>2038</v>
      </c>
      <c r="AY99" s="6" t="n">
        <f aca="false">AO99*[2]'inflation indexes'!i191</f>
        <v>8623.77934555701</v>
      </c>
      <c r="AZ99" s="6" t="n">
        <f aca="false">AU99*[2]'inflation indexes'!i191</f>
        <v>6342.74043845956</v>
      </c>
      <c r="BA99" s="9" t="n">
        <f aca="false">AP99*[2]'inflation indexes'!i191</f>
        <v>8181.85290212943</v>
      </c>
      <c r="BB99" s="9" t="n">
        <f aca="false">AQ99*[2]'inflation indexes'!i191</f>
        <v>5098.85646175372</v>
      </c>
      <c r="BC99" s="9" t="n">
        <f aca="false">AR99*[2]'inflation indexes'!i191</f>
        <v>3897.39747320576</v>
      </c>
      <c r="BD99" s="9" t="n">
        <f aca="false">AS99*[2]'inflation indexes'!i191</f>
        <v>3145.65785352919</v>
      </c>
      <c r="BE99" s="9" t="n">
        <f aca="false">AT99*[2]'inflation indexes'!i191</f>
        <v>5343.85816747212</v>
      </c>
      <c r="BF99" s="9" t="n">
        <v>0.4865928662</v>
      </c>
      <c r="BG99" s="9" t="n">
        <f aca="false">Y99*[2]'inflation indexes'!i191</f>
        <v>5602.08591522402</v>
      </c>
      <c r="BH99" s="9" t="n">
        <f aca="false">BG99*0.82</f>
        <v>4593.71045048369</v>
      </c>
      <c r="BI99" s="6" t="n">
        <f aca="false">Z99*[2]'inflation indexes'!i191</f>
        <v>3586.63243455738</v>
      </c>
    </row>
    <row r="100" customFormat="false" ht="15" hidden="false" customHeight="false" outlineLevel="0" collapsed="false">
      <c r="A100" s="0" t="n">
        <f aca="false">A96+1</f>
        <v>2038</v>
      </c>
      <c r="B100" s="11" t="n">
        <v>6206.4330554339</v>
      </c>
      <c r="C100" s="9" t="n">
        <v>6551.6054604066</v>
      </c>
      <c r="D100" s="9" t="n">
        <v>4091.8318121393</v>
      </c>
      <c r="E100" s="9" t="n">
        <v>3119.7568450846</v>
      </c>
      <c r="F100" s="9" t="n">
        <v>2517.5660372899</v>
      </c>
      <c r="G100" s="9" t="n">
        <v>4221.3353110851</v>
      </c>
      <c r="H100" s="9" t="n">
        <v>5042.1798493131</v>
      </c>
      <c r="I100" s="3" t="n">
        <f aca="false">I96+1</f>
        <v>2038</v>
      </c>
      <c r="J100" s="11" t="n">
        <f aca="false">B100*[2]'inflation indexes'!i192</f>
        <v>5755.74248133409</v>
      </c>
      <c r="K100" s="9" t="n">
        <f aca="false">H100*[2]'inflation indexes'!i192</f>
        <v>4676.03347977934</v>
      </c>
      <c r="L100" s="9" t="n">
        <f aca="false">C100*[2]'inflation indexes'!i192</f>
        <v>6075.84961161984</v>
      </c>
      <c r="M100" s="9" t="n">
        <f aca="false">D100*[2]'inflation indexes'!i192</f>
        <v>3794.69656358968</v>
      </c>
      <c r="N100" s="9" t="n">
        <f aca="false">E100*[2]'inflation indexes'!i192</f>
        <v>2893.21045507207</v>
      </c>
      <c r="O100" s="9" t="n">
        <f aca="false">F100*[2]'inflation indexes'!i192</f>
        <v>2334.74874553051</v>
      </c>
      <c r="P100" s="9" t="n">
        <f aca="false">G100*[2]'inflation indexes'!i192</f>
        <v>3914.79594816471</v>
      </c>
      <c r="Q100" s="9" t="n">
        <v>0.5864332584</v>
      </c>
      <c r="R100" s="14" t="n">
        <v>7640.56171336285</v>
      </c>
      <c r="S100" s="13" t="n">
        <v>7593.9952354391</v>
      </c>
      <c r="T100" s="13" t="n">
        <v>4844.6441351366</v>
      </c>
      <c r="U100" s="13" t="n">
        <v>3651.0666785427</v>
      </c>
      <c r="V100" s="13" t="n">
        <v>2923.122715837</v>
      </c>
      <c r="W100" s="13" t="n">
        <v>4904.0871068614</v>
      </c>
      <c r="X100" s="13" t="n">
        <v>5844.1378725463</v>
      </c>
      <c r="Y100" s="10" t="n">
        <v>6070.724557587</v>
      </c>
      <c r="Z100" s="10" t="n">
        <v>3873.2338908251</v>
      </c>
      <c r="AA100" s="7"/>
      <c r="AB100" s="7" t="n">
        <f aca="false">AB96+1</f>
        <v>2038</v>
      </c>
      <c r="AC100" s="8" t="n">
        <v>7640.56171336285</v>
      </c>
      <c r="AD100" s="8" t="n">
        <f aca="false">X100*[2]'inflation indexes'!i192</f>
        <v>5419.75597244825</v>
      </c>
      <c r="AE100" s="13" t="n">
        <f aca="false">S100*[2]'inflation indexes'!i192</f>
        <v>7042.54450008076</v>
      </c>
      <c r="AF100" s="13" t="n">
        <f aca="false">T100*[2]'inflation indexes'!i192</f>
        <v>4492.84215369698</v>
      </c>
      <c r="AG100" s="13" t="n">
        <f aca="false">U100*[2]'inflation indexes'!i192</f>
        <v>3385.93833143382</v>
      </c>
      <c r="AH100" s="13" t="n">
        <f aca="false">V100*[2]'inflation indexes'!i192</f>
        <v>2710.85524381274</v>
      </c>
      <c r="AI100" s="13" t="n">
        <f aca="false">W100*[2]'inflation indexes'!i192</f>
        <v>4547.9685740607</v>
      </c>
      <c r="AJ100" s="13" t="n">
        <f aca="false">Y100*[2]'inflation indexes'!i192</f>
        <v>5629.88868428852</v>
      </c>
      <c r="AK100" s="13" t="n">
        <f aca="false">AJ100*0.82</f>
        <v>4616.50872111659</v>
      </c>
      <c r="AL100" s="8" t="n">
        <f aca="false">Z100*[2]'inflation indexes'!i192</f>
        <v>3591.97249796266</v>
      </c>
      <c r="AM100" s="13" t="n">
        <v>0.5341311237</v>
      </c>
      <c r="AN100" s="3" t="n">
        <f aca="false">AN96+1</f>
        <v>2038</v>
      </c>
      <c r="AO100" s="11" t="n">
        <v>9311.7278671242</v>
      </c>
      <c r="AP100" s="9" t="n">
        <v>8890.9136181358</v>
      </c>
      <c r="AQ100" s="9" t="n">
        <v>5531.4084980075</v>
      </c>
      <c r="AR100" s="9" t="n">
        <v>4217.7229867087</v>
      </c>
      <c r="AS100" s="9" t="n">
        <v>3400.713887795</v>
      </c>
      <c r="AT100" s="9" t="n">
        <v>5790.2740380771</v>
      </c>
      <c r="AU100" s="9" t="n">
        <v>6886.3724450488</v>
      </c>
      <c r="AV100" s="3"/>
      <c r="AW100" s="3"/>
      <c r="AX100" s="3" t="n">
        <f aca="false">AX96+1</f>
        <v>2038</v>
      </c>
      <c r="AY100" s="6" t="n">
        <f aca="false">AO100*[2]'inflation indexes'!i192</f>
        <v>8635.54108788856</v>
      </c>
      <c r="AZ100" s="6" t="n">
        <f aca="false">AU100*[2]'inflation indexes'!i192</f>
        <v>6386.3069286719</v>
      </c>
      <c r="BA100" s="9" t="n">
        <f aca="false">AP100*[2]'inflation indexes'!i192</f>
        <v>8245.28497330232</v>
      </c>
      <c r="BB100" s="9" t="n">
        <f aca="false">AQ100*[2]'inflation indexes'!i192</f>
        <v>5129.73596737979</v>
      </c>
      <c r="BC100" s="9" t="n">
        <f aca="false">AR100*[2]'inflation indexes'!i192</f>
        <v>3911.44593879799</v>
      </c>
      <c r="BD100" s="9" t="n">
        <f aca="false">AS100*[2]'inflation indexes'!i192</f>
        <v>3153.76532962153</v>
      </c>
      <c r="BE100" s="9" t="n">
        <f aca="false">AT100*[2]'inflation indexes'!i192</f>
        <v>5369.8035509055</v>
      </c>
      <c r="BF100" s="9" t="n">
        <v>0.4865928661</v>
      </c>
      <c r="BG100" s="9" t="n">
        <f aca="false">Y100*[2]'inflation indexes'!i192</f>
        <v>5629.88868428852</v>
      </c>
      <c r="BH100" s="9" t="n">
        <f aca="false">BG100*0.82</f>
        <v>4616.50872111659</v>
      </c>
      <c r="BI100" s="6" t="n">
        <f aca="false">Z100*[2]'inflation indexes'!i192</f>
        <v>3591.97249796266</v>
      </c>
    </row>
    <row r="101" customFormat="false" ht="15" hidden="false" customHeight="false" outlineLevel="0" collapsed="false">
      <c r="A101" s="0" t="n">
        <f aca="false">A97+1</f>
        <v>2039</v>
      </c>
      <c r="B101" s="11" t="n">
        <v>6222.8033465836</v>
      </c>
      <c r="C101" s="9" t="n">
        <v>6581.5101819292</v>
      </c>
      <c r="D101" s="9" t="n">
        <v>4092.2660119803</v>
      </c>
      <c r="E101" s="9" t="n">
        <v>3116.7989893815</v>
      </c>
      <c r="F101" s="9" t="n">
        <v>2516.3150608656</v>
      </c>
      <c r="G101" s="9" t="n">
        <v>4215.5329949975</v>
      </c>
      <c r="H101" s="9" t="n">
        <v>5037.8564970775</v>
      </c>
      <c r="I101" s="3" t="n">
        <f aca="false">I97+1</f>
        <v>2039</v>
      </c>
      <c r="J101" s="11" t="n">
        <f aca="false">B101*[2]'inflation indexes'!i193</f>
        <v>5770.92401626092</v>
      </c>
      <c r="K101" s="9" t="n">
        <f aca="false">H101*[2]'inflation indexes'!i193</f>
        <v>4672.0240750372</v>
      </c>
      <c r="L101" s="9" t="n">
        <f aca="false">C101*[2]'inflation indexes'!i193</f>
        <v>6103.58275149628</v>
      </c>
      <c r="M101" s="9" t="n">
        <f aca="false">D101*[2]'inflation indexes'!i193</f>
        <v>3795.099233279</v>
      </c>
      <c r="N101" s="9" t="n">
        <f aca="false">E101*[2]'inflation indexes'!i193</f>
        <v>2890.46738903527</v>
      </c>
      <c r="O101" s="9" t="n">
        <f aca="false">F101*[2]'inflation indexes'!i193</f>
        <v>2333.58861086311</v>
      </c>
      <c r="P101" s="9" t="n">
        <f aca="false">G101*[2]'inflation indexes'!i193</f>
        <v>3909.41497701796</v>
      </c>
      <c r="Q101" s="9" t="n">
        <v>0.5864332584</v>
      </c>
      <c r="R101" s="12" t="n">
        <v>7645.7898886079</v>
      </c>
      <c r="S101" s="13" t="n">
        <v>7636.9222371055</v>
      </c>
      <c r="T101" s="13" t="n">
        <v>4853.0740776708</v>
      </c>
      <c r="U101" s="13" t="n">
        <v>3656.5393595568</v>
      </c>
      <c r="V101" s="13" t="n">
        <v>2928.9829175727</v>
      </c>
      <c r="W101" s="13" t="n">
        <v>4907.5249721154</v>
      </c>
      <c r="X101" s="13" t="n">
        <v>5848.5746767939</v>
      </c>
      <c r="Y101" s="10" t="n">
        <v>6100.853148166</v>
      </c>
      <c r="Z101" s="10" t="n">
        <v>3879.0006692552</v>
      </c>
      <c r="AA101" s="7"/>
      <c r="AB101" s="7" t="n">
        <f aca="false">AB97+1</f>
        <v>2039</v>
      </c>
      <c r="AC101" s="8" t="n">
        <v>7645.7898886079</v>
      </c>
      <c r="AD101" s="8" t="n">
        <f aca="false">X101*[2]'inflation indexes'!i193</f>
        <v>5423.87059069374</v>
      </c>
      <c r="AE101" s="13" t="n">
        <f aca="false">S101*[2]'inflation indexes'!i193</f>
        <v>7082.35428532791</v>
      </c>
      <c r="AF101" s="13" t="n">
        <f aca="false">T101*[2]'inflation indexes'!i193</f>
        <v>4500.65994177685</v>
      </c>
      <c r="AG101" s="13" t="n">
        <f aca="false">U101*[2]'inflation indexes'!i193</f>
        <v>3391.0136045123</v>
      </c>
      <c r="AH101" s="13" t="n">
        <f aca="false">V101*[2]'inflation indexes'!i193</f>
        <v>2716.2898971439</v>
      </c>
      <c r="AI101" s="13" t="n">
        <f aca="false">W101*[2]'inflation indexes'!i193</f>
        <v>4551.15679294759</v>
      </c>
      <c r="AJ101" s="13" t="n">
        <f aca="false">Y101*[2]'inflation indexes'!i193</f>
        <v>5657.82943659334</v>
      </c>
      <c r="AK101" s="13" t="n">
        <f aca="false">AJ101*0.82</f>
        <v>4639.42013800654</v>
      </c>
      <c r="AL101" s="8" t="n">
        <f aca="false">Z101*[2]'inflation indexes'!i193</f>
        <v>3597.32051207868</v>
      </c>
      <c r="AM101" s="13" t="n">
        <v>0.5330825371</v>
      </c>
      <c r="AN101" s="3" t="n">
        <f aca="false">AN97+1</f>
        <v>2039</v>
      </c>
      <c r="AO101" s="11" t="n">
        <v>9357.055345002</v>
      </c>
      <c r="AP101" s="9" t="n">
        <v>8968.5880122913</v>
      </c>
      <c r="AQ101" s="9" t="n">
        <v>5559.2511640587</v>
      </c>
      <c r="AR101" s="9" t="n">
        <v>4232.4670486988</v>
      </c>
      <c r="AS101" s="9" t="n">
        <v>3414.2788527001</v>
      </c>
      <c r="AT101" s="9" t="n">
        <v>5816.2905096825</v>
      </c>
      <c r="AU101" s="9" t="n">
        <v>6909.7981150562</v>
      </c>
      <c r="AV101" s="3"/>
      <c r="AW101" s="3"/>
      <c r="AX101" s="3" t="n">
        <f aca="false">AX97+1</f>
        <v>2039</v>
      </c>
      <c r="AY101" s="6" t="n">
        <f aca="false">AO101*[2]'inflation indexes'!i193</f>
        <v>8677.57703472997</v>
      </c>
      <c r="AZ101" s="6" t="n">
        <f aca="false">AU101*[2]'inflation indexes'!i193</f>
        <v>6408.03150425518</v>
      </c>
      <c r="BA101" s="9" t="n">
        <f aca="false">AP101*[2]'inflation indexes'!i193</f>
        <v>8317.31891069592</v>
      </c>
      <c r="BB101" s="9" t="n">
        <f aca="false">AQ101*[2]'inflation indexes'!i193</f>
        <v>5155.55679141078</v>
      </c>
      <c r="BC101" s="9" t="n">
        <f aca="false">AR101*[2]'inflation indexes'!i193</f>
        <v>3925.11933593059</v>
      </c>
      <c r="BD101" s="9" t="n">
        <f aca="false">AS101*[2]'inflation indexes'!i193</f>
        <v>3166.34525178693</v>
      </c>
      <c r="BE101" s="9" t="n">
        <f aca="false">AT101*[2]'inflation indexes'!i193</f>
        <v>5393.93079267161</v>
      </c>
      <c r="BF101" s="9" t="n">
        <v>0.4865928661</v>
      </c>
      <c r="BG101" s="9" t="n">
        <f aca="false">Y101*[2]'inflation indexes'!i193</f>
        <v>5657.82943659334</v>
      </c>
      <c r="BH101" s="9" t="n">
        <f aca="false">BG101*0.82</f>
        <v>4639.42013800654</v>
      </c>
      <c r="BI101" s="6" t="n">
        <f aca="false">Z101*[2]'inflation indexes'!i193</f>
        <v>3597.32051207868</v>
      </c>
    </row>
    <row r="102" customFormat="false" ht="15" hidden="false" customHeight="false" outlineLevel="0" collapsed="false">
      <c r="A102" s="0" t="n">
        <f aca="false">A98+1</f>
        <v>2039</v>
      </c>
      <c r="B102" s="11" t="n">
        <v>6198.7036687683</v>
      </c>
      <c r="C102" s="9" t="n">
        <v>6600.5790200959</v>
      </c>
      <c r="D102" s="9" t="n">
        <v>4102.8006118636</v>
      </c>
      <c r="E102" s="9" t="n">
        <v>3112.6563629288</v>
      </c>
      <c r="F102" s="9" t="n">
        <v>2516.2307738334</v>
      </c>
      <c r="G102" s="9" t="n">
        <v>4198.8757618848</v>
      </c>
      <c r="H102" s="9" t="n">
        <v>5023.931640336</v>
      </c>
      <c r="I102" s="3" t="n">
        <f aca="false">I98+1</f>
        <v>2039</v>
      </c>
      <c r="J102" s="11" t="n">
        <f aca="false">B102*[2]'inflation indexes'!i194</f>
        <v>5748.57437708024</v>
      </c>
      <c r="K102" s="9" t="n">
        <f aca="false">H102*[2]'inflation indexes'!i194</f>
        <v>4659.11039518636</v>
      </c>
      <c r="L102" s="9" t="n">
        <f aca="false">C102*[2]'inflation indexes'!i194</f>
        <v>6121.26687391015</v>
      </c>
      <c r="M102" s="9" t="n">
        <f aca="false">D102*[2]'inflation indexes'!i194</f>
        <v>3804.86884547502</v>
      </c>
      <c r="N102" s="9" t="n">
        <f aca="false">E102*[2]'inflation indexes'!i194</f>
        <v>2886.62558636937</v>
      </c>
      <c r="O102" s="9" t="n">
        <f aca="false">F102*[2]'inflation indexes'!i194</f>
        <v>2333.51044447551</v>
      </c>
      <c r="P102" s="9" t="n">
        <f aca="false">G102*[2]'inflation indexes'!i194</f>
        <v>3893.96733690134</v>
      </c>
      <c r="Q102" s="9" t="n">
        <v>0.5870516849</v>
      </c>
      <c r="R102" s="14" t="n">
        <v>7639.9478093168</v>
      </c>
      <c r="S102" s="13" t="n">
        <v>7686.0925161241</v>
      </c>
      <c r="T102" s="13" t="n">
        <v>4866.7448948304</v>
      </c>
      <c r="U102" s="13" t="n">
        <v>3658.1648380321</v>
      </c>
      <c r="V102" s="13" t="n">
        <v>2934.2012063559</v>
      </c>
      <c r="W102" s="13" t="n">
        <v>4907.8476921886</v>
      </c>
      <c r="X102" s="13" t="n">
        <v>5846.6101951504</v>
      </c>
      <c r="Y102" s="10" t="n">
        <v>6131.1312648786</v>
      </c>
      <c r="Z102" s="10" t="n">
        <v>3884.7760337234</v>
      </c>
      <c r="AA102" s="7"/>
      <c r="AB102" s="7" t="n">
        <f aca="false">AB98+1</f>
        <v>2039</v>
      </c>
      <c r="AC102" s="8" t="n">
        <v>7639.9478093168</v>
      </c>
      <c r="AD102" s="8" t="n">
        <f aca="false">X102*[2]'inflation indexes'!i194</f>
        <v>5422.04876318858</v>
      </c>
      <c r="AE102" s="13" t="n">
        <f aca="false">S102*[2]'inflation indexes'!i194</f>
        <v>7127.95398184258</v>
      </c>
      <c r="AF102" s="13" t="n">
        <f aca="false">T102*[2]'inflation indexes'!i194</f>
        <v>4513.33802955727</v>
      </c>
      <c r="AG102" s="13" t="n">
        <f aca="false">U102*[2]'inflation indexes'!i194</f>
        <v>3392.52104613444</v>
      </c>
      <c r="AH102" s="13" t="n">
        <f aca="false">V102*[2]'inflation indexes'!i194</f>
        <v>2721.12925111116</v>
      </c>
      <c r="AI102" s="13" t="n">
        <f aca="false">W102*[2]'inflation indexes'!i194</f>
        <v>4551.45607815994</v>
      </c>
      <c r="AJ102" s="13" t="n">
        <f aca="false">Y102*[2]'inflation indexes'!i194</f>
        <v>5685.90885694009</v>
      </c>
      <c r="AK102" s="13" t="n">
        <f aca="false">AJ102*0.82</f>
        <v>4662.44526269087</v>
      </c>
      <c r="AL102" s="8" t="n">
        <f aca="false">Z102*[2]'inflation indexes'!i194</f>
        <v>3602.6764887432</v>
      </c>
      <c r="AM102" s="13" t="n">
        <v>0.5273051521</v>
      </c>
      <c r="AN102" s="3" t="n">
        <f aca="false">AN98+1</f>
        <v>2039</v>
      </c>
      <c r="AO102" s="11" t="n">
        <v>9352.8213593404</v>
      </c>
      <c r="AP102" s="9" t="n">
        <v>9003.0586960559</v>
      </c>
      <c r="AQ102" s="9" t="n">
        <v>5599.2426187991</v>
      </c>
      <c r="AR102" s="9" t="n">
        <v>4248.8118710068</v>
      </c>
      <c r="AS102" s="9" t="n">
        <v>3427.3691137034</v>
      </c>
      <c r="AT102" s="9" t="n">
        <v>5825.888519965</v>
      </c>
      <c r="AU102" s="9" t="n">
        <v>6923.9113132962</v>
      </c>
      <c r="AV102" s="3"/>
      <c r="AW102" s="3"/>
      <c r="AX102" s="3" t="n">
        <f aca="false">AX98+1</f>
        <v>2039</v>
      </c>
      <c r="AY102" s="6" t="n">
        <f aca="false">AO102*[2]'inflation indexes'!i194</f>
        <v>8673.65050705777</v>
      </c>
      <c r="AZ102" s="6" t="n">
        <f aca="false">AU102*[2]'inflation indexes'!i194</f>
        <v>6421.11984886986</v>
      </c>
      <c r="BA102" s="9" t="n">
        <f aca="false">AP102*[2]'inflation indexes'!i194</f>
        <v>8349.28644778727</v>
      </c>
      <c r="BB102" s="9" t="n">
        <f aca="false">AQ102*[2]'inflation indexes'!i194</f>
        <v>5192.64419940887</v>
      </c>
      <c r="BC102" s="9" t="n">
        <f aca="false">AR102*[2]'inflation indexes'!i194</f>
        <v>3940.2772514785</v>
      </c>
      <c r="BD102" s="9" t="n">
        <f aca="false">AS102*[2]'inflation indexes'!i194</f>
        <v>3178.48494147269</v>
      </c>
      <c r="BE102" s="9" t="n">
        <f aca="false">AT102*[2]'inflation indexes'!i194</f>
        <v>5402.83182729582</v>
      </c>
      <c r="BF102" s="9" t="n">
        <v>0.4865928661</v>
      </c>
      <c r="BG102" s="9" t="n">
        <f aca="false">Y102*[2]'inflation indexes'!i194</f>
        <v>5685.90885694009</v>
      </c>
      <c r="BH102" s="9" t="n">
        <f aca="false">BG102*0.82</f>
        <v>4662.44526269087</v>
      </c>
      <c r="BI102" s="6" t="n">
        <f aca="false">Z102*[2]'inflation indexes'!i194</f>
        <v>3602.6764887432</v>
      </c>
    </row>
    <row r="103" customFormat="false" ht="15" hidden="false" customHeight="false" outlineLevel="0" collapsed="false">
      <c r="A103" s="0" t="n">
        <f aca="false">A99+1</f>
        <v>2039</v>
      </c>
      <c r="B103" s="11" t="n">
        <v>6205.6835253657</v>
      </c>
      <c r="C103" s="9" t="n">
        <v>6618.2421929367</v>
      </c>
      <c r="D103" s="9" t="n">
        <v>4105.0918647825</v>
      </c>
      <c r="E103" s="9" t="n">
        <v>3112.042253306</v>
      </c>
      <c r="F103" s="9" t="n">
        <v>2516.4078994498</v>
      </c>
      <c r="G103" s="9" t="n">
        <v>4191.1489500826</v>
      </c>
      <c r="H103" s="9" t="n">
        <v>5018.1066474551</v>
      </c>
      <c r="I103" s="3" t="n">
        <f aca="false">I99+1</f>
        <v>2039</v>
      </c>
      <c r="J103" s="11" t="n">
        <f aca="false">B103*[2]'inflation indexes'!i195</f>
        <v>5755.04737965232</v>
      </c>
      <c r="K103" s="9" t="n">
        <f aca="false">H103*[2]'inflation indexes'!i195</f>
        <v>4653.7083939598</v>
      </c>
      <c r="L103" s="9" t="n">
        <f aca="false">C103*[2]'inflation indexes'!i195</f>
        <v>6137.64740574976</v>
      </c>
      <c r="M103" s="9" t="n">
        <f aca="false">D103*[2]'inflation indexes'!i195</f>
        <v>3806.99371520986</v>
      </c>
      <c r="N103" s="9" t="n">
        <f aca="false">E103*[2]'inflation indexes'!i195</f>
        <v>2886.05607134962</v>
      </c>
      <c r="O103" s="9" t="n">
        <f aca="false">F103*[2]'inflation indexes'!i195</f>
        <v>2333.67470781739</v>
      </c>
      <c r="P103" s="9" t="n">
        <f aca="false">G103*[2]'inflation indexes'!i195</f>
        <v>3886.80162053286</v>
      </c>
      <c r="Q103" s="9" t="n">
        <v>0.5870516849</v>
      </c>
      <c r="R103" s="14" t="n">
        <v>7642.6815916855</v>
      </c>
      <c r="S103" s="13" t="n">
        <v>7739.3882307183</v>
      </c>
      <c r="T103" s="13" t="n">
        <v>4871.9163454279</v>
      </c>
      <c r="U103" s="13" t="n">
        <v>3663.2604350102</v>
      </c>
      <c r="V103" s="13" t="n">
        <v>2939.9693157575</v>
      </c>
      <c r="W103" s="13" t="n">
        <v>4921.8454681316</v>
      </c>
      <c r="X103" s="13" t="n">
        <v>5859.5745594611</v>
      </c>
      <c r="Y103" s="10" t="n">
        <v>6161.5596498125</v>
      </c>
      <c r="Z103" s="10" t="n">
        <v>3890.5599970132</v>
      </c>
      <c r="AA103" s="7"/>
      <c r="AB103" s="7" t="n">
        <f aca="false">AB99+1</f>
        <v>2039</v>
      </c>
      <c r="AC103" s="8" t="n">
        <v>7642.6815916855</v>
      </c>
      <c r="AD103" s="8" t="n">
        <f aca="false">X103*[2]'inflation indexes'!i195</f>
        <v>5434.07169838181</v>
      </c>
      <c r="AE103" s="13" t="n">
        <f aca="false">S103*[2]'inflation indexes'!i195</f>
        <v>7177.3795384905</v>
      </c>
      <c r="AF103" s="13" t="n">
        <f aca="false">T103*[2]'inflation indexes'!i195</f>
        <v>4518.13394657245</v>
      </c>
      <c r="AG103" s="13" t="n">
        <f aca="false">U103*[2]'inflation indexes'!i195</f>
        <v>3397.24661776836</v>
      </c>
      <c r="AH103" s="13" t="n">
        <f aca="false">V103*[2]'inflation indexes'!i195</f>
        <v>2726.47849954794</v>
      </c>
      <c r="AI103" s="13" t="n">
        <f aca="false">W103*[2]'inflation indexes'!i195</f>
        <v>4564.43738206183</v>
      </c>
      <c r="AJ103" s="13" t="n">
        <f aca="false">Y103*[2]'inflation indexes'!i195</f>
        <v>5714.12763352853</v>
      </c>
      <c r="AK103" s="13" t="n">
        <f aca="false">AJ103*0.82</f>
        <v>4685.5846594934</v>
      </c>
      <c r="AL103" s="8" t="n">
        <f aca="false">Z103*[2]'inflation indexes'!i195</f>
        <v>3608.04043981142</v>
      </c>
      <c r="AM103" s="13" t="n">
        <v>0.5273697528</v>
      </c>
      <c r="AN103" s="3" t="n">
        <f aca="false">AN99+1</f>
        <v>2039</v>
      </c>
      <c r="AO103" s="11" t="n">
        <v>9417.1070433919</v>
      </c>
      <c r="AP103" s="9" t="n">
        <v>9070.3696001839</v>
      </c>
      <c r="AQ103" s="9" t="n">
        <v>5611.225502234</v>
      </c>
      <c r="AR103" s="9" t="n">
        <v>4266.7273636698</v>
      </c>
      <c r="AS103" s="9" t="n">
        <v>3440.2922341975</v>
      </c>
      <c r="AT103" s="9" t="n">
        <v>5840.654469365</v>
      </c>
      <c r="AU103" s="9" t="n">
        <v>6954.5582024767</v>
      </c>
      <c r="AV103" s="3"/>
      <c r="AW103" s="3"/>
      <c r="AX103" s="3" t="n">
        <f aca="false">AX99+1</f>
        <v>2039</v>
      </c>
      <c r="AY103" s="6" t="n">
        <f aca="false">AO103*[2]'inflation indexes'!i195</f>
        <v>8733.26797804827</v>
      </c>
      <c r="AZ103" s="6" t="n">
        <f aca="false">AU103*[2]'inflation indexes'!i195</f>
        <v>6449.54126265156</v>
      </c>
      <c r="BA103" s="9" t="n">
        <f aca="false">AP103*[2]'inflation indexes'!i195</f>
        <v>8411.7094574107</v>
      </c>
      <c r="BB103" s="9" t="n">
        <f aca="false">AQ103*[2]'inflation indexes'!i195</f>
        <v>5203.75692561071</v>
      </c>
      <c r="BC103" s="9" t="n">
        <f aca="false">AR103*[2]'inflation indexes'!i195</f>
        <v>3956.89178051208</v>
      </c>
      <c r="BD103" s="9" t="n">
        <f aca="false">AS103*[2]'inflation indexes'!i195</f>
        <v>3190.46962783843</v>
      </c>
      <c r="BE103" s="9" t="n">
        <f aca="false">AT103*[2]'inflation indexes'!i195</f>
        <v>5416.52552244724</v>
      </c>
      <c r="BF103" s="9" t="n">
        <v>0.4838472162</v>
      </c>
      <c r="BG103" s="9" t="n">
        <f aca="false">Y103*[2]'inflation indexes'!i195</f>
        <v>5714.12763352853</v>
      </c>
      <c r="BH103" s="9" t="n">
        <f aca="false">BG103*0.82</f>
        <v>4685.5846594934</v>
      </c>
      <c r="BI103" s="6" t="n">
        <f aca="false">Z103*[2]'inflation indexes'!i195</f>
        <v>3608.04043981142</v>
      </c>
    </row>
    <row r="104" customFormat="false" ht="15" hidden="false" customHeight="false" outlineLevel="0" collapsed="false">
      <c r="A104" s="0" t="n">
        <f aca="false">A100+1</f>
        <v>2039</v>
      </c>
      <c r="B104" s="11" t="n">
        <v>6219.1812465286</v>
      </c>
      <c r="C104" s="9" t="n">
        <v>6644.0818803854</v>
      </c>
      <c r="D104" s="9" t="n">
        <v>4112.6738692803</v>
      </c>
      <c r="E104" s="9" t="n">
        <v>3109.2574121531</v>
      </c>
      <c r="F104" s="9" t="n">
        <v>2516.6978763164</v>
      </c>
      <c r="G104" s="9" t="n">
        <v>4188.2713569919</v>
      </c>
      <c r="H104" s="9" t="n">
        <v>5012.4219129313</v>
      </c>
      <c r="I104" s="3" t="n">
        <f aca="false">I100+1</f>
        <v>2039</v>
      </c>
      <c r="J104" s="11" t="n">
        <f aca="false">B104*[2]'inflation indexes'!i196</f>
        <v>5767.56494109295</v>
      </c>
      <c r="K104" s="9" t="n">
        <f aca="false">H104*[2]'inflation indexes'!i196</f>
        <v>4648.43646599384</v>
      </c>
      <c r="L104" s="9" t="n">
        <f aca="false">C104*[2]'inflation indexes'!i196</f>
        <v>6161.61070083802</v>
      </c>
      <c r="M104" s="9" t="n">
        <f aca="false">D104*[2]'inflation indexes'!i196</f>
        <v>3814.02513969988</v>
      </c>
      <c r="N104" s="9" t="n">
        <f aca="false">E104*[2]'inflation indexes'!i196</f>
        <v>2883.4734561205</v>
      </c>
      <c r="O104" s="9" t="n">
        <f aca="false">F104*[2]'inflation indexes'!i196</f>
        <v>2333.94362752615</v>
      </c>
      <c r="P104" s="9" t="n">
        <f aca="false">G104*[2]'inflation indexes'!i196</f>
        <v>3884.13298870388</v>
      </c>
      <c r="Q104" s="9" t="n">
        <v>0.5831446156</v>
      </c>
      <c r="R104" s="14" t="n">
        <v>7674.76233261907</v>
      </c>
      <c r="S104" s="13" t="n">
        <v>7759.5953430032</v>
      </c>
      <c r="T104" s="13" t="n">
        <v>4894.4306322741</v>
      </c>
      <c r="U104" s="13" t="n">
        <v>3667.3217779723</v>
      </c>
      <c r="V104" s="13" t="n">
        <v>2943.1114034254</v>
      </c>
      <c r="W104" s="13" t="n">
        <v>4920.959343743</v>
      </c>
      <c r="X104" s="13" t="n">
        <v>5874.087812742</v>
      </c>
      <c r="Y104" s="10" t="n">
        <v>6192.1390487387</v>
      </c>
      <c r="Z104" s="10" t="n">
        <v>3896.3525719272</v>
      </c>
      <c r="AA104" s="7"/>
      <c r="AB104" s="7" t="n">
        <f aca="false">AB100+1</f>
        <v>2039</v>
      </c>
      <c r="AC104" s="8" t="n">
        <v>7674.76233261907</v>
      </c>
      <c r="AD104" s="8" t="n">
        <f aca="false">X104*[2]'inflation indexes'!i196</f>
        <v>5447.5310473678</v>
      </c>
      <c r="AE104" s="13" t="n">
        <f aca="false">S104*[2]'inflation indexes'!i196</f>
        <v>7196.11927733316</v>
      </c>
      <c r="AF104" s="13" t="n">
        <f aca="false">T104*[2]'inflation indexes'!i196</f>
        <v>4539.01332061551</v>
      </c>
      <c r="AG104" s="13" t="n">
        <f aca="false">U104*[2]'inflation indexes'!i196</f>
        <v>3401.01303948103</v>
      </c>
      <c r="AH104" s="13" t="n">
        <f aca="false">V104*[2]'inflation indexes'!i196</f>
        <v>2729.39241923557</v>
      </c>
      <c r="AI104" s="13" t="n">
        <f aca="false">W104*[2]'inflation indexes'!i196</f>
        <v>4563.61560508596</v>
      </c>
      <c r="AJ104" s="13" t="n">
        <f aca="false">Y104*[2]'inflation indexes'!i196</f>
        <v>5742.48645797426</v>
      </c>
      <c r="AK104" s="13" t="n">
        <f aca="false">AJ104*0.82</f>
        <v>4708.83889553889</v>
      </c>
      <c r="AL104" s="8" t="n">
        <f aca="false">Z104*[2]'inflation indexes'!i196</f>
        <v>3613.41237715628</v>
      </c>
      <c r="AM104" s="13" t="n">
        <v>0.5273697528</v>
      </c>
      <c r="AN104" s="3" t="n">
        <f aca="false">AN100+1</f>
        <v>2039</v>
      </c>
      <c r="AO104" s="11" t="n">
        <v>9473.7328511023</v>
      </c>
      <c r="AP104" s="9" t="n">
        <v>9129.7538862833</v>
      </c>
      <c r="AQ104" s="9" t="n">
        <v>5644.0982098639</v>
      </c>
      <c r="AR104" s="9" t="n">
        <v>4279.9399475065</v>
      </c>
      <c r="AS104" s="9" t="n">
        <v>3451.9180623215</v>
      </c>
      <c r="AT104" s="9" t="n">
        <v>5870.8447492097</v>
      </c>
      <c r="AU104" s="9" t="n">
        <v>6993.1313782006</v>
      </c>
      <c r="AV104" s="3"/>
      <c r="AW104" s="3"/>
      <c r="AX104" s="3" t="n">
        <f aca="false">AX100+1</f>
        <v>2039</v>
      </c>
      <c r="AY104" s="6" t="n">
        <f aca="false">AO104*[2]'inflation indexes'!i196</f>
        <v>8785.78180750032</v>
      </c>
      <c r="AZ104" s="6" t="n">
        <f aca="false">AU104*[2]'inflation indexes'!i196</f>
        <v>6485.31338234915</v>
      </c>
      <c r="BA104" s="9" t="n">
        <f aca="false">AP104*[2]'inflation indexes'!i196</f>
        <v>8466.78145370441</v>
      </c>
      <c r="BB104" s="9" t="n">
        <f aca="false">AQ104*[2]'inflation indexes'!i196</f>
        <v>5234.24252629181</v>
      </c>
      <c r="BC104" s="9" t="n">
        <f aca="false">AR104*[2]'inflation indexes'!i196</f>
        <v>3969.14491035298</v>
      </c>
      <c r="BD104" s="9" t="n">
        <f aca="false">AS104*[2]'inflation indexes'!i196</f>
        <v>3201.25122690126</v>
      </c>
      <c r="BE104" s="9" t="n">
        <f aca="false">AT104*[2]'inflation indexes'!i196</f>
        <v>5444.52348434797</v>
      </c>
      <c r="BF104" s="9" t="n">
        <v>0.4828509648</v>
      </c>
      <c r="BG104" s="9" t="n">
        <f aca="false">Y104*[2]'inflation indexes'!i196</f>
        <v>5742.48645797426</v>
      </c>
      <c r="BH104" s="9" t="n">
        <f aca="false">BG104*0.82</f>
        <v>4708.83889553889</v>
      </c>
      <c r="BI104" s="6" t="n">
        <f aca="false">Z104*[2]'inflation indexes'!i196</f>
        <v>3613.41237715628</v>
      </c>
    </row>
    <row r="105" customFormat="false" ht="15" hidden="false" customHeight="false" outlineLevel="0" collapsed="false">
      <c r="A105" s="0" t="n">
        <f aca="false">A101+1</f>
        <v>2040</v>
      </c>
      <c r="B105" s="11" t="n">
        <v>6223.8623098436</v>
      </c>
      <c r="C105" s="9" t="n">
        <v>6668.0797289734</v>
      </c>
      <c r="D105" s="9" t="n">
        <v>4119.8174096937</v>
      </c>
      <c r="E105" s="9" t="n">
        <v>3108.2118113144</v>
      </c>
      <c r="F105" s="9" t="n">
        <v>2516.6586279483</v>
      </c>
      <c r="G105" s="9" t="n">
        <v>4180.0743612423</v>
      </c>
      <c r="H105" s="9" t="n">
        <v>5008.3147169361</v>
      </c>
      <c r="I105" s="3" t="n">
        <f aca="false">I101+1</f>
        <v>2040</v>
      </c>
      <c r="J105" s="11" t="n">
        <f aca="false">B105*[2]'inflation indexes'!i197</f>
        <v>5771.90608112286</v>
      </c>
      <c r="K105" s="9" t="n">
        <f aca="false">H105*[2]'inflation indexes'!i197</f>
        <v>4644.62752094319</v>
      </c>
      <c r="L105" s="9" t="n">
        <f aca="false">C105*[2]'inflation indexes'!i197</f>
        <v>6183.86590529199</v>
      </c>
      <c r="M105" s="9" t="n">
        <f aca="false">D105*[2]'inflation indexes'!i197</f>
        <v>3820.64993991239</v>
      </c>
      <c r="N105" s="9" t="n">
        <f aca="false">E105*[2]'inflation indexes'!i197</f>
        <v>2882.50378334516</v>
      </c>
      <c r="O105" s="9" t="n">
        <f aca="false">F105*[2]'inflation indexes'!i197</f>
        <v>2333.9072292443</v>
      </c>
      <c r="P105" s="9" t="n">
        <f aca="false">G105*[2]'inflation indexes'!i197</f>
        <v>3876.53123158608</v>
      </c>
      <c r="Q105" s="9" t="n">
        <v>0.5788984266</v>
      </c>
      <c r="R105" s="12" t="n">
        <v>7694.93300734906</v>
      </c>
      <c r="S105" s="13" t="n">
        <v>7786.6148533222</v>
      </c>
      <c r="T105" s="13" t="n">
        <v>4906.957180542</v>
      </c>
      <c r="U105" s="13" t="n">
        <v>3673.7251309973</v>
      </c>
      <c r="V105" s="13" t="n">
        <v>2949.1978541915</v>
      </c>
      <c r="W105" s="13" t="n">
        <v>4916.8617840479</v>
      </c>
      <c r="X105" s="13" t="n">
        <v>5872.0609881043</v>
      </c>
      <c r="Y105" s="10" t="n">
        <v>6222.8702111294</v>
      </c>
      <c r="Z105" s="10" t="n">
        <v>3902.1537712871</v>
      </c>
      <c r="AA105" s="7"/>
      <c r="AB105" s="7" t="n">
        <f aca="false">AB101+1</f>
        <v>2040</v>
      </c>
      <c r="AC105" s="8" t="n">
        <v>7694.93300734906</v>
      </c>
      <c r="AD105" s="8" t="n">
        <f aca="false">X105*[2]'inflation indexes'!i197</f>
        <v>5445.65140400981</v>
      </c>
      <c r="AE105" s="13" t="n">
        <f aca="false">S105*[2]'inflation indexes'!i197</f>
        <v>7221.17672046981</v>
      </c>
      <c r="AF105" s="13" t="n">
        <f aca="false">T105*[2]'inflation indexes'!i197</f>
        <v>4550.63023251419</v>
      </c>
      <c r="AG105" s="13" t="n">
        <f aca="false">U105*[2]'inflation indexes'!i197</f>
        <v>3406.95140225717</v>
      </c>
      <c r="AH105" s="13" t="n">
        <f aca="false">V105*[2]'inflation indexes'!i197</f>
        <v>2735.03689214329</v>
      </c>
      <c r="AI105" s="13" t="n">
        <f aca="false">W105*[2]'inflation indexes'!i197</f>
        <v>4559.81559657926</v>
      </c>
      <c r="AJ105" s="13" t="n">
        <f aca="false">Y105*[2]'inflation indexes'!i197</f>
        <v>5770.98602532528</v>
      </c>
      <c r="AK105" s="13" t="n">
        <f aca="false">AJ105*0.82</f>
        <v>4732.20854076673</v>
      </c>
      <c r="AL105" s="8" t="n">
        <f aca="false">Z105*[2]'inflation indexes'!i197</f>
        <v>3618.79231266839</v>
      </c>
      <c r="AM105" s="13" t="n">
        <v>0.5276811952</v>
      </c>
      <c r="AN105" s="3" t="n">
        <f aca="false">AN101+1</f>
        <v>2040</v>
      </c>
      <c r="AO105" s="11" t="n">
        <v>9508.5213276929</v>
      </c>
      <c r="AP105" s="9" t="n">
        <v>9177.3045571146</v>
      </c>
      <c r="AQ105" s="9" t="n">
        <v>5670.8040234313</v>
      </c>
      <c r="AR105" s="9" t="n">
        <v>4295.1605371682</v>
      </c>
      <c r="AS105" s="9" t="n">
        <v>3465.858564318</v>
      </c>
      <c r="AT105" s="9" t="n">
        <v>5885.9773299523</v>
      </c>
      <c r="AU105" s="9" t="n">
        <v>7018.198150976</v>
      </c>
      <c r="AV105" s="3"/>
      <c r="AW105" s="3"/>
      <c r="AX105" s="3" t="n">
        <f aca="false">AX101+1</f>
        <v>2040</v>
      </c>
      <c r="AY105" s="6" t="n">
        <f aca="false">AO105*[2]'inflation indexes'!i197</f>
        <v>8818.04406035715</v>
      </c>
      <c r="AZ105" s="6" t="n">
        <f aca="false">AU105*[2]'inflation indexes'!i197</f>
        <v>6508.55988926297</v>
      </c>
      <c r="BA105" s="9" t="n">
        <f aca="false">AP105*[2]'inflation indexes'!i197</f>
        <v>8510.87915260411</v>
      </c>
      <c r="BB105" s="9" t="n">
        <f aca="false">AQ105*[2]'inflation indexes'!i197</f>
        <v>5259.00905229403</v>
      </c>
      <c r="BC105" s="9" t="n">
        <f aca="false">AR105*[2]'inflation indexes'!i197</f>
        <v>3983.26023129889</v>
      </c>
      <c r="BD105" s="9" t="n">
        <f aca="false">AS105*[2]'inflation indexes'!i197</f>
        <v>3214.17941590059</v>
      </c>
      <c r="BE105" s="9" t="n">
        <f aca="false">AT105*[2]'inflation indexes'!i197</f>
        <v>5458.55718729046</v>
      </c>
      <c r="BF105" s="9" t="n">
        <v>0.4756278223</v>
      </c>
      <c r="BG105" s="9" t="n">
        <f aca="false">Y105*[2]'inflation indexes'!i197</f>
        <v>5770.98602532528</v>
      </c>
      <c r="BH105" s="9" t="n">
        <f aca="false">BG105*0.82</f>
        <v>4732.20854076673</v>
      </c>
      <c r="BI105" s="6" t="n">
        <f aca="false">Z105*[2]'inflation indexes'!i197</f>
        <v>3618.79231266839</v>
      </c>
    </row>
    <row r="106" customFormat="false" ht="15" hidden="false" customHeight="false" outlineLevel="0" collapsed="false">
      <c r="A106" s="0" t="n">
        <f aca="false">A102+1</f>
        <v>2040</v>
      </c>
      <c r="B106" s="11" t="n">
        <v>6225.4604141375</v>
      </c>
      <c r="C106" s="9" t="n">
        <v>6675.9095045696</v>
      </c>
      <c r="D106" s="9" t="n">
        <v>4118.104692447</v>
      </c>
      <c r="E106" s="9" t="n">
        <v>3102.9336083095</v>
      </c>
      <c r="F106" s="9" t="n">
        <v>2516.950201547</v>
      </c>
      <c r="G106" s="9" t="n">
        <v>4166.8170163596</v>
      </c>
      <c r="H106" s="9" t="n">
        <v>4994.0407120084</v>
      </c>
      <c r="I106" s="3" t="n">
        <f aca="false">I102+1</f>
        <v>2040</v>
      </c>
      <c r="J106" s="11" t="n">
        <f aca="false">B106*[2]'inflation indexes'!i198</f>
        <v>5773.38813638582</v>
      </c>
      <c r="K106" s="9" t="n">
        <f aca="false">H106*[2]'inflation indexes'!i198</f>
        <v>4631.39004688887</v>
      </c>
      <c r="L106" s="9" t="n">
        <f aca="false">C106*[2]'inflation indexes'!i198</f>
        <v>6191.12710856541</v>
      </c>
      <c r="M106" s="9" t="n">
        <f aca="false">D106*[2]'inflation indexes'!i198</f>
        <v>3819.06159450895</v>
      </c>
      <c r="N106" s="9" t="n">
        <f aca="false">E106*[2]'inflation indexes'!i198</f>
        <v>2877.60886592817</v>
      </c>
      <c r="O106" s="9" t="n">
        <f aca="false">F106*[2]'inflation indexes'!i198</f>
        <v>2334.17762973577</v>
      </c>
      <c r="P106" s="9" t="n">
        <f aca="false">G106*[2]'inflation indexes'!i198</f>
        <v>3864.23659109781</v>
      </c>
      <c r="Q106" s="9" t="n">
        <v>0.5788984266</v>
      </c>
      <c r="R106" s="14" t="n">
        <v>7719.98998566821</v>
      </c>
      <c r="S106" s="13" t="n">
        <v>7816.6084640622</v>
      </c>
      <c r="T106" s="13" t="n">
        <v>4923.1192764648</v>
      </c>
      <c r="U106" s="13" t="n">
        <v>3679.7365124927</v>
      </c>
      <c r="V106" s="13" t="n">
        <v>2955.1264302059</v>
      </c>
      <c r="W106" s="13" t="n">
        <v>4914.5874031482</v>
      </c>
      <c r="X106" s="13" t="n">
        <v>5886.9187203473</v>
      </c>
      <c r="Y106" s="10" t="n">
        <v>6253.7538901761</v>
      </c>
      <c r="Z106" s="10" t="n">
        <v>3907.9636079336</v>
      </c>
      <c r="AA106" s="7"/>
      <c r="AB106" s="7" t="n">
        <f aca="false">AB102+1</f>
        <v>2040</v>
      </c>
      <c r="AC106" s="8" t="n">
        <v>7719.98998566821</v>
      </c>
      <c r="AD106" s="8" t="n">
        <f aca="false">X106*[2]'inflation indexes'!i198</f>
        <v>5459.43021703873</v>
      </c>
      <c r="AE106" s="13" t="n">
        <f aca="false">S106*[2]'inflation indexes'!i198</f>
        <v>7248.99229472363</v>
      </c>
      <c r="AF106" s="13" t="n">
        <f aca="false">T106*[2]'inflation indexes'!i198</f>
        <v>4565.61869066066</v>
      </c>
      <c r="AG106" s="13" t="n">
        <f aca="false">U106*[2]'inflation indexes'!i198</f>
        <v>3412.52625717553</v>
      </c>
      <c r="AH106" s="13" t="n">
        <f aca="false">V106*[2]'inflation indexes'!i198</f>
        <v>2740.53495463992</v>
      </c>
      <c r="AI106" s="13" t="n">
        <f aca="false">W106*[2]'inflation indexes'!i198</f>
        <v>4557.70637367358</v>
      </c>
      <c r="AJ106" s="13" t="n">
        <f aca="false">Y106*[2]'inflation indexes'!i198</f>
        <v>5799.62703407882</v>
      </c>
      <c r="AK106" s="13" t="n">
        <f aca="false">AJ106*0.82</f>
        <v>4755.69416794463</v>
      </c>
      <c r="AL106" s="8" t="n">
        <f aca="false">Z106*[2]'inflation indexes'!i198</f>
        <v>3624.18025825601</v>
      </c>
      <c r="AM106" s="13" t="n">
        <v>0.5273697528</v>
      </c>
      <c r="AN106" s="3" t="n">
        <f aca="false">AN102+1</f>
        <v>2040</v>
      </c>
      <c r="AO106" s="11" t="n">
        <v>9557.9315758384</v>
      </c>
      <c r="AP106" s="9" t="n">
        <v>9245.8565751951</v>
      </c>
      <c r="AQ106" s="9" t="n">
        <v>5698.083393522</v>
      </c>
      <c r="AR106" s="9" t="n">
        <v>4310.4573310408</v>
      </c>
      <c r="AS106" s="9" t="n">
        <v>3478.925779617</v>
      </c>
      <c r="AT106" s="9" t="n">
        <v>5923.1945346077</v>
      </c>
      <c r="AU106" s="9" t="n">
        <v>7061.7590636652</v>
      </c>
      <c r="AV106" s="3"/>
      <c r="AW106" s="3"/>
      <c r="AX106" s="3" t="n">
        <f aca="false">AX102+1</f>
        <v>2040</v>
      </c>
      <c r="AY106" s="6" t="n">
        <f aca="false">AO106*[2]'inflation indexes'!i198</f>
        <v>8863.866300237</v>
      </c>
      <c r="AZ106" s="6" t="n">
        <f aca="false">AU106*[2]'inflation indexes'!i198</f>
        <v>6548.9575530179</v>
      </c>
      <c r="BA106" s="9" t="n">
        <f aca="false">AP106*[2]'inflation indexes'!i198</f>
        <v>8574.45315060311</v>
      </c>
      <c r="BB106" s="9" t="n">
        <f aca="false">AQ106*[2]'inflation indexes'!i198</f>
        <v>5284.30748504803</v>
      </c>
      <c r="BC106" s="9" t="n">
        <f aca="false">AR106*[2]'inflation indexes'!i198</f>
        <v>3997.44622275878</v>
      </c>
      <c r="BD106" s="9" t="n">
        <f aca="false">AS106*[2]'inflation indexes'!i198</f>
        <v>3226.29773338463</v>
      </c>
      <c r="BE106" s="9" t="n">
        <f aca="false">AT106*[2]'inflation indexes'!i198</f>
        <v>5493.07180203911</v>
      </c>
      <c r="BF106" s="9" t="n">
        <v>0.4798769188</v>
      </c>
      <c r="BG106" s="9" t="n">
        <f aca="false">Y106*[2]'inflation indexes'!i198</f>
        <v>5799.62703407882</v>
      </c>
      <c r="BH106" s="9" t="n">
        <f aca="false">BG106*0.82</f>
        <v>4755.69416794463</v>
      </c>
      <c r="BI106" s="6" t="n">
        <f aca="false">Z106*[2]'inflation indexes'!i198</f>
        <v>3624.18025825601</v>
      </c>
    </row>
    <row r="107" customFormat="false" ht="15" hidden="false" customHeight="false" outlineLevel="0" collapsed="false">
      <c r="A107" s="0" t="n">
        <f aca="false">A103+1</f>
        <v>2040</v>
      </c>
      <c r="B107" s="11" t="n">
        <v>6210.4026998013</v>
      </c>
      <c r="C107" s="9" t="n">
        <v>6690.2981430228</v>
      </c>
      <c r="D107" s="9" t="n">
        <v>4137.6393974503</v>
      </c>
      <c r="E107" s="9" t="n">
        <v>3100.9988376636</v>
      </c>
      <c r="F107" s="9" t="n">
        <v>2517.1848675788</v>
      </c>
      <c r="G107" s="9" t="n">
        <v>4165.006729402</v>
      </c>
      <c r="H107" s="9" t="n">
        <v>4983.197359899</v>
      </c>
      <c r="I107" s="3" t="n">
        <f aca="false">I103+1</f>
        <v>2040</v>
      </c>
      <c r="J107" s="11" t="n">
        <f aca="false">B107*[2]'inflation indexes'!i199</f>
        <v>5759.42386329973</v>
      </c>
      <c r="K107" s="9" t="n">
        <f aca="false">H107*[2]'inflation indexes'!i199</f>
        <v>4621.3341030289</v>
      </c>
      <c r="L107" s="9" t="n">
        <f aca="false">C107*[2]'inflation indexes'!i199</f>
        <v>6204.47089183898</v>
      </c>
      <c r="M107" s="9" t="n">
        <f aca="false">D107*[2]'inflation indexes'!i199</f>
        <v>3837.17775405559</v>
      </c>
      <c r="N107" s="9" t="n">
        <f aca="false">E107*[2]'inflation indexes'!i199</f>
        <v>2875.81459190656</v>
      </c>
      <c r="O107" s="9" t="n">
        <f aca="false">F107*[2]'inflation indexes'!i199</f>
        <v>2334.39525509902</v>
      </c>
      <c r="P107" s="9" t="n">
        <f aca="false">G107*[2]'inflation indexes'!i199</f>
        <v>3862.55776117212</v>
      </c>
      <c r="Q107" s="9" t="n">
        <v>0.5795089072</v>
      </c>
      <c r="R107" s="14" t="n">
        <v>7714.73981484172</v>
      </c>
      <c r="S107" s="13" t="n">
        <v>7835.5053714669</v>
      </c>
      <c r="T107" s="13" t="n">
        <v>4940.00686233</v>
      </c>
      <c r="U107" s="13" t="n">
        <v>3685.6055890928</v>
      </c>
      <c r="V107" s="13" t="n">
        <v>2960.3073114639</v>
      </c>
      <c r="W107" s="13" t="n">
        <v>4920.7263977165</v>
      </c>
      <c r="X107" s="13" t="n">
        <v>5895.3324282495</v>
      </c>
      <c r="Y107" s="10" t="n">
        <v>6284.7908428087</v>
      </c>
      <c r="Z107" s="10" t="n">
        <v>3913.7820947266</v>
      </c>
      <c r="AA107" s="7"/>
      <c r="AB107" s="7" t="n">
        <f aca="false">AB103+1</f>
        <v>2040</v>
      </c>
      <c r="AC107" s="8" t="n">
        <v>7714.73981484172</v>
      </c>
      <c r="AD107" s="8" t="n">
        <f aca="false">X107*[2]'inflation indexes'!i199</f>
        <v>5467.23294939171</v>
      </c>
      <c r="AE107" s="13" t="n">
        <f aca="false">S107*[2]'inflation indexes'!i199</f>
        <v>7266.51697141693</v>
      </c>
      <c r="AF107" s="13" t="n">
        <f aca="false">T107*[2]'inflation indexes'!i199</f>
        <v>4581.27995607726</v>
      </c>
      <c r="AG107" s="13" t="n">
        <f aca="false">U107*[2]'inflation indexes'!i199</f>
        <v>3417.96914090789</v>
      </c>
      <c r="AH107" s="13" t="n">
        <f aca="false">V107*[2]'inflation indexes'!i199</f>
        <v>2745.33961749233</v>
      </c>
      <c r="AI107" s="13" t="n">
        <f aca="false">W107*[2]'inflation indexes'!i199</f>
        <v>4563.39957482694</v>
      </c>
      <c r="AJ107" s="13" t="n">
        <f aca="false">Y107*[2]'inflation indexes'!i199</f>
        <v>5828.41018619906</v>
      </c>
      <c r="AK107" s="13" t="n">
        <f aca="false">AJ107*0.82</f>
        <v>4779.29635268323</v>
      </c>
      <c r="AL107" s="8" t="n">
        <f aca="false">Z107*[2]'inflation indexes'!i199</f>
        <v>3629.57622584519</v>
      </c>
      <c r="AM107" s="13" t="n">
        <v>0.5316076811</v>
      </c>
      <c r="AN107" s="3" t="n">
        <f aca="false">AN103+1</f>
        <v>2040</v>
      </c>
      <c r="AO107" s="11" t="n">
        <v>9626.9657308669</v>
      </c>
      <c r="AP107" s="9" t="n">
        <v>9280.7560909025</v>
      </c>
      <c r="AQ107" s="9" t="n">
        <v>5719.5327533143</v>
      </c>
      <c r="AR107" s="9" t="n">
        <v>4310.0264641211</v>
      </c>
      <c r="AS107" s="9" t="n">
        <v>3491.6688620349</v>
      </c>
      <c r="AT107" s="9" t="n">
        <v>5939.8536483163</v>
      </c>
      <c r="AU107" s="9" t="n">
        <v>7087.5274530514</v>
      </c>
      <c r="AV107" s="3"/>
      <c r="AW107" s="3"/>
      <c r="AX107" s="3" t="n">
        <f aca="false">AX103+1</f>
        <v>2040</v>
      </c>
      <c r="AY107" s="6" t="n">
        <f aca="false">AO107*[2]'inflation indexes'!i199</f>
        <v>8927.88742399869</v>
      </c>
      <c r="AZ107" s="6" t="n">
        <f aca="false">AU107*[2]'inflation indexes'!i199</f>
        <v>6572.85472747237</v>
      </c>
      <c r="BA107" s="9" t="n">
        <f aca="false">AP107*[2]'inflation indexes'!i199</f>
        <v>8606.81837928454</v>
      </c>
      <c r="BB107" s="9" t="n">
        <f aca="false">AQ107*[2]'inflation indexes'!i199</f>
        <v>5304.19926350617</v>
      </c>
      <c r="BC107" s="9" t="n">
        <f aca="false">AR107*[2]'inflation indexes'!i199</f>
        <v>3997.04664396507</v>
      </c>
      <c r="BD107" s="9" t="n">
        <f aca="false">AS107*[2]'inflation indexes'!i199</f>
        <v>3238.11545544185</v>
      </c>
      <c r="BE107" s="9" t="n">
        <f aca="false">AT107*[2]'inflation indexes'!i199</f>
        <v>5508.521186189</v>
      </c>
      <c r="BF107" s="9" t="n">
        <v>0.4774282465</v>
      </c>
      <c r="BG107" s="9" t="n">
        <f aca="false">Y107*[2]'inflation indexes'!i199</f>
        <v>5828.41018619906</v>
      </c>
      <c r="BH107" s="9" t="n">
        <f aca="false">BG107*0.82</f>
        <v>4779.29635268323</v>
      </c>
      <c r="BI107" s="6" t="n">
        <f aca="false">Z107*[2]'inflation indexes'!i199</f>
        <v>3629.57622584519</v>
      </c>
    </row>
    <row r="108" customFormat="false" ht="15" hidden="false" customHeight="false" outlineLevel="0" collapsed="false">
      <c r="A108" s="0" t="n">
        <f aca="false">A104+1</f>
        <v>2040</v>
      </c>
      <c r="B108" s="11" t="n">
        <v>6187.9197857163</v>
      </c>
      <c r="C108" s="9" t="n">
        <v>6703.2821759881</v>
      </c>
      <c r="D108" s="9" t="n">
        <v>4147.7051559486</v>
      </c>
      <c r="E108" s="9" t="n">
        <v>3093.7177967885</v>
      </c>
      <c r="F108" s="9" t="n">
        <v>2517.8752634313</v>
      </c>
      <c r="G108" s="9" t="n">
        <v>4156.3835651623</v>
      </c>
      <c r="H108" s="9" t="n">
        <v>4967.9247937874</v>
      </c>
      <c r="I108" s="3" t="n">
        <f aca="false">I104+1</f>
        <v>2040</v>
      </c>
      <c r="J108" s="11" t="n">
        <f aca="false">B108*[2]'inflation indexes'!i200</f>
        <v>5738.57358383205</v>
      </c>
      <c r="K108" s="9" t="n">
        <f aca="false">H108*[2]'inflation indexes'!i200</f>
        <v>4607.1705799904</v>
      </c>
      <c r="L108" s="9" t="n">
        <f aca="false">C108*[2]'inflation indexes'!i200</f>
        <v>6216.51206741437</v>
      </c>
      <c r="M108" s="9" t="n">
        <f aca="false">D108*[2]'inflation indexes'!i200</f>
        <v>3846.51257057227</v>
      </c>
      <c r="N108" s="9" t="n">
        <f aca="false">E108*[2]'inflation indexes'!i200</f>
        <v>2869.06227605962</v>
      </c>
      <c r="O108" s="9" t="n">
        <f aca="false">F108*[2]'inflation indexes'!i200</f>
        <v>2335.03551669561</v>
      </c>
      <c r="P108" s="9" t="n">
        <f aca="false">G108*[2]'inflation indexes'!i200</f>
        <v>3854.56078250585</v>
      </c>
      <c r="Q108" s="9" t="n">
        <v>0.5841059735</v>
      </c>
      <c r="R108" s="14" t="n">
        <v>7736.87324030274</v>
      </c>
      <c r="S108" s="13" t="n">
        <v>7857.2233095731</v>
      </c>
      <c r="T108" s="13" t="n">
        <v>4971.2261267597</v>
      </c>
      <c r="U108" s="13" t="n">
        <v>3694.0167140071</v>
      </c>
      <c r="V108" s="13" t="n">
        <v>2966.1634578209</v>
      </c>
      <c r="W108" s="13" t="n">
        <v>4920.5398920581</v>
      </c>
      <c r="X108" s="13" t="n">
        <v>5905.1525504322</v>
      </c>
      <c r="Y108" s="10" t="n">
        <v>6315.9818297135</v>
      </c>
      <c r="Z108" s="10" t="n">
        <v>3919.6092445451</v>
      </c>
      <c r="AA108" s="7"/>
      <c r="AB108" s="7" t="n">
        <f aca="false">AB104+1</f>
        <v>2040</v>
      </c>
      <c r="AC108" s="8" t="n">
        <v>7736.87324030274</v>
      </c>
      <c r="AD108" s="8" t="n">
        <f aca="false">X108*[2]'inflation indexes'!i200</f>
        <v>5476.33996688695</v>
      </c>
      <c r="AE108" s="13" t="n">
        <f aca="false">S108*[2]'inflation indexes'!i200</f>
        <v>7286.65782492302</v>
      </c>
      <c r="AF108" s="13" t="n">
        <f aca="false">T108*[2]'inflation indexes'!i200</f>
        <v>4610.23218111684</v>
      </c>
      <c r="AG108" s="13" t="n">
        <f aca="false">U108*[2]'inflation indexes'!i200</f>
        <v>3425.76947784098</v>
      </c>
      <c r="AH108" s="13" t="n">
        <f aca="false">V108*[2]'inflation indexes'!i200</f>
        <v>2750.77050993294</v>
      </c>
      <c r="AI108" s="13" t="n">
        <f aca="false">W108*[2]'inflation indexes'!i200</f>
        <v>4563.22661259058</v>
      </c>
      <c r="AJ108" s="13" t="n">
        <f aca="false">Y108*[2]'inflation indexes'!i200</f>
        <v>5857.33618713377</v>
      </c>
      <c r="AK108" s="13" t="n">
        <f aca="false">AJ108*0.82</f>
        <v>4803.01567344969</v>
      </c>
      <c r="AL108" s="8" t="n">
        <f aca="false">Z108*[2]'inflation indexes'!i200</f>
        <v>3634.9802273797</v>
      </c>
      <c r="AM108" s="13" t="n">
        <v>0.5183131374</v>
      </c>
      <c r="AN108" s="3" t="n">
        <f aca="false">AN104+1</f>
        <v>2040</v>
      </c>
      <c r="AO108" s="11" t="n">
        <v>9631.4041445814</v>
      </c>
      <c r="AP108" s="9" t="n">
        <v>9345.3776643234</v>
      </c>
      <c r="AQ108" s="9" t="n">
        <v>5730.4667542902</v>
      </c>
      <c r="AR108" s="9" t="n">
        <v>4324.5130755039</v>
      </c>
      <c r="AS108" s="9" t="n">
        <v>3504.4473902829</v>
      </c>
      <c r="AT108" s="9" t="n">
        <v>5967.7081099771</v>
      </c>
      <c r="AU108" s="9" t="n">
        <v>7112.2904338962</v>
      </c>
      <c r="AV108" s="3"/>
      <c r="AW108" s="3"/>
      <c r="AX108" s="3" t="n">
        <f aca="false">AX104+1</f>
        <v>2040</v>
      </c>
      <c r="AY108" s="6" t="n">
        <f aca="false">AO108*[2]'inflation indexes'!i200</f>
        <v>8932.00353483693</v>
      </c>
      <c r="AZ108" s="6" t="n">
        <f aca="false">AU108*[2]'inflation indexes'!i200</f>
        <v>6595.81950281754</v>
      </c>
      <c r="BA108" s="9" t="n">
        <f aca="false">AP108*[2]'inflation indexes'!i200</f>
        <v>8666.74734847299</v>
      </c>
      <c r="BB108" s="9" t="n">
        <f aca="false">AQ108*[2]'inflation indexes'!i200</f>
        <v>5314.33927361275</v>
      </c>
      <c r="BC108" s="9" t="n">
        <f aca="false">AR108*[2]'inflation indexes'!i200</f>
        <v>4010.48128569919</v>
      </c>
      <c r="BD108" s="9" t="n">
        <f aca="false">AS108*[2]'inflation indexes'!i200</f>
        <v>3249.96604937061</v>
      </c>
      <c r="BE108" s="9" t="n">
        <f aca="false">AT108*[2]'inflation indexes'!i200</f>
        <v>5534.35294927157</v>
      </c>
      <c r="BF108" s="9" t="n">
        <v>0.4774282465</v>
      </c>
      <c r="BG108" s="9" t="n">
        <f aca="false">Y108*[2]'inflation indexes'!i200</f>
        <v>5857.33618713377</v>
      </c>
      <c r="BH108" s="9" t="n">
        <f aca="false">BG108*0.82</f>
        <v>4803.01567344969</v>
      </c>
      <c r="BI108" s="6" t="n">
        <f aca="false">Z108*[2]'inflation indexes'!i200</f>
        <v>3634.9802273797</v>
      </c>
    </row>
    <row r="109" customFormat="false" ht="15" hidden="false" customHeight="false" outlineLevel="0" collapsed="false">
      <c r="Y109" s="15"/>
      <c r="Z109" s="15" t="n">
        <v>3925.4450702875</v>
      </c>
      <c r="AA109" s="15"/>
      <c r="AK109" s="16" t="n">
        <f aca="false">(AK108-AL108)/AL108</f>
        <v>0.321331994400412</v>
      </c>
    </row>
    <row r="110" customFormat="false" ht="15" hidden="false" customHeight="false" outlineLevel="0" collapsed="false">
      <c r="AK110" s="16" t="n">
        <f aca="false">(AK108-AL108*0.8)/(AL108*0.8)</f>
        <v>0.651664993000515</v>
      </c>
      <c r="AL110" s="0" t="n">
        <f aca="false">AL108*0.8</f>
        <v>2907.98418190376</v>
      </c>
    </row>
    <row r="111" customFormat="false" ht="15" hidden="false" customHeight="false" outlineLevel="0" collapsed="false">
      <c r="AE111" s="17" t="n">
        <f aca="false">AH108/AE108</f>
        <v>0.377507847359637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3"/>
  <sheetViews>
    <sheetView windowProtection="false" showFormulas="false" showGridLines="true" showRowColHeaders="true" showZeros="true" rightToLeft="false" tabSelected="false" showOutlineSymbols="true" defaultGridColor="true" view="normal" topLeftCell="BB1" colorId="64" zoomScale="75" zoomScaleNormal="75" zoomScalePageLayoutView="100" workbookViewId="0">
      <selection pane="topLeft" activeCell="AY4" activeCellId="0" sqref="AY4"/>
    </sheetView>
  </sheetViews>
  <sheetFormatPr defaultRowHeight="15"/>
  <cols>
    <col collapsed="false" hidden="false" max="29" min="1" style="0" width="8.82629107981221"/>
    <col collapsed="false" hidden="false" max="30" min="30" style="0" width="10.9953051643192"/>
    <col collapsed="false" hidden="false" max="34" min="31" style="0" width="8.82629107981221"/>
    <col collapsed="false" hidden="false" max="39" min="35" style="0" width="10.9953051643192"/>
    <col collapsed="false" hidden="false" max="52" min="40" style="0" width="8.82629107981221"/>
    <col collapsed="false" hidden="false" max="59" min="53" style="0" width="10.9953051643192"/>
    <col collapsed="false" hidden="false" max="60" min="60" style="0" width="8.82629107981221"/>
    <col collapsed="false" hidden="false" max="61" min="61" style="0" width="10.9953051643192"/>
    <col collapsed="false" hidden="false" max="1025" min="62" style="0" width="8.8262910798122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3"/>
      <c r="C2" s="3"/>
      <c r="D2" s="3"/>
      <c r="E2" s="3" t="s">
        <v>2</v>
      </c>
      <c r="F2" s="3"/>
      <c r="G2" s="3"/>
      <c r="H2" s="3"/>
      <c r="I2" s="3"/>
      <c r="J2" s="3"/>
      <c r="K2" s="3"/>
      <c r="L2" s="3" t="s">
        <v>24</v>
      </c>
      <c r="M2" s="3"/>
      <c r="N2" s="3"/>
      <c r="O2" s="3"/>
      <c r="P2" s="3"/>
      <c r="Q2" s="3"/>
      <c r="R2" s="4" t="s">
        <v>3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O2" s="3" t="s">
        <v>4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 t="s">
        <v>25</v>
      </c>
      <c r="BB2" s="3"/>
      <c r="BC2" s="3"/>
      <c r="BD2" s="3"/>
      <c r="BE2" s="3"/>
      <c r="BF2" s="3"/>
      <c r="BG2" s="3"/>
      <c r="BH2" s="3"/>
      <c r="BI2" s="3"/>
      <c r="BJ2" s="3"/>
    </row>
    <row r="3" customFormat="false" ht="78" hidden="false" customHeight="false" outlineLevel="0" collapsed="false">
      <c r="B3" s="3" t="s">
        <v>5</v>
      </c>
      <c r="C3" s="6" t="s">
        <v>6</v>
      </c>
      <c r="D3" s="6" t="s">
        <v>7</v>
      </c>
      <c r="E3" s="6" t="s">
        <v>8</v>
      </c>
      <c r="F3" s="6" t="s">
        <v>10</v>
      </c>
      <c r="G3" s="6" t="s">
        <v>11</v>
      </c>
      <c r="H3" s="6"/>
      <c r="I3" s="3" t="s">
        <v>5</v>
      </c>
      <c r="J3" s="6" t="s">
        <v>11</v>
      </c>
      <c r="K3" s="6" t="s">
        <v>6</v>
      </c>
      <c r="L3" s="6" t="s">
        <v>7</v>
      </c>
      <c r="M3" s="6" t="s">
        <v>8</v>
      </c>
      <c r="N3" s="6" t="s">
        <v>10</v>
      </c>
      <c r="O3" s="6" t="s">
        <v>26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10</v>
      </c>
      <c r="U3" s="8" t="s">
        <v>11</v>
      </c>
      <c r="V3" s="8" t="s">
        <v>20</v>
      </c>
      <c r="W3" s="8" t="s">
        <v>21</v>
      </c>
      <c r="X3" s="7"/>
      <c r="Y3" s="8"/>
      <c r="Z3" s="7" t="s">
        <v>12</v>
      </c>
      <c r="AA3" s="8" t="s">
        <v>27</v>
      </c>
      <c r="AB3" s="8" t="s">
        <v>28</v>
      </c>
      <c r="AC3" s="8" t="s">
        <v>15</v>
      </c>
      <c r="AD3" s="8" t="s">
        <v>29</v>
      </c>
      <c r="AE3" s="8" t="s">
        <v>18</v>
      </c>
      <c r="AF3" s="8" t="s">
        <v>20</v>
      </c>
      <c r="AG3" s="8" t="s">
        <v>22</v>
      </c>
      <c r="AH3" s="8" t="s">
        <v>21</v>
      </c>
      <c r="AI3" s="8" t="s">
        <v>19</v>
      </c>
      <c r="AJ3" s="6"/>
      <c r="AK3" s="3" t="s">
        <v>5</v>
      </c>
      <c r="AL3" s="6" t="s">
        <v>6</v>
      </c>
      <c r="AM3" s="6" t="s">
        <v>7</v>
      </c>
      <c r="AN3" s="6" t="s">
        <v>8</v>
      </c>
      <c r="AO3" s="6" t="s">
        <v>10</v>
      </c>
      <c r="AP3" s="6" t="s">
        <v>11</v>
      </c>
      <c r="AQ3" s="3"/>
      <c r="AR3" s="3"/>
      <c r="AS3" s="6"/>
      <c r="AT3" s="3" t="s">
        <v>12</v>
      </c>
      <c r="AU3" s="6" t="s">
        <v>27</v>
      </c>
      <c r="AV3" s="6" t="s">
        <v>28</v>
      </c>
      <c r="AW3" s="6" t="s">
        <v>15</v>
      </c>
      <c r="AX3" s="6" t="s">
        <v>29</v>
      </c>
      <c r="AY3" s="6" t="s">
        <v>18</v>
      </c>
      <c r="AZ3" s="6" t="s">
        <v>26</v>
      </c>
      <c r="BA3" s="6" t="s">
        <v>20</v>
      </c>
      <c r="BB3" s="6" t="s">
        <v>22</v>
      </c>
      <c r="BC3" s="6" t="s">
        <v>21</v>
      </c>
    </row>
    <row r="4" customFormat="false" ht="15" hidden="false" customHeight="false" outlineLevel="0" collapsed="false">
      <c r="A4" s="0" t="n">
        <v>2014</v>
      </c>
      <c r="B4" s="3" t="n">
        <v>6695.92</v>
      </c>
      <c r="C4" s="6"/>
      <c r="D4" s="6"/>
      <c r="E4" s="6"/>
      <c r="F4" s="6"/>
      <c r="G4" s="6" t="n">
        <v>4210.1710123</v>
      </c>
      <c r="H4" s="3" t="n">
        <v>2014</v>
      </c>
      <c r="I4" s="3" t="n">
        <v>32692.5752705917</v>
      </c>
      <c r="J4" s="9" t="n">
        <v>20556.0001794646</v>
      </c>
      <c r="K4" s="6"/>
      <c r="L4" s="6"/>
      <c r="M4" s="6"/>
      <c r="N4" s="6"/>
      <c r="O4" s="3"/>
      <c r="P4" s="7" t="n">
        <v>6695.92</v>
      </c>
      <c r="Q4" s="8"/>
      <c r="R4" s="8"/>
      <c r="S4" s="8"/>
      <c r="T4" s="8"/>
      <c r="U4" s="8" t="n">
        <v>4210.1710123</v>
      </c>
      <c r="V4" s="10" t="n">
        <v>4400</v>
      </c>
      <c r="W4" s="10" t="n">
        <v>3231.63</v>
      </c>
      <c r="X4" s="7"/>
      <c r="Y4" s="7" t="n">
        <v>2014</v>
      </c>
      <c r="Z4" s="8" t="n">
        <v>32692.5752705917</v>
      </c>
      <c r="AA4" s="8" t="n">
        <v>20556.0001794646</v>
      </c>
      <c r="AB4" s="8"/>
      <c r="AC4" s="8"/>
      <c r="AD4" s="8"/>
      <c r="AE4" s="8"/>
      <c r="AF4" s="8"/>
      <c r="AG4" s="8"/>
      <c r="AH4" s="8" t="n">
        <v>15778.3108253537</v>
      </c>
      <c r="AI4" s="7"/>
      <c r="AJ4" s="3" t="n">
        <v>2014</v>
      </c>
      <c r="AK4" s="3" t="n">
        <v>6695.92</v>
      </c>
      <c r="AL4" s="6"/>
      <c r="AM4" s="6"/>
      <c r="AN4" s="6"/>
      <c r="AO4" s="6"/>
      <c r="AP4" s="6" t="n">
        <v>4210.1710123</v>
      </c>
      <c r="AQ4" s="3"/>
      <c r="AR4" s="3"/>
      <c r="AS4" s="3" t="n">
        <v>2014</v>
      </c>
      <c r="AT4" s="6" t="n">
        <v>32692.5752705917</v>
      </c>
      <c r="AU4" s="6" t="n">
        <v>20556.0001794646</v>
      </c>
      <c r="AV4" s="6"/>
      <c r="AW4" s="6"/>
      <c r="AX4" s="6"/>
      <c r="AY4" s="6"/>
      <c r="AZ4" s="3"/>
      <c r="BA4" s="6"/>
      <c r="BB4" s="6"/>
      <c r="BC4" s="6" t="n">
        <v>15778.3108253537</v>
      </c>
    </row>
    <row r="5" customFormat="false" ht="15" hidden="false" customHeight="false" outlineLevel="0" collapsed="false">
      <c r="A5" s="0" t="n">
        <v>2015</v>
      </c>
      <c r="B5" s="11" t="n">
        <v>6414.78904699531</v>
      </c>
      <c r="C5" s="9" t="n">
        <v>4470.97952518973</v>
      </c>
      <c r="D5" s="9" t="n">
        <v>3331.11635797008</v>
      </c>
      <c r="E5" s="9" t="n">
        <v>2432.55370456062</v>
      </c>
      <c r="F5" s="9" t="n">
        <v>4109.74221623683</v>
      </c>
      <c r="G5" s="9" t="n">
        <v>4069.78161908614</v>
      </c>
      <c r="H5" s="3" t="n">
        <v>2015</v>
      </c>
      <c r="I5" s="11" t="n">
        <v>30749.3056337578</v>
      </c>
      <c r="J5" s="9" t="n">
        <v>19508.5072870084</v>
      </c>
      <c r="K5" s="9" t="n">
        <v>21431.650346589</v>
      </c>
      <c r="L5" s="9" t="n">
        <v>15967.7137069395</v>
      </c>
      <c r="M5" s="9" t="n">
        <v>11660.4516195432</v>
      </c>
      <c r="N5" s="9" t="n">
        <v>19700.0584987617</v>
      </c>
      <c r="O5" s="9" t="n">
        <v>0.54929954833182</v>
      </c>
      <c r="P5" s="12" t="n">
        <v>6414.78904699531</v>
      </c>
      <c r="Q5" s="13" t="n">
        <v>4470.97952518973</v>
      </c>
      <c r="R5" s="13" t="n">
        <v>3331.11635797008</v>
      </c>
      <c r="S5" s="13" t="n">
        <v>2432.55370456062</v>
      </c>
      <c r="T5" s="13" t="n">
        <v>4109.74221623683</v>
      </c>
      <c r="U5" s="13" t="n">
        <v>4069.78161908614</v>
      </c>
      <c r="V5" s="10" t="n">
        <v>4574.59742504104</v>
      </c>
      <c r="W5" s="10" t="n">
        <v>3134.73415536162</v>
      </c>
      <c r="X5" s="7"/>
      <c r="Y5" s="7" t="n">
        <v>2015</v>
      </c>
      <c r="Z5" s="8" t="n">
        <v>30749.3056337578</v>
      </c>
      <c r="AA5" s="8" t="n">
        <v>19508.5072870084</v>
      </c>
      <c r="AB5" s="8" t="n">
        <v>21431.650346589</v>
      </c>
      <c r="AC5" s="8" t="n">
        <v>15967.7137069395</v>
      </c>
      <c r="AD5" s="8" t="n">
        <v>11660.4516195432</v>
      </c>
      <c r="AE5" s="13" t="n">
        <v>19700.0584987617</v>
      </c>
      <c r="AF5" s="13" t="n">
        <v>21928.3429811112</v>
      </c>
      <c r="AG5" s="13"/>
      <c r="AH5" s="8" t="n">
        <v>15026.3551798237</v>
      </c>
      <c r="AI5" s="13" t="n">
        <v>0.54929954833182</v>
      </c>
      <c r="AJ5" s="3" t="n">
        <v>2015</v>
      </c>
      <c r="AK5" s="11" t="n">
        <v>6414.78904699531</v>
      </c>
      <c r="AL5" s="9" t="n">
        <v>4470.97952518973</v>
      </c>
      <c r="AM5" s="9" t="n">
        <v>3331.11635797008</v>
      </c>
      <c r="AN5" s="9" t="n">
        <v>2432.55370456062</v>
      </c>
      <c r="AO5" s="9" t="n">
        <v>4109.74221623683</v>
      </c>
      <c r="AP5" s="9" t="n">
        <v>4069.78161908614</v>
      </c>
      <c r="AQ5" s="3"/>
      <c r="AR5" s="3"/>
      <c r="AS5" s="3" t="n">
        <v>2015</v>
      </c>
      <c r="AT5" s="6" t="n">
        <v>30749.3056337578</v>
      </c>
      <c r="AU5" s="6" t="n">
        <v>19508.5072870084</v>
      </c>
      <c r="AV5" s="9" t="n">
        <v>21431.650346589</v>
      </c>
      <c r="AW5" s="9" t="n">
        <v>15967.7137069395</v>
      </c>
      <c r="AX5" s="9" t="n">
        <v>11660.4516195432</v>
      </c>
      <c r="AY5" s="9" t="n">
        <v>19700.0584987617</v>
      </c>
      <c r="AZ5" s="9" t="n">
        <v>0.54929954833182</v>
      </c>
      <c r="BA5" s="9" t="n">
        <v>21928.3429811112</v>
      </c>
      <c r="BB5" s="9"/>
      <c r="BC5" s="6" t="n">
        <v>15026.3551798237</v>
      </c>
    </row>
    <row r="6" customFormat="false" ht="15" hidden="false" customHeight="false" outlineLevel="0" collapsed="false">
      <c r="A6" s="0" t="n">
        <v>2015</v>
      </c>
      <c r="B6" s="11" t="n">
        <v>6778.90225184158</v>
      </c>
      <c r="C6" s="9" t="n">
        <v>5146.91797688847</v>
      </c>
      <c r="D6" s="9" t="n">
        <v>3823.84167776702</v>
      </c>
      <c r="E6" s="9" t="n">
        <v>2778.54506764145</v>
      </c>
      <c r="F6" s="9" t="n">
        <v>4706.3706208706</v>
      </c>
      <c r="G6" s="9" t="n">
        <v>4670.24966147049</v>
      </c>
      <c r="H6" s="3" t="n">
        <v>2015</v>
      </c>
      <c r="I6" s="11" t="n">
        <v>31689.0687728035</v>
      </c>
      <c r="J6" s="9" t="n">
        <v>21831.8331214019</v>
      </c>
      <c r="K6" s="9" t="n">
        <v>24060.0958205717</v>
      </c>
      <c r="L6" s="9" t="n">
        <v>17875.1628805612</v>
      </c>
      <c r="M6" s="9" t="n">
        <v>12988.7557698452</v>
      </c>
      <c r="N6" s="9" t="n">
        <v>22000.6863551623</v>
      </c>
      <c r="O6" s="9" t="n">
        <v>0.602926148329652</v>
      </c>
      <c r="P6" s="14" t="n">
        <v>6778.90225184158</v>
      </c>
      <c r="Q6" s="13" t="n">
        <v>5146.91797688847</v>
      </c>
      <c r="R6" s="13" t="n">
        <v>3823.84167776702</v>
      </c>
      <c r="S6" s="13" t="n">
        <v>2778.54506764145</v>
      </c>
      <c r="T6" s="13" t="n">
        <v>4706.3706208706</v>
      </c>
      <c r="U6" s="13" t="n">
        <v>4670.24966147049</v>
      </c>
      <c r="V6" s="10" t="n">
        <v>4418.44566850273</v>
      </c>
      <c r="W6" s="10" t="n">
        <v>3580.59931397094</v>
      </c>
      <c r="X6" s="7"/>
      <c r="Y6" s="7" t="n">
        <v>2015</v>
      </c>
      <c r="Z6" s="8" t="n">
        <v>31689.0687728035</v>
      </c>
      <c r="AA6" s="8" t="n">
        <v>21831.8331214019</v>
      </c>
      <c r="AB6" s="8" t="n">
        <v>24060.0958205717</v>
      </c>
      <c r="AC6" s="8" t="n">
        <v>17875.1628805612</v>
      </c>
      <c r="AD6" s="8" t="n">
        <v>12988.7557698452</v>
      </c>
      <c r="AE6" s="13" t="n">
        <v>22000.6863551623</v>
      </c>
      <c r="AF6" s="13" t="n">
        <v>20654.7348606541</v>
      </c>
      <c r="AG6" s="13"/>
      <c r="AH6" s="8" t="n">
        <v>16738.0873322747</v>
      </c>
      <c r="AI6" s="13" t="n">
        <v>0.602926148329652</v>
      </c>
      <c r="AJ6" s="3" t="n">
        <v>2015</v>
      </c>
      <c r="AK6" s="11" t="n">
        <v>6778.90225184158</v>
      </c>
      <c r="AL6" s="9" t="n">
        <v>5146.91797688847</v>
      </c>
      <c r="AM6" s="9" t="n">
        <v>3823.84167776702</v>
      </c>
      <c r="AN6" s="9" t="n">
        <v>2778.54506764145</v>
      </c>
      <c r="AO6" s="9" t="n">
        <v>4706.3706208706</v>
      </c>
      <c r="AP6" s="9" t="n">
        <v>4670.24966147049</v>
      </c>
      <c r="AQ6" s="3"/>
      <c r="AR6" s="3"/>
      <c r="AS6" s="3" t="n">
        <v>2015</v>
      </c>
      <c r="AT6" s="6" t="n">
        <v>31689.0687728035</v>
      </c>
      <c r="AU6" s="6" t="n">
        <v>21831.8331214019</v>
      </c>
      <c r="AV6" s="9" t="n">
        <v>24060.0958205717</v>
      </c>
      <c r="AW6" s="9" t="n">
        <v>17875.1628805612</v>
      </c>
      <c r="AX6" s="9" t="n">
        <v>12988.7557698452</v>
      </c>
      <c r="AY6" s="9" t="n">
        <v>22000.6863551623</v>
      </c>
      <c r="AZ6" s="9" t="n">
        <v>0.602926148329652</v>
      </c>
      <c r="BA6" s="9" t="n">
        <v>20654.7348606541</v>
      </c>
      <c r="BB6" s="9"/>
      <c r="BC6" s="6" t="n">
        <v>16738.0873322747</v>
      </c>
    </row>
    <row r="7" customFormat="false" ht="15" hidden="false" customHeight="false" outlineLevel="0" collapsed="false">
      <c r="A7" s="0" t="n">
        <v>2015</v>
      </c>
      <c r="B7" s="11" t="n">
        <v>7092.02100217064</v>
      </c>
      <c r="C7" s="9" t="n">
        <v>4990.0881765996</v>
      </c>
      <c r="D7" s="9" t="n">
        <v>3698.73340288192</v>
      </c>
      <c r="E7" s="9" t="n">
        <v>2684.23179879706</v>
      </c>
      <c r="F7" s="9" t="n">
        <v>4544.60395964442</v>
      </c>
      <c r="G7" s="9" t="n">
        <v>4527.0495566798</v>
      </c>
      <c r="H7" s="3" t="n">
        <v>2015</v>
      </c>
      <c r="I7" s="11" t="n">
        <v>32570.7765224842</v>
      </c>
      <c r="J7" s="9" t="n">
        <v>20790.9028148252</v>
      </c>
      <c r="K7" s="9" t="n">
        <v>22917.4514257319</v>
      </c>
      <c r="L7" s="9" t="n">
        <v>16986.7826173445</v>
      </c>
      <c r="M7" s="9" t="n">
        <v>12327.5881482029</v>
      </c>
      <c r="N7" s="9" t="n">
        <v>20871.5230690195</v>
      </c>
      <c r="O7" s="9" t="n">
        <v>0.558386245532421</v>
      </c>
      <c r="P7" s="14" t="n">
        <v>7092.02100217064</v>
      </c>
      <c r="Q7" s="13" t="n">
        <v>4990.0881765996</v>
      </c>
      <c r="R7" s="13" t="n">
        <v>3698.73340288192</v>
      </c>
      <c r="S7" s="13" t="n">
        <v>2684.23179879706</v>
      </c>
      <c r="T7" s="13" t="n">
        <v>4544.60395964442</v>
      </c>
      <c r="U7" s="13" t="n">
        <v>4527.0495566798</v>
      </c>
      <c r="V7" s="10" t="n">
        <v>4794.63549141337</v>
      </c>
      <c r="W7" s="10" t="n">
        <v>3459.06159638797</v>
      </c>
      <c r="X7" s="7"/>
      <c r="Y7" s="7" t="n">
        <v>2015</v>
      </c>
      <c r="Z7" s="8" t="n">
        <v>32570.7765224842</v>
      </c>
      <c r="AA7" s="8" t="n">
        <v>20790.9028148252</v>
      </c>
      <c r="AB7" s="8" t="n">
        <v>22917.4514257319</v>
      </c>
      <c r="AC7" s="8" t="n">
        <v>16986.7826173445</v>
      </c>
      <c r="AD7" s="8" t="n">
        <v>12327.5881482029</v>
      </c>
      <c r="AE7" s="13" t="n">
        <v>20871.5230690195</v>
      </c>
      <c r="AF7" s="13" t="n">
        <v>22019.8165022071</v>
      </c>
      <c r="AG7" s="13"/>
      <c r="AH7" s="8" t="n">
        <v>15886.0672012924</v>
      </c>
      <c r="AI7" s="13" t="n">
        <v>0.558386245532421</v>
      </c>
      <c r="AJ7" s="3" t="n">
        <v>2015</v>
      </c>
      <c r="AK7" s="11" t="n">
        <v>7092.02100217064</v>
      </c>
      <c r="AL7" s="9" t="n">
        <v>4990.0881765996</v>
      </c>
      <c r="AM7" s="9" t="n">
        <v>3698.73340288192</v>
      </c>
      <c r="AN7" s="9" t="n">
        <v>2684.23179879706</v>
      </c>
      <c r="AO7" s="9" t="n">
        <v>4544.60395964442</v>
      </c>
      <c r="AP7" s="9" t="n">
        <v>4527.0495566798</v>
      </c>
      <c r="AQ7" s="3"/>
      <c r="AR7" s="3"/>
      <c r="AS7" s="3" t="n">
        <v>2015</v>
      </c>
      <c r="AT7" s="6" t="n">
        <v>32570.7765224842</v>
      </c>
      <c r="AU7" s="6" t="n">
        <v>20790.9028148252</v>
      </c>
      <c r="AV7" s="9" t="n">
        <v>22917.4514257319</v>
      </c>
      <c r="AW7" s="9" t="n">
        <v>16986.7826173445</v>
      </c>
      <c r="AX7" s="9" t="n">
        <v>12327.5881482029</v>
      </c>
      <c r="AY7" s="9" t="n">
        <v>20871.5230690195</v>
      </c>
      <c r="AZ7" s="9" t="n">
        <v>0.558386245532421</v>
      </c>
      <c r="BA7" s="9" t="n">
        <v>22019.8165022071</v>
      </c>
      <c r="BB7" s="9"/>
      <c r="BC7" s="6" t="n">
        <v>15886.0672012924</v>
      </c>
    </row>
    <row r="8" customFormat="false" ht="15" hidden="false" customHeight="false" outlineLevel="0" collapsed="false">
      <c r="A8" s="0" t="n">
        <v>2015</v>
      </c>
      <c r="B8" s="11" t="n">
        <v>7113.98164433727</v>
      </c>
      <c r="C8" s="9" t="n">
        <v>5389.72132720615</v>
      </c>
      <c r="D8" s="9" t="n">
        <v>3986.44842474342</v>
      </c>
      <c r="E8" s="9" t="n">
        <v>2882.13744154239</v>
      </c>
      <c r="F8" s="9" t="n">
        <v>4877.66512195473</v>
      </c>
      <c r="G8" s="9" t="n">
        <v>4877.30670002881</v>
      </c>
      <c r="H8" s="3" t="n">
        <v>2015</v>
      </c>
      <c r="I8" s="11" t="n">
        <v>32253.7115438263</v>
      </c>
      <c r="J8" s="9" t="n">
        <v>22112.9672914914</v>
      </c>
      <c r="K8" s="9" t="n">
        <v>24436.1773308329</v>
      </c>
      <c r="L8" s="9" t="n">
        <v>18073.9512700827</v>
      </c>
      <c r="M8" s="9" t="n">
        <v>13067.1731129874</v>
      </c>
      <c r="N8" s="9" t="n">
        <v>22114.5923220281</v>
      </c>
      <c r="O8" s="9" t="n">
        <v>0.609080640049359</v>
      </c>
      <c r="P8" s="14" t="n">
        <v>7113.98164433727</v>
      </c>
      <c r="Q8" s="13" t="n">
        <v>5391.55184687026</v>
      </c>
      <c r="R8" s="13" t="n">
        <v>3987.80664305541</v>
      </c>
      <c r="S8" s="13" t="n">
        <v>2882.13744154239</v>
      </c>
      <c r="T8" s="13" t="n">
        <v>4879.12184397314</v>
      </c>
      <c r="U8" s="13" t="n">
        <v>4878.79373909146</v>
      </c>
      <c r="V8" s="10" t="n">
        <v>4825.87760030576</v>
      </c>
      <c r="W8" s="10" t="n">
        <v>3714.09464116287</v>
      </c>
      <c r="X8" s="7"/>
      <c r="Y8" s="7" t="n">
        <v>2015</v>
      </c>
      <c r="Z8" s="8" t="n">
        <v>32253.7115438263</v>
      </c>
      <c r="AA8" s="8" t="n">
        <v>22119.7093005911</v>
      </c>
      <c r="AB8" s="8" t="n">
        <v>24444.4766287751</v>
      </c>
      <c r="AC8" s="8" t="n">
        <v>18080.109225478</v>
      </c>
      <c r="AD8" s="8" t="n">
        <v>13067.1731129874</v>
      </c>
      <c r="AE8" s="13" t="n">
        <v>22121.196878257</v>
      </c>
      <c r="AF8" s="13" t="n">
        <v>21879.7955698935</v>
      </c>
      <c r="AG8" s="13"/>
      <c r="AH8" s="8" t="n">
        <v>16839.1406095198</v>
      </c>
      <c r="AI8" s="13" t="n">
        <v>0.60929182242481</v>
      </c>
      <c r="AJ8" s="3" t="n">
        <v>2015</v>
      </c>
      <c r="AK8" s="11" t="n">
        <v>7113.98164433727</v>
      </c>
      <c r="AL8" s="9" t="n">
        <v>5389.72132720615</v>
      </c>
      <c r="AM8" s="9" t="n">
        <v>3986.44842474342</v>
      </c>
      <c r="AN8" s="9" t="n">
        <v>2882.13744154239</v>
      </c>
      <c r="AO8" s="9" t="n">
        <v>4877.66512195473</v>
      </c>
      <c r="AP8" s="9" t="n">
        <v>4877.30670002881</v>
      </c>
      <c r="AQ8" s="3"/>
      <c r="AR8" s="3"/>
      <c r="AS8" s="3" t="n">
        <v>2015</v>
      </c>
      <c r="AT8" s="6" t="n">
        <v>32253.7115438263</v>
      </c>
      <c r="AU8" s="6" t="n">
        <v>22112.9672914914</v>
      </c>
      <c r="AV8" s="9" t="n">
        <v>24436.1773308329</v>
      </c>
      <c r="AW8" s="9" t="n">
        <v>18073.9512700827</v>
      </c>
      <c r="AX8" s="9" t="n">
        <v>13067.1731129874</v>
      </c>
      <c r="AY8" s="9" t="n">
        <v>22114.5923220281</v>
      </c>
      <c r="AZ8" s="9" t="n">
        <v>0.609080640049359</v>
      </c>
      <c r="BA8" s="9" t="n">
        <v>21879.7955698935</v>
      </c>
      <c r="BB8" s="9"/>
      <c r="BC8" s="6" t="n">
        <v>16839.1406095198</v>
      </c>
    </row>
    <row r="9" customFormat="false" ht="15" hidden="false" customHeight="false" outlineLevel="0" collapsed="false">
      <c r="A9" s="0" t="n">
        <f aca="false">A5+1</f>
        <v>2016</v>
      </c>
      <c r="B9" s="11" t="n">
        <v>6705.54599729676</v>
      </c>
      <c r="C9" s="9" t="n">
        <v>4707.29100732815</v>
      </c>
      <c r="D9" s="9" t="n">
        <v>3435.92580942461</v>
      </c>
      <c r="E9" s="9" t="n">
        <v>2544.44142362783</v>
      </c>
      <c r="F9" s="9" t="n">
        <v>4247.80209140139</v>
      </c>
      <c r="G9" s="9" t="n">
        <v>4247.55506800099</v>
      </c>
      <c r="H9" s="3" t="n">
        <f aca="false">H5+1</f>
        <v>2016</v>
      </c>
      <c r="I9" s="11" t="n">
        <v>30401.9263969884</v>
      </c>
      <c r="J9" s="9" t="n">
        <v>19257.7691058386</v>
      </c>
      <c r="K9" s="9" t="n">
        <v>21342.1419809347</v>
      </c>
      <c r="L9" s="9" t="n">
        <v>15577.9654044206</v>
      </c>
      <c r="M9" s="9" t="n">
        <v>11536.1106931138</v>
      </c>
      <c r="N9" s="9" t="n">
        <v>19258.8890723917</v>
      </c>
      <c r="O9" s="9" t="n">
        <v>0.563131867984684</v>
      </c>
      <c r="P9" s="12" t="n">
        <v>6705.54599729676</v>
      </c>
      <c r="Q9" s="13" t="n">
        <v>4707.05295890411</v>
      </c>
      <c r="R9" s="13" t="n">
        <v>3435.71542898674</v>
      </c>
      <c r="S9" s="13" t="n">
        <v>2544.44142362783</v>
      </c>
      <c r="T9" s="13" t="n">
        <v>4247.61461543192</v>
      </c>
      <c r="U9" s="13" t="n">
        <v>4247.356686985</v>
      </c>
      <c r="V9" s="10" t="n">
        <v>4621.75621897281</v>
      </c>
      <c r="W9" s="10" t="n">
        <v>3278.91936034514</v>
      </c>
      <c r="X9" s="7"/>
      <c r="Y9" s="7" t="n">
        <v>2016</v>
      </c>
      <c r="Z9" s="8" t="n">
        <v>30401.9263969884</v>
      </c>
      <c r="AA9" s="8" t="n">
        <v>19256.8696764634</v>
      </c>
      <c r="AB9" s="8" t="n">
        <v>21341.0627055604</v>
      </c>
      <c r="AC9" s="8" t="n">
        <v>15577.0115714904</v>
      </c>
      <c r="AD9" s="8" t="n">
        <v>11536.1106931138</v>
      </c>
      <c r="AE9" s="13" t="n">
        <v>19258.03908484</v>
      </c>
      <c r="AF9" s="13" t="n">
        <v>20954.3402506939</v>
      </c>
      <c r="AG9" s="13"/>
      <c r="AH9" s="8" t="n">
        <v>14866.1220272085</v>
      </c>
      <c r="AI9" s="13" t="n">
        <v>0.563102593915176</v>
      </c>
      <c r="AJ9" s="3" t="n">
        <f aca="false">AJ5+1</f>
        <v>2016</v>
      </c>
      <c r="AK9" s="11" t="n">
        <v>6705.54599729676</v>
      </c>
      <c r="AL9" s="9" t="n">
        <v>4707.29100732815</v>
      </c>
      <c r="AM9" s="9" t="n">
        <v>3435.92580942461</v>
      </c>
      <c r="AN9" s="9" t="n">
        <v>2544.44142362783</v>
      </c>
      <c r="AO9" s="9" t="n">
        <v>4247.80209140139</v>
      </c>
      <c r="AP9" s="9" t="n">
        <v>4247.55506800099</v>
      </c>
      <c r="AQ9" s="3"/>
      <c r="AR9" s="3"/>
      <c r="AS9" s="3" t="n">
        <f aca="false">AS5+1</f>
        <v>2016</v>
      </c>
      <c r="AT9" s="6" t="n">
        <v>30401.9263969884</v>
      </c>
      <c r="AU9" s="6" t="n">
        <v>19257.7691058386</v>
      </c>
      <c r="AV9" s="9" t="n">
        <v>21342.1419809347</v>
      </c>
      <c r="AW9" s="9" t="n">
        <v>15577.9654044206</v>
      </c>
      <c r="AX9" s="9" t="n">
        <v>11536.1106931138</v>
      </c>
      <c r="AY9" s="9" t="n">
        <v>19258.8890723917</v>
      </c>
      <c r="AZ9" s="9" t="n">
        <v>0.563131867984684</v>
      </c>
      <c r="BA9" s="9" t="n">
        <v>20954.3402506939</v>
      </c>
      <c r="BB9" s="9"/>
      <c r="BC9" s="6" t="n">
        <v>14866.1220272085</v>
      </c>
    </row>
    <row r="10" customFormat="false" ht="15" hidden="false" customHeight="false" outlineLevel="0" collapsed="false">
      <c r="A10" s="0" t="n">
        <f aca="false">A6+1</f>
        <v>2016</v>
      </c>
      <c r="B10" s="11" t="n">
        <v>6521.17321865806</v>
      </c>
      <c r="C10" s="9" t="n">
        <v>4825.74129307803</v>
      </c>
      <c r="D10" s="9" t="n">
        <v>3534.70113381647</v>
      </c>
      <c r="E10" s="9" t="n">
        <v>2602.29687127864</v>
      </c>
      <c r="F10" s="9" t="n">
        <v>4337.51292116354</v>
      </c>
      <c r="G10" s="9" t="n">
        <v>4356.2499301878</v>
      </c>
      <c r="H10" s="3" t="n">
        <f aca="false">H6+1</f>
        <v>2016</v>
      </c>
      <c r="I10" s="11" t="n">
        <v>29566.0082408768</v>
      </c>
      <c r="J10" s="9" t="n">
        <v>19750.5750908048</v>
      </c>
      <c r="K10" s="9" t="n">
        <v>21879.1775736399</v>
      </c>
      <c r="L10" s="9" t="n">
        <v>16025.7977126637</v>
      </c>
      <c r="M10" s="9" t="n">
        <v>11798.4184994959</v>
      </c>
      <c r="N10" s="9" t="n">
        <v>19665.6243396677</v>
      </c>
      <c r="O10" s="9" t="n">
        <v>0.593302104805944</v>
      </c>
      <c r="P10" s="14" t="n">
        <v>6521.17321865806</v>
      </c>
      <c r="Q10" s="13" t="n">
        <v>4825.95402114559</v>
      </c>
      <c r="R10" s="13" t="n">
        <v>3534.81819636217</v>
      </c>
      <c r="S10" s="13" t="n">
        <v>2602.29687127864</v>
      </c>
      <c r="T10" s="13" t="n">
        <v>4337.67893797667</v>
      </c>
      <c r="U10" s="13" t="n">
        <v>4356.41318071122</v>
      </c>
      <c r="V10" s="10" t="n">
        <v>4266.50131798034</v>
      </c>
      <c r="W10" s="10" t="n">
        <v>3353.47534958588</v>
      </c>
      <c r="X10" s="7"/>
      <c r="Y10" s="7" t="n">
        <v>2016</v>
      </c>
      <c r="Z10" s="8" t="n">
        <v>29566.0082408768</v>
      </c>
      <c r="AA10" s="8" t="n">
        <v>19751.3152438661</v>
      </c>
      <c r="AB10" s="8" t="n">
        <v>21880.1420503663</v>
      </c>
      <c r="AC10" s="8" t="n">
        <v>16026.328456454</v>
      </c>
      <c r="AD10" s="8" t="n">
        <v>11798.4184994959</v>
      </c>
      <c r="AE10" s="13" t="n">
        <v>19666.377034666</v>
      </c>
      <c r="AF10" s="13" t="n">
        <v>19343.6685236643</v>
      </c>
      <c r="AG10" s="13"/>
      <c r="AH10" s="8" t="n">
        <v>15204.1475508967</v>
      </c>
      <c r="AI10" s="13" t="n">
        <v>0.593327033638217</v>
      </c>
      <c r="AJ10" s="3" t="n">
        <f aca="false">AJ6+1</f>
        <v>2016</v>
      </c>
      <c r="AK10" s="11" t="n">
        <v>6521.17321865806</v>
      </c>
      <c r="AL10" s="9" t="n">
        <v>4825.74129307803</v>
      </c>
      <c r="AM10" s="9" t="n">
        <v>3534.70113381647</v>
      </c>
      <c r="AN10" s="9" t="n">
        <v>2602.29687127864</v>
      </c>
      <c r="AO10" s="9" t="n">
        <v>4337.51292116354</v>
      </c>
      <c r="AP10" s="9" t="n">
        <v>4356.2499301878</v>
      </c>
      <c r="AQ10" s="3"/>
      <c r="AR10" s="3"/>
      <c r="AS10" s="3" t="n">
        <f aca="false">AS6+1</f>
        <v>2016</v>
      </c>
      <c r="AT10" s="6" t="n">
        <v>29566.0082408768</v>
      </c>
      <c r="AU10" s="6" t="n">
        <v>19750.5750908048</v>
      </c>
      <c r="AV10" s="9" t="n">
        <v>21879.1775736399</v>
      </c>
      <c r="AW10" s="9" t="n">
        <v>16025.7977126637</v>
      </c>
      <c r="AX10" s="9" t="n">
        <v>11798.4184994959</v>
      </c>
      <c r="AY10" s="9" t="n">
        <v>19665.6243396677</v>
      </c>
      <c r="AZ10" s="9" t="n">
        <v>0.593302104805944</v>
      </c>
      <c r="BA10" s="9" t="n">
        <v>19343.6685236643</v>
      </c>
      <c r="BB10" s="9"/>
      <c r="BC10" s="6" t="n">
        <v>15204.1475508967</v>
      </c>
    </row>
    <row r="11" customFormat="false" ht="15" hidden="false" customHeight="false" outlineLevel="0" collapsed="false">
      <c r="A11" s="0" t="n">
        <f aca="false">A7+1</f>
        <v>2016</v>
      </c>
      <c r="B11" s="11" t="n">
        <v>6554.01964535573</v>
      </c>
      <c r="C11" s="9" t="n">
        <v>4580.73590385886</v>
      </c>
      <c r="D11" s="9" t="n">
        <v>3348.23374490555</v>
      </c>
      <c r="E11" s="9" t="n">
        <v>2469.01803019746</v>
      </c>
      <c r="F11" s="9" t="n">
        <v>4102.28948333211</v>
      </c>
      <c r="G11" s="9" t="n">
        <v>4129.31576452095</v>
      </c>
      <c r="H11" s="3" t="n">
        <f aca="false">H7+1</f>
        <v>2016</v>
      </c>
      <c r="I11" s="11" t="n">
        <v>29714.9289472995</v>
      </c>
      <c r="J11" s="9" t="n">
        <v>18721.6900746784</v>
      </c>
      <c r="K11" s="9" t="n">
        <v>20768.3603765154</v>
      </c>
      <c r="L11" s="9" t="n">
        <v>15180.3829119311</v>
      </c>
      <c r="M11" s="9" t="n">
        <v>11194.1524906639</v>
      </c>
      <c r="N11" s="9" t="n">
        <v>18599.1570234073</v>
      </c>
      <c r="O11" s="9" t="n">
        <v>0.560043788408201</v>
      </c>
      <c r="P11" s="14" t="n">
        <v>6554.01964535573</v>
      </c>
      <c r="Q11" s="13" t="n">
        <v>4580.88274661701</v>
      </c>
      <c r="R11" s="13" t="n">
        <v>3348.38463729191</v>
      </c>
      <c r="S11" s="13" t="n">
        <v>2469.01803019746</v>
      </c>
      <c r="T11" s="13" t="n">
        <v>4102.40305630888</v>
      </c>
      <c r="U11" s="13" t="n">
        <v>4129.44138891037</v>
      </c>
      <c r="V11" s="10" t="n">
        <v>4529.76592235317</v>
      </c>
      <c r="W11" s="10" t="n">
        <v>3181.72426571837</v>
      </c>
      <c r="X11" s="7"/>
      <c r="Y11" s="7" t="n">
        <v>2016</v>
      </c>
      <c r="Z11" s="8" t="n">
        <v>29714.9289472995</v>
      </c>
      <c r="AA11" s="8" t="n">
        <v>18722.2596365668</v>
      </c>
      <c r="AB11" s="8" t="n">
        <v>20769.0261392627</v>
      </c>
      <c r="AC11" s="8" t="n">
        <v>15181.0670350772</v>
      </c>
      <c r="AD11" s="8" t="n">
        <v>11194.1524906639</v>
      </c>
      <c r="AE11" s="13" t="n">
        <v>18599.6719460224</v>
      </c>
      <c r="AF11" s="13" t="n">
        <v>20537.2702271351</v>
      </c>
      <c r="AG11" s="13"/>
      <c r="AH11" s="8" t="n">
        <v>14425.4542405462</v>
      </c>
      <c r="AI11" s="13" t="n">
        <v>0.560074205096238</v>
      </c>
      <c r="AJ11" s="3" t="n">
        <f aca="false">AJ7+1</f>
        <v>2016</v>
      </c>
      <c r="AK11" s="11" t="n">
        <v>6554.01964535573</v>
      </c>
      <c r="AL11" s="9" t="n">
        <v>4580.73590385886</v>
      </c>
      <c r="AM11" s="9" t="n">
        <v>3348.23374490555</v>
      </c>
      <c r="AN11" s="9" t="n">
        <v>2469.01803019746</v>
      </c>
      <c r="AO11" s="9" t="n">
        <v>4102.28948333211</v>
      </c>
      <c r="AP11" s="9" t="n">
        <v>4129.31576452095</v>
      </c>
      <c r="AQ11" s="3"/>
      <c r="AR11" s="3"/>
      <c r="AS11" s="3" t="n">
        <f aca="false">AS7+1</f>
        <v>2016</v>
      </c>
      <c r="AT11" s="6" t="n">
        <v>29714.9289472995</v>
      </c>
      <c r="AU11" s="6" t="n">
        <v>18721.6900746784</v>
      </c>
      <c r="AV11" s="9" t="n">
        <v>20768.3603765154</v>
      </c>
      <c r="AW11" s="9" t="n">
        <v>15180.3829119311</v>
      </c>
      <c r="AX11" s="9" t="n">
        <v>11194.1524906639</v>
      </c>
      <c r="AY11" s="9" t="n">
        <v>18599.1570234073</v>
      </c>
      <c r="AZ11" s="9" t="n">
        <v>0.560043788408201</v>
      </c>
      <c r="BA11" s="9" t="n">
        <v>20537.2702271351</v>
      </c>
      <c r="BB11" s="9"/>
      <c r="BC11" s="6" t="n">
        <v>14425.4542405462</v>
      </c>
    </row>
    <row r="12" customFormat="false" ht="15" hidden="false" customHeight="false" outlineLevel="0" collapsed="false">
      <c r="A12" s="0" t="n">
        <f aca="false">A8+1</f>
        <v>2016</v>
      </c>
      <c r="B12" s="11" t="n">
        <v>6660.1842529205</v>
      </c>
      <c r="C12" s="9" t="n">
        <v>5000.64053144739</v>
      </c>
      <c r="D12" s="9" t="n">
        <v>3647.63010601195</v>
      </c>
      <c r="E12" s="9" t="n">
        <v>2679.02087266874</v>
      </c>
      <c r="F12" s="9" t="n">
        <v>4455.5357200198</v>
      </c>
      <c r="G12" s="9" t="n">
        <v>4489.09478765603</v>
      </c>
      <c r="H12" s="3" t="n">
        <f aca="false">H8+1</f>
        <v>2016</v>
      </c>
      <c r="I12" s="11" t="n">
        <v>30196.2631423746</v>
      </c>
      <c r="J12" s="9" t="n">
        <v>20352.8734838955</v>
      </c>
      <c r="K12" s="9" t="n">
        <v>22672.1441380237</v>
      </c>
      <c r="L12" s="9" t="n">
        <v>16537.8005088802</v>
      </c>
      <c r="M12" s="9" t="n">
        <v>12146.2734607599</v>
      </c>
      <c r="N12" s="9" t="n">
        <v>20200.7217717695</v>
      </c>
      <c r="O12" s="9" t="n">
        <v>0.592379458082965</v>
      </c>
      <c r="P12" s="14" t="n">
        <v>6660.1842529205</v>
      </c>
      <c r="Q12" s="13" t="n">
        <v>5000.94357264487</v>
      </c>
      <c r="R12" s="13" t="n">
        <v>3647.89632164555</v>
      </c>
      <c r="S12" s="13" t="n">
        <v>2679.02087266874</v>
      </c>
      <c r="T12" s="13" t="n">
        <v>4455.76760864318</v>
      </c>
      <c r="U12" s="13" t="n">
        <v>4489.3434030305</v>
      </c>
      <c r="V12" s="10" t="n">
        <v>4610.31651280087</v>
      </c>
      <c r="W12" s="10" t="n">
        <v>3452.34648539786</v>
      </c>
      <c r="X12" s="7"/>
      <c r="Y12" s="7" t="n">
        <v>2016</v>
      </c>
      <c r="Z12" s="8" t="n">
        <v>30196.2631423746</v>
      </c>
      <c r="AA12" s="8" t="n">
        <v>20354.000668217</v>
      </c>
      <c r="AB12" s="8" t="n">
        <v>22673.5180807548</v>
      </c>
      <c r="AC12" s="8" t="n">
        <v>16539.0074901017</v>
      </c>
      <c r="AD12" s="8" t="n">
        <v>12146.2734607599</v>
      </c>
      <c r="AE12" s="13" t="n">
        <v>20201.7731195439</v>
      </c>
      <c r="AF12" s="13" t="n">
        <v>20902.4743615951</v>
      </c>
      <c r="AG12" s="13"/>
      <c r="AH12" s="8" t="n">
        <v>15652.4142535566</v>
      </c>
      <c r="AI12" s="13" t="n">
        <v>0.592428532673405</v>
      </c>
      <c r="AJ12" s="3" t="n">
        <f aca="false">AJ8+1</f>
        <v>2016</v>
      </c>
      <c r="AK12" s="11" t="n">
        <v>6660.1842529205</v>
      </c>
      <c r="AL12" s="9" t="n">
        <v>5000.64053144739</v>
      </c>
      <c r="AM12" s="9" t="n">
        <v>3647.63010601195</v>
      </c>
      <c r="AN12" s="9" t="n">
        <v>2679.02087266874</v>
      </c>
      <c r="AO12" s="9" t="n">
        <v>4455.5357200198</v>
      </c>
      <c r="AP12" s="9" t="n">
        <v>4489.09478765603</v>
      </c>
      <c r="AQ12" s="3"/>
      <c r="AR12" s="3"/>
      <c r="AS12" s="3" t="n">
        <f aca="false">AS8+1</f>
        <v>2016</v>
      </c>
      <c r="AT12" s="6" t="n">
        <v>30196.2631423746</v>
      </c>
      <c r="AU12" s="6" t="n">
        <v>20352.8734838955</v>
      </c>
      <c r="AV12" s="9" t="n">
        <v>22672.1441380237</v>
      </c>
      <c r="AW12" s="9" t="n">
        <v>16537.8005088802</v>
      </c>
      <c r="AX12" s="9" t="n">
        <v>12146.2734607599</v>
      </c>
      <c r="AY12" s="9" t="n">
        <v>20200.7217717695</v>
      </c>
      <c r="AZ12" s="9" t="n">
        <v>0.592379458082965</v>
      </c>
      <c r="BA12" s="9" t="n">
        <v>20902.4743615951</v>
      </c>
      <c r="BB12" s="9"/>
      <c r="BC12" s="6" t="n">
        <v>15652.4142535566</v>
      </c>
    </row>
    <row r="13" customFormat="false" ht="15" hidden="false" customHeight="false" outlineLevel="0" collapsed="false">
      <c r="A13" s="0" t="n">
        <f aca="false">A9+1</f>
        <v>2017</v>
      </c>
      <c r="B13" s="11" t="n">
        <v>6744.03429129675</v>
      </c>
      <c r="C13" s="9" t="n">
        <v>4776.34519872334</v>
      </c>
      <c r="D13" s="9" t="n">
        <v>3466.05311607053</v>
      </c>
      <c r="E13" s="9" t="n">
        <v>2553.20862302547</v>
      </c>
      <c r="F13" s="9" t="n">
        <v>4233.03040520446</v>
      </c>
      <c r="G13" s="9" t="n">
        <v>4279.00920703583</v>
      </c>
      <c r="H13" s="3" t="n">
        <f aca="false">H9+1</f>
        <v>2017</v>
      </c>
      <c r="I13" s="11" t="n">
        <v>30576.42647227</v>
      </c>
      <c r="J13" s="9" t="n">
        <v>19400.3773916072</v>
      </c>
      <c r="K13" s="9" t="n">
        <v>21655.223189392</v>
      </c>
      <c r="L13" s="9" t="n">
        <v>15714.5580337989</v>
      </c>
      <c r="M13" s="9" t="n">
        <v>11575.8598426837</v>
      </c>
      <c r="N13" s="9" t="n">
        <v>19191.9164922766</v>
      </c>
      <c r="O13" s="9" t="n">
        <v>0.553653562436188</v>
      </c>
      <c r="P13" s="12" t="n">
        <v>6744.03429129675</v>
      </c>
      <c r="Q13" s="13" t="n">
        <v>4776.75585133251</v>
      </c>
      <c r="R13" s="13" t="n">
        <v>3466.38539432325</v>
      </c>
      <c r="S13" s="13" t="n">
        <v>2553.20862302547</v>
      </c>
      <c r="T13" s="13" t="n">
        <v>4233.3406979707</v>
      </c>
      <c r="U13" s="13" t="n">
        <v>4279.33866395036</v>
      </c>
      <c r="V13" s="10" t="n">
        <v>4684.40238742038</v>
      </c>
      <c r="W13" s="10" t="n">
        <v>3290.21729771324</v>
      </c>
      <c r="X13" s="7"/>
      <c r="Y13" s="7" t="n">
        <v>2017</v>
      </c>
      <c r="Z13" s="8" t="n">
        <v>30576.42647227</v>
      </c>
      <c r="AA13" s="8" t="n">
        <v>19401.8710991846</v>
      </c>
      <c r="AB13" s="8" t="n">
        <v>21657.0850259081</v>
      </c>
      <c r="AC13" s="8" t="n">
        <v>15716.0645328948</v>
      </c>
      <c r="AD13" s="8" t="n">
        <v>11575.8598426837</v>
      </c>
      <c r="AE13" s="13" t="n">
        <v>19193.3233125184</v>
      </c>
      <c r="AF13" s="13" t="n">
        <v>21238.3684570418</v>
      </c>
      <c r="AG13" s="13"/>
      <c r="AH13" s="8" t="n">
        <v>14917.3451580976</v>
      </c>
      <c r="AI13" s="13" t="n">
        <v>0.55368357062271</v>
      </c>
      <c r="AJ13" s="3" t="n">
        <f aca="false">AJ9+1</f>
        <v>2017</v>
      </c>
      <c r="AK13" s="11" t="n">
        <v>6744.03429129675</v>
      </c>
      <c r="AL13" s="9" t="n">
        <v>4776.34519872334</v>
      </c>
      <c r="AM13" s="9" t="n">
        <v>3466.05311607053</v>
      </c>
      <c r="AN13" s="9" t="n">
        <v>2553.20862302547</v>
      </c>
      <c r="AO13" s="9" t="n">
        <v>4233.03040520446</v>
      </c>
      <c r="AP13" s="9" t="n">
        <v>4279.00920703583</v>
      </c>
      <c r="AQ13" s="3"/>
      <c r="AR13" s="3"/>
      <c r="AS13" s="3" t="n">
        <f aca="false">AS9+1</f>
        <v>2017</v>
      </c>
      <c r="AT13" s="6" t="n">
        <v>30576.42647227</v>
      </c>
      <c r="AU13" s="6" t="n">
        <v>19400.3773916072</v>
      </c>
      <c r="AV13" s="9" t="n">
        <v>21655.223189392</v>
      </c>
      <c r="AW13" s="9" t="n">
        <v>15714.5580337989</v>
      </c>
      <c r="AX13" s="9" t="n">
        <v>11575.8598426837</v>
      </c>
      <c r="AY13" s="9" t="n">
        <v>19191.9164922766</v>
      </c>
      <c r="AZ13" s="9" t="n">
        <v>0.553653562436188</v>
      </c>
      <c r="BA13" s="9" t="n">
        <v>21238.3684570418</v>
      </c>
      <c r="BB13" s="9"/>
      <c r="BC13" s="6" t="n">
        <v>14917.3451580976</v>
      </c>
    </row>
    <row r="14" customFormat="false" ht="15" hidden="false" customHeight="false" outlineLevel="0" collapsed="false">
      <c r="A14" s="0" t="n">
        <f aca="false">A10+1</f>
        <v>2017</v>
      </c>
      <c r="B14" s="11" t="n">
        <v>6741.66175252587</v>
      </c>
      <c r="C14" s="9" t="n">
        <v>5089.62047834466</v>
      </c>
      <c r="D14" s="9" t="n">
        <v>3685.08773550723</v>
      </c>
      <c r="E14" s="9" t="n">
        <v>2705.51766466417</v>
      </c>
      <c r="F14" s="9" t="n">
        <v>4487.15305791542</v>
      </c>
      <c r="G14" s="9" t="n">
        <v>4549.52829303229</v>
      </c>
      <c r="H14" s="3" t="n">
        <f aca="false">H10+1</f>
        <v>2017</v>
      </c>
      <c r="I14" s="11" t="n">
        <v>30565.6697420777</v>
      </c>
      <c r="J14" s="9" t="n">
        <v>20626.869812174</v>
      </c>
      <c r="K14" s="9" t="n">
        <v>23075.565693475</v>
      </c>
      <c r="L14" s="9" t="n">
        <v>16707.6277079451</v>
      </c>
      <c r="M14" s="9" t="n">
        <v>12266.4058885035</v>
      </c>
      <c r="N14" s="9" t="n">
        <v>20344.069976369</v>
      </c>
      <c r="O14" s="9" t="n">
        <v>0.601896869832011</v>
      </c>
      <c r="P14" s="14" t="n">
        <v>6741.66175252587</v>
      </c>
      <c r="Q14" s="13" t="n">
        <v>5090.05486932349</v>
      </c>
      <c r="R14" s="13" t="n">
        <v>3685.4360956946</v>
      </c>
      <c r="S14" s="13" t="n">
        <v>2705.51766466417</v>
      </c>
      <c r="T14" s="13" t="n">
        <v>4487.47767744859</v>
      </c>
      <c r="U14" s="13" t="n">
        <v>4549.87422150653</v>
      </c>
      <c r="V14" s="10" t="n">
        <v>4394.33672367826</v>
      </c>
      <c r="W14" s="10" t="n">
        <v>3486.49183590743</v>
      </c>
      <c r="X14" s="7"/>
      <c r="Y14" s="7" t="n">
        <v>2017</v>
      </c>
      <c r="Z14" s="8" t="n">
        <v>30565.6697420777</v>
      </c>
      <c r="AA14" s="8" t="n">
        <v>20628.4381992996</v>
      </c>
      <c r="AB14" s="8" t="n">
        <v>23077.5351561513</v>
      </c>
      <c r="AC14" s="8" t="n">
        <v>16709.2071200885</v>
      </c>
      <c r="AD14" s="8" t="n">
        <v>12266.4058885035</v>
      </c>
      <c r="AE14" s="13" t="n">
        <v>20345.5417519945</v>
      </c>
      <c r="AF14" s="13" t="n">
        <v>19923.2548237992</v>
      </c>
      <c r="AG14" s="13"/>
      <c r="AH14" s="8" t="n">
        <v>15807.2240831231</v>
      </c>
      <c r="AI14" s="13" t="n">
        <v>0.601929496549525</v>
      </c>
      <c r="AJ14" s="3" t="n">
        <f aca="false">AJ10+1</f>
        <v>2017</v>
      </c>
      <c r="AK14" s="11" t="n">
        <v>6741.66175252587</v>
      </c>
      <c r="AL14" s="9" t="n">
        <v>5089.62047834466</v>
      </c>
      <c r="AM14" s="9" t="n">
        <v>3685.08773550723</v>
      </c>
      <c r="AN14" s="9" t="n">
        <v>2705.51766466417</v>
      </c>
      <c r="AO14" s="9" t="n">
        <v>4487.15305791542</v>
      </c>
      <c r="AP14" s="9" t="n">
        <v>4549.52829303229</v>
      </c>
      <c r="AQ14" s="3"/>
      <c r="AR14" s="3"/>
      <c r="AS14" s="3" t="n">
        <f aca="false">AS10+1</f>
        <v>2017</v>
      </c>
      <c r="AT14" s="6" t="n">
        <v>30565.6697420777</v>
      </c>
      <c r="AU14" s="6" t="n">
        <v>20626.869812174</v>
      </c>
      <c r="AV14" s="9" t="n">
        <v>23075.565693475</v>
      </c>
      <c r="AW14" s="9" t="n">
        <v>16707.6277079451</v>
      </c>
      <c r="AX14" s="9" t="n">
        <v>12266.4058885035</v>
      </c>
      <c r="AY14" s="9" t="n">
        <v>20344.069976369</v>
      </c>
      <c r="AZ14" s="9" t="n">
        <v>0.601896869832011</v>
      </c>
      <c r="BA14" s="9" t="n">
        <v>19923.2548237992</v>
      </c>
      <c r="BB14" s="9"/>
      <c r="BC14" s="6" t="n">
        <v>15807.2240831231</v>
      </c>
    </row>
    <row r="15" customFormat="false" ht="15" hidden="false" customHeight="false" outlineLevel="0" collapsed="false">
      <c r="A15" s="0" t="n">
        <f aca="false">A11+1</f>
        <v>2017</v>
      </c>
      <c r="B15" s="11" t="n">
        <v>6886.42921069284</v>
      </c>
      <c r="C15" s="9" t="n">
        <v>4875.09418363535</v>
      </c>
      <c r="D15" s="9" t="n">
        <v>3519.47611574963</v>
      </c>
      <c r="E15" s="9" t="n">
        <v>2591.75085543831</v>
      </c>
      <c r="F15" s="9" t="n">
        <v>4272.96118302114</v>
      </c>
      <c r="G15" s="9" t="n">
        <v>4341.31501090434</v>
      </c>
      <c r="H15" s="3" t="n">
        <f aca="false">H11+1</f>
        <v>2017</v>
      </c>
      <c r="I15" s="11" t="n">
        <v>31222.0233946581</v>
      </c>
      <c r="J15" s="9" t="n">
        <v>19682.8624366849</v>
      </c>
      <c r="K15" s="9" t="n">
        <v>22102.9360784369</v>
      </c>
      <c r="L15" s="9" t="n">
        <v>15956.7697947511</v>
      </c>
      <c r="M15" s="9" t="n">
        <v>11750.6044665315</v>
      </c>
      <c r="N15" s="9" t="n">
        <v>19372.9565699448</v>
      </c>
      <c r="O15" s="9" t="n">
        <v>0.571054736939948</v>
      </c>
      <c r="P15" s="14" t="n">
        <v>6886.42921069284</v>
      </c>
      <c r="Q15" s="13" t="n">
        <v>4875.50772768829</v>
      </c>
      <c r="R15" s="13" t="n">
        <v>3519.80549154016</v>
      </c>
      <c r="S15" s="13" t="n">
        <v>2591.75085543831</v>
      </c>
      <c r="T15" s="13" t="n">
        <v>4273.26567272451</v>
      </c>
      <c r="U15" s="13" t="n">
        <v>4341.64067306304</v>
      </c>
      <c r="V15" s="10" t="n">
        <v>4627.37705961349</v>
      </c>
      <c r="W15" s="10" t="n">
        <v>3339.88512298751</v>
      </c>
      <c r="X15" s="7"/>
      <c r="Y15" s="7" t="n">
        <v>2017</v>
      </c>
      <c r="Z15" s="8" t="n">
        <v>31222.0233946581</v>
      </c>
      <c r="AA15" s="8" t="n">
        <v>19684.3389394161</v>
      </c>
      <c r="AB15" s="8" t="n">
        <v>22104.8110243197</v>
      </c>
      <c r="AC15" s="8" t="n">
        <v>15958.2631345246</v>
      </c>
      <c r="AD15" s="8" t="n">
        <v>11750.6044665315</v>
      </c>
      <c r="AE15" s="13" t="n">
        <v>19374.3370799815</v>
      </c>
      <c r="AF15" s="13" t="n">
        <v>20979.824287865</v>
      </c>
      <c r="AG15" s="13"/>
      <c r="AH15" s="8" t="n">
        <v>15142.5315290354</v>
      </c>
      <c r="AI15" s="13" t="n">
        <v>0.571085689974974</v>
      </c>
      <c r="AJ15" s="3" t="n">
        <f aca="false">AJ11+1</f>
        <v>2017</v>
      </c>
      <c r="AK15" s="11" t="n">
        <v>6886.42921069284</v>
      </c>
      <c r="AL15" s="9" t="n">
        <v>4875.09418363535</v>
      </c>
      <c r="AM15" s="9" t="n">
        <v>3519.47611574964</v>
      </c>
      <c r="AN15" s="9" t="n">
        <v>2591.75085543831</v>
      </c>
      <c r="AO15" s="9" t="n">
        <v>4272.96118302114</v>
      </c>
      <c r="AP15" s="9" t="n">
        <v>4341.31501090435</v>
      </c>
      <c r="AQ15" s="3"/>
      <c r="AR15" s="3"/>
      <c r="AS15" s="3" t="n">
        <f aca="false">AS11+1</f>
        <v>2017</v>
      </c>
      <c r="AT15" s="6" t="n">
        <v>31222.0233946581</v>
      </c>
      <c r="AU15" s="6" t="n">
        <v>19682.8624366849</v>
      </c>
      <c r="AV15" s="9" t="n">
        <v>22102.9360784369</v>
      </c>
      <c r="AW15" s="9" t="n">
        <v>15956.7697947512</v>
      </c>
      <c r="AX15" s="9" t="n">
        <v>11750.6044665315</v>
      </c>
      <c r="AY15" s="9" t="n">
        <v>19372.9565699448</v>
      </c>
      <c r="AZ15" s="9" t="n">
        <v>0.571054736939948</v>
      </c>
      <c r="BA15" s="9" t="n">
        <v>20979.824287865</v>
      </c>
      <c r="BB15" s="9"/>
      <c r="BC15" s="6" t="n">
        <v>15142.5315290354</v>
      </c>
    </row>
    <row r="16" customFormat="false" ht="15" hidden="false" customHeight="false" outlineLevel="0" collapsed="false">
      <c r="A16" s="0" t="n">
        <f aca="false">A12+1</f>
        <v>2017</v>
      </c>
      <c r="B16" s="11" t="n">
        <v>6890.54533395775</v>
      </c>
      <c r="C16" s="9" t="n">
        <v>5291.86495478092</v>
      </c>
      <c r="D16" s="9" t="n">
        <v>3818.92049760837</v>
      </c>
      <c r="E16" s="9" t="n">
        <v>2800.65905588891</v>
      </c>
      <c r="F16" s="9" t="n">
        <v>4615.19733888626</v>
      </c>
      <c r="G16" s="9" t="n">
        <v>4705.32964162334</v>
      </c>
      <c r="H16" s="3" t="n">
        <f aca="false">H12+1</f>
        <v>2017</v>
      </c>
      <c r="I16" s="11" t="n">
        <v>31240.6852719444</v>
      </c>
      <c r="J16" s="9" t="n">
        <v>21333.2494469308</v>
      </c>
      <c r="K16" s="9" t="n">
        <v>23992.5114111377</v>
      </c>
      <c r="L16" s="9" t="n">
        <v>17314.4051104928</v>
      </c>
      <c r="M16" s="9" t="n">
        <v>12697.7624960769</v>
      </c>
      <c r="N16" s="9" t="n">
        <v>20924.6032852449</v>
      </c>
      <c r="O16" s="9" t="n">
        <v>0.621320451483842</v>
      </c>
      <c r="P16" s="14" t="n">
        <v>6890.54533395775</v>
      </c>
      <c r="Q16" s="13" t="n">
        <v>5292.31126825211</v>
      </c>
      <c r="R16" s="13" t="n">
        <v>3819.27133434707</v>
      </c>
      <c r="S16" s="13" t="n">
        <v>2800.65905588891</v>
      </c>
      <c r="T16" s="13" t="n">
        <v>4615.52242356917</v>
      </c>
      <c r="U16" s="13" t="n">
        <v>4705.67836898587</v>
      </c>
      <c r="V16" s="10" t="n">
        <v>4412.74407949665</v>
      </c>
      <c r="W16" s="10" t="n">
        <v>3609.09672150633</v>
      </c>
      <c r="X16" s="7"/>
      <c r="Y16" s="7" t="n">
        <v>2017</v>
      </c>
      <c r="Z16" s="8" t="n">
        <v>31240.6852719444</v>
      </c>
      <c r="AA16" s="8" t="n">
        <v>21334.8305237905</v>
      </c>
      <c r="AB16" s="8" t="n">
        <v>23994.5349285823</v>
      </c>
      <c r="AC16" s="8" t="n">
        <v>17315.9957509435</v>
      </c>
      <c r="AD16" s="8" t="n">
        <v>12697.7624960769</v>
      </c>
      <c r="AE16" s="13" t="n">
        <v>20926.0771697886</v>
      </c>
      <c r="AF16" s="13" t="n">
        <v>20006.7109774038</v>
      </c>
      <c r="AG16" s="13"/>
      <c r="AH16" s="8" t="n">
        <v>16363.0960000991</v>
      </c>
      <c r="AI16" s="13" t="n">
        <v>0.621354132871921</v>
      </c>
      <c r="AJ16" s="3" t="n">
        <f aca="false">AJ12+1</f>
        <v>2017</v>
      </c>
      <c r="AK16" s="11" t="n">
        <v>6890.54533395775</v>
      </c>
      <c r="AL16" s="9" t="n">
        <v>5291.86495478092</v>
      </c>
      <c r="AM16" s="9" t="n">
        <v>3818.92049760838</v>
      </c>
      <c r="AN16" s="9" t="n">
        <v>2800.65905588891</v>
      </c>
      <c r="AO16" s="9" t="n">
        <v>4615.19733888626</v>
      </c>
      <c r="AP16" s="9" t="n">
        <v>4705.32964162335</v>
      </c>
      <c r="AQ16" s="3"/>
      <c r="AR16" s="3"/>
      <c r="AS16" s="3" t="n">
        <f aca="false">AS12+1</f>
        <v>2017</v>
      </c>
      <c r="AT16" s="6" t="n">
        <v>31240.6852719444</v>
      </c>
      <c r="AU16" s="6" t="n">
        <v>21333.2494469308</v>
      </c>
      <c r="AV16" s="9" t="n">
        <v>23992.5114111377</v>
      </c>
      <c r="AW16" s="9" t="n">
        <v>17314.4051104929</v>
      </c>
      <c r="AX16" s="9" t="n">
        <v>12697.7624960769</v>
      </c>
      <c r="AY16" s="9" t="n">
        <v>20924.6032852449</v>
      </c>
      <c r="AZ16" s="9" t="n">
        <v>0.621320451483843</v>
      </c>
      <c r="BA16" s="9" t="n">
        <v>20006.7109774038</v>
      </c>
      <c r="BB16" s="9"/>
      <c r="BC16" s="6" t="n">
        <v>16363.0960000991</v>
      </c>
    </row>
    <row r="17" customFormat="false" ht="15" hidden="false" customHeight="false" outlineLevel="0" collapsed="false">
      <c r="A17" s="0" t="n">
        <f aca="false">A13+1</f>
        <v>2018</v>
      </c>
      <c r="B17" s="11" t="n">
        <v>6808.84926639221</v>
      </c>
      <c r="C17" s="9" t="n">
        <v>4905.15093167042</v>
      </c>
      <c r="D17" s="9" t="n">
        <v>3532.37662214505</v>
      </c>
      <c r="E17" s="9" t="n">
        <v>2605.42348573068</v>
      </c>
      <c r="F17" s="9" t="n">
        <v>4259.57707944782</v>
      </c>
      <c r="G17" s="9" t="n">
        <v>4348.01587103729</v>
      </c>
      <c r="H17" s="3" t="n">
        <f aca="false">H13+1</f>
        <v>2018</v>
      </c>
      <c r="I17" s="11" t="n">
        <v>30870.2877183298</v>
      </c>
      <c r="J17" s="9" t="n">
        <v>19713.2431180852</v>
      </c>
      <c r="K17" s="9" t="n">
        <v>22239.2088057978</v>
      </c>
      <c r="L17" s="9" t="n">
        <v>16015.2587300408</v>
      </c>
      <c r="M17" s="9" t="n">
        <v>11812.5940942172</v>
      </c>
      <c r="N17" s="9" t="n">
        <v>19312.2750785511</v>
      </c>
      <c r="O17" s="9" t="n">
        <v>0.574077732823202</v>
      </c>
      <c r="P17" s="12" t="n">
        <v>6808.84926639221</v>
      </c>
      <c r="Q17" s="13" t="n">
        <v>4905.5622283755</v>
      </c>
      <c r="R17" s="13" t="n">
        <v>3532.69587138269</v>
      </c>
      <c r="S17" s="13" t="n">
        <v>2605.42348573068</v>
      </c>
      <c r="T17" s="13" t="n">
        <v>4259.8729179499</v>
      </c>
      <c r="U17" s="13" t="n">
        <v>4348.33363423218</v>
      </c>
      <c r="V17" s="10" t="n">
        <v>4401.66215500196</v>
      </c>
      <c r="W17" s="10" t="n">
        <v>3357.50449192098</v>
      </c>
      <c r="X17" s="7"/>
      <c r="Y17" s="7" t="n">
        <v>2018</v>
      </c>
      <c r="Z17" s="8" t="n">
        <v>30870.2877183298</v>
      </c>
      <c r="AA17" s="8" t="n">
        <v>19714.683808115</v>
      </c>
      <c r="AB17" s="8" t="n">
        <v>22241.0735625469</v>
      </c>
      <c r="AC17" s="8" t="n">
        <v>16016.7061575626</v>
      </c>
      <c r="AD17" s="8" t="n">
        <v>11812.5940942172</v>
      </c>
      <c r="AE17" s="13" t="n">
        <v>19313.616365356</v>
      </c>
      <c r="AF17" s="13" t="n">
        <v>19956.4672160517</v>
      </c>
      <c r="AG17" s="13" t="n">
        <v>16364.3031171624</v>
      </c>
      <c r="AH17" s="8" t="n">
        <v>15222.4150698675</v>
      </c>
      <c r="AI17" s="13" t="n">
        <v>0.574108847816215</v>
      </c>
      <c r="AJ17" s="3" t="n">
        <f aca="false">AJ13+1</f>
        <v>2018</v>
      </c>
      <c r="AK17" s="11" t="n">
        <v>6808.84926639221</v>
      </c>
      <c r="AL17" s="9" t="n">
        <v>4905.15093167043</v>
      </c>
      <c r="AM17" s="9" t="n">
        <v>3532.37662214505</v>
      </c>
      <c r="AN17" s="9" t="n">
        <v>2605.42348573068</v>
      </c>
      <c r="AO17" s="9" t="n">
        <v>4259.57707944782</v>
      </c>
      <c r="AP17" s="9" t="n">
        <v>4348.01587103729</v>
      </c>
      <c r="AQ17" s="3"/>
      <c r="AR17" s="3"/>
      <c r="AS17" s="3" t="n">
        <f aca="false">AS13+1</f>
        <v>2018</v>
      </c>
      <c r="AT17" s="6" t="n">
        <v>30870.2877183298</v>
      </c>
      <c r="AU17" s="6" t="n">
        <v>19713.2431180852</v>
      </c>
      <c r="AV17" s="9" t="n">
        <v>22239.2088057978</v>
      </c>
      <c r="AW17" s="9" t="n">
        <v>16015.2587300408</v>
      </c>
      <c r="AX17" s="9" t="n">
        <v>11812.5940942172</v>
      </c>
      <c r="AY17" s="9" t="n">
        <v>19312.2750785511</v>
      </c>
      <c r="AZ17" s="9" t="n">
        <v>0.574077732823203</v>
      </c>
      <c r="BA17" s="9" t="n">
        <v>19956.4672160517</v>
      </c>
      <c r="BB17" s="9" t="n">
        <v>16364.3031171624</v>
      </c>
      <c r="BC17" s="6" t="n">
        <v>15222.4150698675</v>
      </c>
    </row>
    <row r="18" customFormat="false" ht="15" hidden="false" customHeight="false" outlineLevel="0" collapsed="false">
      <c r="A18" s="0" t="n">
        <f aca="false">A14+1</f>
        <v>2018</v>
      </c>
      <c r="B18" s="11" t="n">
        <v>6723.17180647536</v>
      </c>
      <c r="C18" s="9" t="n">
        <v>5270.85260018046</v>
      </c>
      <c r="D18" s="9" t="n">
        <v>3787.92699764225</v>
      </c>
      <c r="E18" s="9" t="n">
        <v>2773.49991020726</v>
      </c>
      <c r="F18" s="9" t="n">
        <v>4552.74197265854</v>
      </c>
      <c r="G18" s="9" t="n">
        <v>4656.23538218316</v>
      </c>
      <c r="H18" s="3" t="n">
        <f aca="false">H14+1</f>
        <v>2018</v>
      </c>
      <c r="I18" s="11" t="n">
        <v>30481.8391369133</v>
      </c>
      <c r="J18" s="9" t="n">
        <v>21110.6635363106</v>
      </c>
      <c r="K18" s="9" t="n">
        <v>23897.2445889808</v>
      </c>
      <c r="L18" s="9" t="n">
        <v>17173.8852922507</v>
      </c>
      <c r="M18" s="9" t="n">
        <v>12574.6270573892</v>
      </c>
      <c r="N18" s="9" t="n">
        <v>20641.4401471624</v>
      </c>
      <c r="O18" s="9" t="n">
        <v>0.626934671951769</v>
      </c>
      <c r="P18" s="14" t="n">
        <v>6723.17180647536</v>
      </c>
      <c r="Q18" s="13" t="n">
        <v>5271.29129247168</v>
      </c>
      <c r="R18" s="13" t="n">
        <v>3788.26554568212</v>
      </c>
      <c r="S18" s="13" t="n">
        <v>2773.49991020726</v>
      </c>
      <c r="T18" s="13" t="n">
        <v>4553.05451953274</v>
      </c>
      <c r="U18" s="13" t="n">
        <v>4656.57189864363</v>
      </c>
      <c r="V18" s="10" t="n">
        <v>4101.19415225126</v>
      </c>
      <c r="W18" s="10" t="n">
        <v>3307.03891660933</v>
      </c>
      <c r="X18" s="7"/>
      <c r="Y18" s="7" t="n">
        <v>2018</v>
      </c>
      <c r="Z18" s="8" t="n">
        <v>30481.8391369133</v>
      </c>
      <c r="AA18" s="8" t="n">
        <v>21112.1892507963</v>
      </c>
      <c r="AB18" s="8" t="n">
        <v>23899.2335531538</v>
      </c>
      <c r="AC18" s="8" t="n">
        <v>17175.4202176087</v>
      </c>
      <c r="AD18" s="8" t="n">
        <v>12574.6270573892</v>
      </c>
      <c r="AE18" s="13" t="n">
        <v>20642.857187187</v>
      </c>
      <c r="AF18" s="13" t="n">
        <v>18594.1909587627</v>
      </c>
      <c r="AG18" s="13" t="n">
        <v>15247.2365861854</v>
      </c>
      <c r="AH18" s="8" t="n">
        <v>14993.6118215079</v>
      </c>
      <c r="AI18" s="13" t="n">
        <v>0.626968656428696</v>
      </c>
      <c r="AJ18" s="3" t="n">
        <f aca="false">AJ14+1</f>
        <v>2018</v>
      </c>
      <c r="AK18" s="11" t="n">
        <v>6722.87988857401</v>
      </c>
      <c r="AL18" s="9" t="n">
        <v>5270.85260018046</v>
      </c>
      <c r="AM18" s="9" t="n">
        <v>3787.92699764226</v>
      </c>
      <c r="AN18" s="9" t="n">
        <v>2773.49991020726</v>
      </c>
      <c r="AO18" s="9" t="n">
        <v>4552.74197265855</v>
      </c>
      <c r="AP18" s="9" t="n">
        <v>4656.23538218317</v>
      </c>
      <c r="AQ18" s="3"/>
      <c r="AR18" s="3"/>
      <c r="AS18" s="3" t="n">
        <f aca="false">AS14+1</f>
        <v>2018</v>
      </c>
      <c r="AT18" s="6" t="n">
        <v>30480.5156255162</v>
      </c>
      <c r="AU18" s="6" t="n">
        <v>21110.6635363107</v>
      </c>
      <c r="AV18" s="9" t="n">
        <v>23897.2445889808</v>
      </c>
      <c r="AW18" s="9" t="n">
        <v>17173.8852922508</v>
      </c>
      <c r="AX18" s="9" t="n">
        <v>12574.6270573892</v>
      </c>
      <c r="AY18" s="9" t="n">
        <v>20641.4401471625</v>
      </c>
      <c r="AZ18" s="9" t="n">
        <v>0.626934671951769</v>
      </c>
      <c r="BA18" s="9" t="n">
        <v>18594.1909587627</v>
      </c>
      <c r="BB18" s="9" t="n">
        <v>15247.2365861854</v>
      </c>
      <c r="BC18" s="6" t="n">
        <v>14993.6118215079</v>
      </c>
    </row>
    <row r="19" customFormat="false" ht="15" hidden="false" customHeight="false" outlineLevel="0" collapsed="false">
      <c r="A19" s="0" t="n">
        <f aca="false">A15+1</f>
        <v>2018</v>
      </c>
      <c r="B19" s="11" t="n">
        <v>6342.54075613813</v>
      </c>
      <c r="C19" s="9" t="n">
        <v>4696.59618105638</v>
      </c>
      <c r="D19" s="9" t="n">
        <v>3378.563797177</v>
      </c>
      <c r="E19" s="9" t="n">
        <v>2496.08268429896</v>
      </c>
      <c r="F19" s="9" t="n">
        <v>4046.2678916404</v>
      </c>
      <c r="G19" s="9" t="n">
        <v>4150.27783402762</v>
      </c>
      <c r="H19" s="3" t="n">
        <f aca="false">H15+1</f>
        <v>2018</v>
      </c>
      <c r="I19" s="11" t="n">
        <v>28756.1158055953</v>
      </c>
      <c r="J19" s="9" t="n">
        <v>18816.728911863</v>
      </c>
      <c r="K19" s="9" t="n">
        <v>21293.6532640915</v>
      </c>
      <c r="L19" s="9" t="n">
        <v>15317.8947591611</v>
      </c>
      <c r="M19" s="9" t="n">
        <v>11316.8595188888</v>
      </c>
      <c r="N19" s="9" t="n">
        <v>18345.1636412219</v>
      </c>
      <c r="O19" s="9" t="n">
        <v>0.602377756493113</v>
      </c>
      <c r="P19" s="14" t="n">
        <v>6342.54075613813</v>
      </c>
      <c r="Q19" s="13" t="n">
        <v>4696.92949531087</v>
      </c>
      <c r="R19" s="13" t="n">
        <v>3378.8528704525</v>
      </c>
      <c r="S19" s="13" t="n">
        <v>2496.08268429896</v>
      </c>
      <c r="T19" s="13" t="n">
        <v>4046.5026999374</v>
      </c>
      <c r="U19" s="13" t="n">
        <v>4150.53907492682</v>
      </c>
      <c r="V19" s="10" t="n">
        <v>3885.23717507056</v>
      </c>
      <c r="W19" s="10" t="n">
        <v>3145.60457405238</v>
      </c>
      <c r="X19" s="7"/>
      <c r="Y19" s="7" t="n">
        <v>2018</v>
      </c>
      <c r="Z19" s="8" t="n">
        <v>28756.1158055953</v>
      </c>
      <c r="AA19" s="8" t="n">
        <v>18817.9133383948</v>
      </c>
      <c r="AB19" s="8" t="n">
        <v>21295.164460262</v>
      </c>
      <c r="AC19" s="8" t="n">
        <v>15319.2053734568</v>
      </c>
      <c r="AD19" s="8" t="n">
        <v>11316.8595188888</v>
      </c>
      <c r="AE19" s="13" t="n">
        <v>18346.2282263527</v>
      </c>
      <c r="AF19" s="13" t="n">
        <v>17615.0748468442</v>
      </c>
      <c r="AG19" s="13" t="n">
        <v>14444.3613744123</v>
      </c>
      <c r="AH19" s="8" t="n">
        <v>14261.6930482505</v>
      </c>
      <c r="AI19" s="13" t="n">
        <v>0.602377756493113</v>
      </c>
      <c r="AJ19" s="3" t="n">
        <f aca="false">AJ15+1</f>
        <v>2018</v>
      </c>
      <c r="AK19" s="11" t="n">
        <v>6343.42583946065</v>
      </c>
      <c r="AL19" s="9" t="n">
        <v>4696.59618105638</v>
      </c>
      <c r="AM19" s="9" t="n">
        <v>3378.563797177</v>
      </c>
      <c r="AN19" s="9" t="n">
        <v>2496.08268429896</v>
      </c>
      <c r="AO19" s="9" t="n">
        <v>4046.2678916404</v>
      </c>
      <c r="AP19" s="9" t="n">
        <v>4150.27783402762</v>
      </c>
      <c r="AQ19" s="3"/>
      <c r="AR19" s="3"/>
      <c r="AS19" s="3" t="n">
        <f aca="false">AS15+1</f>
        <v>2018</v>
      </c>
      <c r="AT19" s="6" t="n">
        <v>28760.1286388586</v>
      </c>
      <c r="AU19" s="6" t="n">
        <v>18816.728911863</v>
      </c>
      <c r="AV19" s="9" t="n">
        <v>21293.6532640915</v>
      </c>
      <c r="AW19" s="9" t="n">
        <v>15317.8947591611</v>
      </c>
      <c r="AX19" s="9" t="n">
        <v>11316.8595188888</v>
      </c>
      <c r="AY19" s="9" t="n">
        <v>18345.1636412219</v>
      </c>
      <c r="AZ19" s="9" t="n">
        <v>0.602377756493113</v>
      </c>
      <c r="BA19" s="9" t="n">
        <v>17615.0748468442</v>
      </c>
      <c r="BB19" s="9" t="n">
        <v>14444.3613744123</v>
      </c>
      <c r="BC19" s="6" t="n">
        <v>14261.6930482505</v>
      </c>
    </row>
    <row r="20" customFormat="false" ht="15" hidden="false" customHeight="false" outlineLevel="0" collapsed="false">
      <c r="A20" s="0" t="n">
        <f aca="false">A16+1</f>
        <v>2018</v>
      </c>
      <c r="B20" s="11" t="n">
        <v>6004.7550431554</v>
      </c>
      <c r="C20" s="9" t="n">
        <v>4717.73211044058</v>
      </c>
      <c r="D20" s="9" t="n">
        <v>3370.33287697352</v>
      </c>
      <c r="E20" s="9" t="n">
        <v>2495.8943727497</v>
      </c>
      <c r="F20" s="9" t="n">
        <v>4043.64706970541</v>
      </c>
      <c r="G20" s="9" t="n">
        <v>4152.91140186003</v>
      </c>
      <c r="H20" s="3" t="n">
        <f aca="false">H16+1</f>
        <v>2018</v>
      </c>
      <c r="I20" s="11" t="n">
        <v>27224.6467219151</v>
      </c>
      <c r="J20" s="9" t="n">
        <v>18828.6691081474</v>
      </c>
      <c r="K20" s="9" t="n">
        <v>21389.4803555363</v>
      </c>
      <c r="L20" s="9" t="n">
        <v>15280.57701795</v>
      </c>
      <c r="M20" s="9" t="n">
        <v>11316.0057429454</v>
      </c>
      <c r="N20" s="9" t="n">
        <v>18333.2812328991</v>
      </c>
      <c r="O20" s="9" t="n">
        <v>0.633081943671211</v>
      </c>
      <c r="P20" s="14" t="n">
        <v>6004.7550431554</v>
      </c>
      <c r="Q20" s="13" t="n">
        <v>4718.06489899266</v>
      </c>
      <c r="R20" s="13" t="n">
        <v>3370.61452557803</v>
      </c>
      <c r="S20" s="13" t="n">
        <v>2495.8943727497</v>
      </c>
      <c r="T20" s="13" t="n">
        <v>4043.87889328562</v>
      </c>
      <c r="U20" s="13" t="n">
        <v>4153.16930910376</v>
      </c>
      <c r="V20" s="10" t="n">
        <v>3589.40518616261</v>
      </c>
      <c r="W20" s="10" t="n">
        <v>2897.39805752903</v>
      </c>
      <c r="X20" s="7"/>
      <c r="Y20" s="7" t="n">
        <v>2018</v>
      </c>
      <c r="Z20" s="8" t="n">
        <v>27224.6467219151</v>
      </c>
      <c r="AA20" s="8" t="n">
        <v>18829.838420392</v>
      </c>
      <c r="AB20" s="8" t="n">
        <v>21390.9891682519</v>
      </c>
      <c r="AC20" s="8" t="n">
        <v>15281.853969916</v>
      </c>
      <c r="AD20" s="8" t="n">
        <v>11316.0057429454</v>
      </c>
      <c r="AE20" s="13" t="n">
        <v>18334.3322857776</v>
      </c>
      <c r="AF20" s="13" t="n">
        <v>16273.8175717051</v>
      </c>
      <c r="AG20" s="13" t="n">
        <v>13344.5304087982</v>
      </c>
      <c r="AH20" s="8" t="n">
        <v>13136.362426458</v>
      </c>
      <c r="AI20" s="13" t="n">
        <v>0.633081943671211</v>
      </c>
      <c r="AJ20" s="3" t="n">
        <f aca="false">AJ16+1</f>
        <v>2018</v>
      </c>
      <c r="AK20" s="11" t="n">
        <v>6007.47172090445</v>
      </c>
      <c r="AL20" s="9" t="n">
        <v>4717.73211044059</v>
      </c>
      <c r="AM20" s="9" t="n">
        <v>3370.33287697352</v>
      </c>
      <c r="AN20" s="9" t="n">
        <v>2495.8943727497</v>
      </c>
      <c r="AO20" s="9" t="n">
        <v>4043.64706970542</v>
      </c>
      <c r="AP20" s="9" t="n">
        <v>4152.91140186004</v>
      </c>
      <c r="AQ20" s="3"/>
      <c r="AR20" s="3"/>
      <c r="AS20" s="3" t="n">
        <f aca="false">AS16+1</f>
        <v>2018</v>
      </c>
      <c r="AT20" s="6" t="n">
        <v>27236.9637259301</v>
      </c>
      <c r="AU20" s="6" t="n">
        <v>18828.6691081475</v>
      </c>
      <c r="AV20" s="9" t="n">
        <v>21389.4803555363</v>
      </c>
      <c r="AW20" s="9" t="n">
        <v>15280.57701795</v>
      </c>
      <c r="AX20" s="9" t="n">
        <v>11316.0057429454</v>
      </c>
      <c r="AY20" s="9" t="n">
        <v>18333.2812328992</v>
      </c>
      <c r="AZ20" s="9" t="n">
        <v>0.633081943671211</v>
      </c>
      <c r="BA20" s="9" t="n">
        <v>16273.8175717051</v>
      </c>
      <c r="BB20" s="9" t="n">
        <v>13344.5304087982</v>
      </c>
      <c r="BC20" s="6" t="n">
        <v>13136.362426458</v>
      </c>
    </row>
    <row r="21" customFormat="false" ht="15" hidden="false" customHeight="false" outlineLevel="0" collapsed="false">
      <c r="A21" s="0" t="n">
        <f aca="false">A17+1</f>
        <v>2019</v>
      </c>
      <c r="B21" s="11" t="n">
        <v>5984.66038142344</v>
      </c>
      <c r="C21" s="9" t="n">
        <v>4311.22038207318</v>
      </c>
      <c r="D21" s="9" t="n">
        <v>3049.15830124897</v>
      </c>
      <c r="E21" s="9" t="n">
        <v>2278.82715204469</v>
      </c>
      <c r="F21" s="9" t="n">
        <v>3676.47394807143</v>
      </c>
      <c r="G21" s="9" t="n">
        <v>3780.85392001029</v>
      </c>
      <c r="H21" s="3" t="n">
        <f aca="false">H17+1</f>
        <v>2019</v>
      </c>
      <c r="I21" s="11" t="n">
        <v>27133.5405797466</v>
      </c>
      <c r="J21" s="9" t="n">
        <v>17141.8170332822</v>
      </c>
      <c r="K21" s="9" t="n">
        <v>19546.417963552</v>
      </c>
      <c r="L21" s="9" t="n">
        <v>13824.4203059242</v>
      </c>
      <c r="M21" s="9" t="n">
        <v>10331.85595563</v>
      </c>
      <c r="N21" s="9" t="n">
        <v>16668.5741048936</v>
      </c>
      <c r="O21" s="9" t="n">
        <v>0.569052755288262</v>
      </c>
      <c r="P21" s="12" t="n">
        <v>5984.66038142344</v>
      </c>
      <c r="Q21" s="13" t="n">
        <v>4311.46866016123</v>
      </c>
      <c r="R21" s="13" t="n">
        <v>3049.41122540342</v>
      </c>
      <c r="S21" s="13" t="n">
        <v>2278.82715204469</v>
      </c>
      <c r="T21" s="13" t="n">
        <v>3676.64468524431</v>
      </c>
      <c r="U21" s="13" t="n">
        <v>3781.05461676478</v>
      </c>
      <c r="V21" s="10" t="n">
        <v>3461.00586528606</v>
      </c>
      <c r="W21" s="10" t="n">
        <v>2851.4737270164</v>
      </c>
      <c r="X21" s="7"/>
      <c r="Y21" s="7" t="n">
        <v>2019</v>
      </c>
      <c r="Z21" s="8" t="n">
        <v>27133.5405797466</v>
      </c>
      <c r="AA21" s="8" t="n">
        <v>17142.7269618637</v>
      </c>
      <c r="AB21" s="8" t="n">
        <v>19547.5436186682</v>
      </c>
      <c r="AC21" s="8" t="n">
        <v>13825.5670255993</v>
      </c>
      <c r="AD21" s="8" t="n">
        <v>10331.85595563</v>
      </c>
      <c r="AE21" s="13" t="n">
        <v>16669.3482012856</v>
      </c>
      <c r="AF21" s="13" t="n">
        <v>15691.674565858</v>
      </c>
      <c r="AG21" s="13" t="n">
        <v>12867.1731440036</v>
      </c>
      <c r="AH21" s="8" t="n">
        <v>12928.1484918077</v>
      </c>
      <c r="AI21" s="13" t="n">
        <v>0.569052755288262</v>
      </c>
      <c r="AJ21" s="3" t="n">
        <f aca="false">AJ17+1</f>
        <v>2019</v>
      </c>
      <c r="AK21" s="11" t="n">
        <v>5985.30123610738</v>
      </c>
      <c r="AL21" s="9" t="n">
        <v>4311.22038207318</v>
      </c>
      <c r="AM21" s="9" t="n">
        <v>3049.15830124897</v>
      </c>
      <c r="AN21" s="9" t="n">
        <v>2278.82715204469</v>
      </c>
      <c r="AO21" s="9" t="n">
        <v>3676.47394807143</v>
      </c>
      <c r="AP21" s="9" t="n">
        <v>3780.85392001029</v>
      </c>
      <c r="AQ21" s="3"/>
      <c r="AR21" s="3"/>
      <c r="AS21" s="3" t="n">
        <f aca="false">AS17+1</f>
        <v>2019</v>
      </c>
      <c r="AT21" s="6" t="n">
        <v>27136.4461174821</v>
      </c>
      <c r="AU21" s="6" t="n">
        <v>17141.8170332822</v>
      </c>
      <c r="AV21" s="9" t="n">
        <v>19546.417963552</v>
      </c>
      <c r="AW21" s="9" t="n">
        <v>13824.4203059242</v>
      </c>
      <c r="AX21" s="9" t="n">
        <v>10331.85595563</v>
      </c>
      <c r="AY21" s="9" t="n">
        <v>16668.5741048936</v>
      </c>
      <c r="AZ21" s="9" t="n">
        <v>0.569052755288262</v>
      </c>
      <c r="BA21" s="9" t="n">
        <v>15691.674565858</v>
      </c>
      <c r="BB21" s="9" t="n">
        <v>12867.1731440036</v>
      </c>
      <c r="BC21" s="6" t="n">
        <v>12928.1484918077</v>
      </c>
    </row>
    <row r="22" customFormat="false" ht="15" hidden="false" customHeight="false" outlineLevel="0" collapsed="false">
      <c r="A22" s="0" t="n">
        <f aca="false">A18+1</f>
        <v>2019</v>
      </c>
      <c r="B22" s="11" t="n">
        <v>5957.71823704739</v>
      </c>
      <c r="C22" s="9" t="n">
        <v>5013.5091795151</v>
      </c>
      <c r="D22" s="9" t="n">
        <v>3550.71929700979</v>
      </c>
      <c r="E22" s="9" t="n">
        <v>2608.03872286527</v>
      </c>
      <c r="F22" s="9" t="n">
        <v>4243.97548783642</v>
      </c>
      <c r="G22" s="9" t="n">
        <v>4381.45441720187</v>
      </c>
      <c r="H22" s="3" t="n">
        <f aca="false">H18+1</f>
        <v>2019</v>
      </c>
      <c r="I22" s="11" t="n">
        <v>27011.388991997</v>
      </c>
      <c r="J22" s="9" t="n">
        <v>19864.8484041764</v>
      </c>
      <c r="K22" s="9" t="n">
        <v>22730.4886324977</v>
      </c>
      <c r="L22" s="9" t="n">
        <v>16098.4216300323</v>
      </c>
      <c r="M22" s="9" t="n">
        <v>11824.4511819038</v>
      </c>
      <c r="N22" s="9" t="n">
        <v>19241.5398334216</v>
      </c>
      <c r="O22" s="9" t="n">
        <v>0.668534087645468</v>
      </c>
      <c r="P22" s="14" t="n">
        <v>5957.71823704739</v>
      </c>
      <c r="Q22" s="13" t="n">
        <v>5013.79788394806</v>
      </c>
      <c r="R22" s="13" t="n">
        <v>3551.0065799319</v>
      </c>
      <c r="S22" s="13" t="n">
        <v>2608.03872286527</v>
      </c>
      <c r="T22" s="13" t="n">
        <v>4244.17183287769</v>
      </c>
      <c r="U22" s="13" t="n">
        <v>4381.68518638825</v>
      </c>
      <c r="V22" s="10" t="n">
        <v>3430.65973114978</v>
      </c>
      <c r="W22" s="10" t="n">
        <v>2857.15497162958</v>
      </c>
      <c r="X22" s="7"/>
      <c r="Y22" s="7" t="n">
        <v>2019</v>
      </c>
      <c r="Z22" s="8" t="n">
        <v>27011.388991997</v>
      </c>
      <c r="AA22" s="8" t="n">
        <v>19865.8946765935</v>
      </c>
      <c r="AB22" s="8" t="n">
        <v>22731.7975745175</v>
      </c>
      <c r="AC22" s="8" t="n">
        <v>16099.7241271379</v>
      </c>
      <c r="AD22" s="8" t="n">
        <v>11824.4511819038</v>
      </c>
      <c r="AE22" s="13" t="n">
        <v>19242.4300319969</v>
      </c>
      <c r="AF22" s="13" t="n">
        <v>15554.0898058972</v>
      </c>
      <c r="AG22" s="13" t="n">
        <v>12754.3536408357</v>
      </c>
      <c r="AH22" s="8" t="n">
        <v>12953.9063914094</v>
      </c>
      <c r="AI22" s="13" t="n">
        <v>0.668534087645468</v>
      </c>
      <c r="AJ22" s="3" t="n">
        <f aca="false">AJ18+1</f>
        <v>2019</v>
      </c>
      <c r="AK22" s="11" t="n">
        <v>5958.11635701907</v>
      </c>
      <c r="AL22" s="9" t="n">
        <v>5013.50917951511</v>
      </c>
      <c r="AM22" s="9" t="n">
        <v>3550.7192970098</v>
      </c>
      <c r="AN22" s="9" t="n">
        <v>2608.03872286527</v>
      </c>
      <c r="AO22" s="9" t="n">
        <v>4243.97548783642</v>
      </c>
      <c r="AP22" s="9" t="n">
        <v>4381.45441720188</v>
      </c>
      <c r="AQ22" s="3"/>
      <c r="AR22" s="3"/>
      <c r="AS22" s="3" t="n">
        <f aca="false">AS18+1</f>
        <v>2019</v>
      </c>
      <c r="AT22" s="6" t="n">
        <v>27013.1940074396</v>
      </c>
      <c r="AU22" s="6" t="n">
        <v>19864.8484041764</v>
      </c>
      <c r="AV22" s="9" t="n">
        <v>22730.4886324978</v>
      </c>
      <c r="AW22" s="9" t="n">
        <v>16098.4216300323</v>
      </c>
      <c r="AX22" s="9" t="n">
        <v>11824.4511819038</v>
      </c>
      <c r="AY22" s="9" t="n">
        <v>19241.5398334216</v>
      </c>
      <c r="AZ22" s="9" t="n">
        <v>0.668534087645468</v>
      </c>
      <c r="BA22" s="9" t="n">
        <v>15554.0898058972</v>
      </c>
      <c r="BB22" s="9" t="n">
        <v>12754.3536408357</v>
      </c>
      <c r="BC22" s="6" t="n">
        <v>12953.9063914094</v>
      </c>
    </row>
    <row r="23" customFormat="false" ht="15" hidden="false" customHeight="false" outlineLevel="0" collapsed="false">
      <c r="A23" s="0" t="n">
        <f aca="false">A19+1</f>
        <v>2019</v>
      </c>
      <c r="B23" s="11" t="n">
        <v>5902.6327097858</v>
      </c>
      <c r="C23" s="9" t="n">
        <v>4579.72885382577</v>
      </c>
      <c r="D23" s="9" t="n">
        <v>3228.39609903558</v>
      </c>
      <c r="E23" s="9" t="n">
        <v>2389.92617993778</v>
      </c>
      <c r="F23" s="9" t="n">
        <v>3861.68353291087</v>
      </c>
      <c r="G23" s="9" t="n">
        <v>3998.08540638002</v>
      </c>
      <c r="H23" s="3" t="n">
        <f aca="false">H19+1</f>
        <v>2019</v>
      </c>
      <c r="I23" s="11" t="n">
        <v>26761.6395836682</v>
      </c>
      <c r="J23" s="9" t="n">
        <v>18126.7115761551</v>
      </c>
      <c r="K23" s="9" t="n">
        <v>20763.7945647238</v>
      </c>
      <c r="L23" s="9" t="n">
        <v>14637.057239302</v>
      </c>
      <c r="M23" s="9" t="n">
        <v>10835.562062507</v>
      </c>
      <c r="N23" s="9" t="n">
        <v>17508.2862131358</v>
      </c>
      <c r="O23" s="9" t="n">
        <v>0.617534084996203</v>
      </c>
      <c r="P23" s="14" t="n">
        <v>5902.6327097858</v>
      </c>
      <c r="Q23" s="13" t="n">
        <v>4579.99066890965</v>
      </c>
      <c r="R23" s="13" t="n">
        <v>3228.65235041111</v>
      </c>
      <c r="S23" s="13" t="n">
        <v>2389.92617993778</v>
      </c>
      <c r="T23" s="13" t="n">
        <v>3861.85949774982</v>
      </c>
      <c r="U23" s="13" t="n">
        <v>3998.2928642197</v>
      </c>
      <c r="V23" s="10" t="n">
        <v>3552.4382672991</v>
      </c>
      <c r="W23" s="10" t="n">
        <v>2899.40328624861</v>
      </c>
      <c r="X23" s="7"/>
      <c r="Y23" s="7" t="n">
        <v>2019</v>
      </c>
      <c r="Z23" s="8" t="n">
        <v>26761.6395836682</v>
      </c>
      <c r="AA23" s="8" t="n">
        <v>18127.6521584693</v>
      </c>
      <c r="AB23" s="8" t="n">
        <v>20764.9815945217</v>
      </c>
      <c r="AC23" s="8" t="n">
        <v>14638.2190440918</v>
      </c>
      <c r="AD23" s="8" t="n">
        <v>10835.562062507</v>
      </c>
      <c r="AE23" s="13" t="n">
        <v>17509.0840109713</v>
      </c>
      <c r="AF23" s="13" t="n">
        <v>16106.2151800632</v>
      </c>
      <c r="AG23" s="13" t="n">
        <v>13207.0964476518</v>
      </c>
      <c r="AH23" s="8" t="n">
        <v>13145.4538287042</v>
      </c>
      <c r="AI23" s="13" t="n">
        <v>0.617534084996203</v>
      </c>
      <c r="AJ23" s="3" t="n">
        <f aca="false">AJ19+1</f>
        <v>2019</v>
      </c>
      <c r="AK23" s="11" t="n">
        <v>5902.87223350446</v>
      </c>
      <c r="AL23" s="9" t="n">
        <v>4579.72885382577</v>
      </c>
      <c r="AM23" s="9" t="n">
        <v>3228.39609903559</v>
      </c>
      <c r="AN23" s="9" t="n">
        <v>2389.92617993778</v>
      </c>
      <c r="AO23" s="9" t="n">
        <v>3861.68353291088</v>
      </c>
      <c r="AP23" s="9" t="n">
        <v>3998.08540638003</v>
      </c>
      <c r="AQ23" s="3"/>
      <c r="AR23" s="3"/>
      <c r="AS23" s="3" t="n">
        <f aca="false">AS19+1</f>
        <v>2019</v>
      </c>
      <c r="AT23" s="6" t="n">
        <v>26762.7255478042</v>
      </c>
      <c r="AU23" s="6" t="n">
        <v>18126.7115761551</v>
      </c>
      <c r="AV23" s="9" t="n">
        <v>20763.7945647238</v>
      </c>
      <c r="AW23" s="9" t="n">
        <v>14637.057239302</v>
      </c>
      <c r="AX23" s="9" t="n">
        <v>10835.562062507</v>
      </c>
      <c r="AY23" s="9" t="n">
        <v>17508.2862131359</v>
      </c>
      <c r="AZ23" s="9" t="n">
        <v>0.617534084996203</v>
      </c>
      <c r="BA23" s="9" t="n">
        <v>16106.2151800632</v>
      </c>
      <c r="BB23" s="9" t="n">
        <v>13207.0964476518</v>
      </c>
      <c r="BC23" s="6" t="n">
        <v>13145.4538287042</v>
      </c>
    </row>
    <row r="24" customFormat="false" ht="15" hidden="false" customHeight="false" outlineLevel="0" collapsed="false">
      <c r="A24" s="0" t="n">
        <f aca="false">A20+1</f>
        <v>2019</v>
      </c>
      <c r="B24" s="11" t="n">
        <v>5855.1155803567</v>
      </c>
      <c r="C24" s="9" t="n">
        <v>4898.77758339117</v>
      </c>
      <c r="D24" s="9" t="n">
        <v>3436.79325129523</v>
      </c>
      <c r="E24" s="9" t="n">
        <v>2562.26772295667</v>
      </c>
      <c r="F24" s="9" t="n">
        <v>4114.43901735055</v>
      </c>
      <c r="G24" s="9" t="n">
        <v>4269.33972555553</v>
      </c>
      <c r="H24" s="3" t="n">
        <f aca="false">H20+1</f>
        <v>2019</v>
      </c>
      <c r="I24" s="11" t="n">
        <v>26546.2041408151</v>
      </c>
      <c r="J24" s="9" t="n">
        <v>19356.5374322097</v>
      </c>
      <c r="K24" s="9" t="n">
        <v>22210.3130133647</v>
      </c>
      <c r="L24" s="9" t="n">
        <v>15581.8982540223</v>
      </c>
      <c r="M24" s="9" t="n">
        <v>11616.9324249079</v>
      </c>
      <c r="N24" s="9" t="n">
        <v>18654.2411640777</v>
      </c>
      <c r="O24" s="9" t="n">
        <v>0.664040362715536</v>
      </c>
      <c r="P24" s="14" t="n">
        <v>5855.1155803567</v>
      </c>
      <c r="Q24" s="13" t="n">
        <v>4899.05495026464</v>
      </c>
      <c r="R24" s="13" t="n">
        <v>3437.06255828802</v>
      </c>
      <c r="S24" s="13" t="n">
        <v>2562.26772295667</v>
      </c>
      <c r="T24" s="13" t="n">
        <v>4114.62327546403</v>
      </c>
      <c r="U24" s="13" t="n">
        <v>4269.55805892239</v>
      </c>
      <c r="V24" s="10" t="n">
        <v>3722.00390287084</v>
      </c>
      <c r="W24" s="10" t="n">
        <v>2853.35145897143</v>
      </c>
      <c r="X24" s="7"/>
      <c r="Y24" s="7" t="n">
        <v>2019</v>
      </c>
      <c r="Z24" s="8" t="n">
        <v>26546.2041408151</v>
      </c>
      <c r="AA24" s="8" t="n">
        <v>19357.5273225112</v>
      </c>
      <c r="AB24" s="8" t="n">
        <v>22211.5705526129</v>
      </c>
      <c r="AC24" s="8" t="n">
        <v>15583.1192509965</v>
      </c>
      <c r="AD24" s="8" t="n">
        <v>11616.9324249079</v>
      </c>
      <c r="AE24" s="13" t="n">
        <v>18655.0765623594</v>
      </c>
      <c r="AF24" s="13" t="n">
        <v>16875.0000000001</v>
      </c>
      <c r="AG24" s="13" t="n">
        <v>13837.5000000001</v>
      </c>
      <c r="AH24" s="8" t="n">
        <v>12936.6618431013</v>
      </c>
      <c r="AI24" s="13" t="n">
        <v>0.664040362715536</v>
      </c>
      <c r="AJ24" s="3" t="n">
        <f aca="false">AJ20+1</f>
        <v>2019</v>
      </c>
      <c r="AK24" s="11" t="n">
        <v>5859.55797690477</v>
      </c>
      <c r="AL24" s="9" t="n">
        <v>4898.77758339117</v>
      </c>
      <c r="AM24" s="9" t="n">
        <v>3436.79325129523</v>
      </c>
      <c r="AN24" s="9" t="n">
        <v>2562.26772295667</v>
      </c>
      <c r="AO24" s="9" t="n">
        <v>4114.43901735055</v>
      </c>
      <c r="AP24" s="9" t="n">
        <v>4269.33972555554</v>
      </c>
      <c r="AQ24" s="3"/>
      <c r="AR24" s="3"/>
      <c r="AS24" s="3" t="n">
        <f aca="false">AS20+1</f>
        <v>2019</v>
      </c>
      <c r="AT24" s="6" t="n">
        <v>26566.3452915782</v>
      </c>
      <c r="AU24" s="6" t="n">
        <v>19356.5374322097</v>
      </c>
      <c r="AV24" s="9" t="n">
        <v>22210.3130133647</v>
      </c>
      <c r="AW24" s="9" t="n">
        <v>15581.8982540223</v>
      </c>
      <c r="AX24" s="9" t="n">
        <v>11616.9324249079</v>
      </c>
      <c r="AY24" s="9" t="n">
        <v>18654.2411640777</v>
      </c>
      <c r="AZ24" s="9" t="n">
        <v>0.664042487281896</v>
      </c>
      <c r="BA24" s="9" t="n">
        <v>16875.0000000001</v>
      </c>
      <c r="BB24" s="9" t="n">
        <v>13837.5000000001</v>
      </c>
      <c r="BC24" s="6" t="n">
        <v>12936.6618431013</v>
      </c>
    </row>
    <row r="25" customFormat="false" ht="15" hidden="false" customHeight="false" outlineLevel="0" collapsed="false">
      <c r="A25" s="0" t="n">
        <f aca="false">A21+1</f>
        <v>2020</v>
      </c>
      <c r="B25" s="11" t="n">
        <v>5889.15450503347</v>
      </c>
      <c r="C25" s="9" t="n">
        <v>4329.00587728722</v>
      </c>
      <c r="D25" s="9" t="n">
        <v>3033.57457811717</v>
      </c>
      <c r="E25" s="9" t="n">
        <v>2474.27118663721</v>
      </c>
      <c r="F25" s="9" t="n">
        <v>3690.7417110521</v>
      </c>
      <c r="G25" s="9" t="n">
        <v>3828.74541752662</v>
      </c>
      <c r="H25" s="3" t="n">
        <f aca="false">H21+1</f>
        <v>2020</v>
      </c>
      <c r="I25" s="11" t="n">
        <v>26700.5314518309</v>
      </c>
      <c r="J25" s="9" t="n">
        <v>17358.9498041438</v>
      </c>
      <c r="K25" s="9" t="n">
        <v>19627.0546956912</v>
      </c>
      <c r="L25" s="9" t="n">
        <v>13753.7660737654</v>
      </c>
      <c r="M25" s="9" t="n">
        <v>11217.9695035511</v>
      </c>
      <c r="N25" s="9" t="n">
        <v>16733.2619737357</v>
      </c>
      <c r="O25" s="9" t="n">
        <v>0.583662625899805</v>
      </c>
      <c r="P25" s="12" t="n">
        <v>5905.76889726852</v>
      </c>
      <c r="Q25" s="13" t="n">
        <v>4329.30284580643</v>
      </c>
      <c r="R25" s="13" t="n">
        <v>3033.86756065414</v>
      </c>
      <c r="S25" s="13" t="n">
        <v>2474.27118663721</v>
      </c>
      <c r="T25" s="13" t="n">
        <v>3690.9364847047</v>
      </c>
      <c r="U25" s="13" t="n">
        <v>3828.97909854112</v>
      </c>
      <c r="V25" s="10" t="n">
        <v>3741.7029026173</v>
      </c>
      <c r="W25" s="10" t="n">
        <v>2761.85340528456</v>
      </c>
      <c r="X25" s="7"/>
      <c r="Y25" s="7" t="n">
        <v>2020</v>
      </c>
      <c r="Z25" s="8" t="n">
        <v>26775.8585810557</v>
      </c>
      <c r="AA25" s="8" t="n">
        <v>17360.0092783471</v>
      </c>
      <c r="AB25" s="8" t="n">
        <v>19628.401105822</v>
      </c>
      <c r="AC25" s="8" t="n">
        <v>13755.0944120586</v>
      </c>
      <c r="AD25" s="8" t="n">
        <v>11217.9695035511</v>
      </c>
      <c r="AE25" s="13" t="n">
        <v>16734.1450478736</v>
      </c>
      <c r="AF25" s="13" t="n">
        <v>16964.3122708618</v>
      </c>
      <c r="AG25" s="13" t="n">
        <v>13910.7360621067</v>
      </c>
      <c r="AH25" s="8" t="n">
        <v>12521.8235741852</v>
      </c>
      <c r="AI25" s="13" t="n">
        <v>0.582284165741585</v>
      </c>
      <c r="AJ25" s="3" t="n">
        <f aca="false">AJ21+1</f>
        <v>2020</v>
      </c>
      <c r="AK25" s="11" t="n">
        <v>5959.3095259097</v>
      </c>
      <c r="AL25" s="9" t="n">
        <v>4329.24515233196</v>
      </c>
      <c r="AM25" s="9" t="n">
        <v>3033.83719313804</v>
      </c>
      <c r="AN25" s="9" t="n">
        <v>2474.27118663721</v>
      </c>
      <c r="AO25" s="9" t="n">
        <v>3690.89864510882</v>
      </c>
      <c r="AP25" s="9" t="n">
        <v>3828.94001882698</v>
      </c>
      <c r="AQ25" s="3"/>
      <c r="AR25" s="3"/>
      <c r="AS25" s="3" t="n">
        <f aca="false">AS21+1</f>
        <v>2020</v>
      </c>
      <c r="AT25" s="6" t="n">
        <v>27018.6036538438</v>
      </c>
      <c r="AU25" s="6" t="n">
        <v>17359.8320968628</v>
      </c>
      <c r="AV25" s="9" t="n">
        <v>19628.1395323774</v>
      </c>
      <c r="AW25" s="9" t="n">
        <v>13754.956730356</v>
      </c>
      <c r="AX25" s="9" t="n">
        <v>11217.9695035511</v>
      </c>
      <c r="AY25" s="9" t="n">
        <v>16733.973488897</v>
      </c>
      <c r="AZ25" s="9" t="n">
        <v>0.577525114147243</v>
      </c>
      <c r="BA25" s="9" t="n">
        <v>16964.3122708618</v>
      </c>
      <c r="BB25" s="9" t="n">
        <v>13910.7360621067</v>
      </c>
      <c r="BC25" s="6" t="n">
        <v>12521.8235741852</v>
      </c>
    </row>
    <row r="26" customFormat="false" ht="15" hidden="false" customHeight="false" outlineLevel="0" collapsed="false">
      <c r="A26" s="0" t="n">
        <f aca="false">A22+1</f>
        <v>2020</v>
      </c>
      <c r="B26" s="11" t="n">
        <v>5895.46418447988</v>
      </c>
      <c r="C26" s="9" t="n">
        <v>4839.13811566178</v>
      </c>
      <c r="D26" s="9" t="n">
        <v>3396.79371173008</v>
      </c>
      <c r="E26" s="9" t="n">
        <v>2763.35504253435</v>
      </c>
      <c r="F26" s="9" t="n">
        <v>4106.26153144186</v>
      </c>
      <c r="G26" s="9" t="n">
        <v>4281.29782430051</v>
      </c>
      <c r="H26" s="3" t="n">
        <f aca="false">H22+1</f>
        <v>2020</v>
      </c>
      <c r="I26" s="11" t="n">
        <v>26729.1385794527</v>
      </c>
      <c r="J26" s="9" t="n">
        <v>19410.7536344458</v>
      </c>
      <c r="K26" s="9" t="n">
        <v>21939.916731094</v>
      </c>
      <c r="L26" s="9" t="n">
        <v>15400.5464210376</v>
      </c>
      <c r="M26" s="9" t="n">
        <v>12528.6317692466</v>
      </c>
      <c r="N26" s="9" t="n">
        <v>18617.1656858379</v>
      </c>
      <c r="O26" s="9" t="n">
        <v>0.654740301871168</v>
      </c>
      <c r="P26" s="14" t="n">
        <v>5929.74311109607</v>
      </c>
      <c r="Q26" s="13" t="n">
        <v>4846.07982209392</v>
      </c>
      <c r="R26" s="13" t="n">
        <v>3402.42388492738</v>
      </c>
      <c r="S26" s="13" t="n">
        <v>2767.08768360639</v>
      </c>
      <c r="T26" s="13" t="n">
        <v>4112.07024431119</v>
      </c>
      <c r="U26" s="13" t="n">
        <v>4287.55317060684</v>
      </c>
      <c r="V26" s="10" t="n">
        <v>3771.251402237</v>
      </c>
      <c r="W26" s="10" t="n">
        <v>2767.11711071924</v>
      </c>
      <c r="X26" s="7"/>
      <c r="Y26" s="7" t="n">
        <v>2020</v>
      </c>
      <c r="Z26" s="8" t="n">
        <v>26884.5540227847</v>
      </c>
      <c r="AA26" s="8" t="n">
        <v>19439.1144238684</v>
      </c>
      <c r="AB26" s="8" t="n">
        <v>21971.3893730093</v>
      </c>
      <c r="AC26" s="8" t="n">
        <v>15426.0727706019</v>
      </c>
      <c r="AD26" s="8" t="n">
        <v>12545.5549965549</v>
      </c>
      <c r="AE26" s="13" t="n">
        <v>18643.5015071395</v>
      </c>
      <c r="AF26" s="13" t="n">
        <v>17098.2806771544</v>
      </c>
      <c r="AG26" s="13" t="n">
        <v>14020.5901552666</v>
      </c>
      <c r="AH26" s="8" t="n">
        <v>12545.688414612</v>
      </c>
      <c r="AI26" s="13" t="n">
        <v>0.651783992075332</v>
      </c>
      <c r="AJ26" s="3" t="n">
        <f aca="false">AJ22+1</f>
        <v>2020</v>
      </c>
      <c r="AK26" s="11" t="n">
        <v>6078.96602713606</v>
      </c>
      <c r="AL26" s="9" t="n">
        <v>4869.08805693757</v>
      </c>
      <c r="AM26" s="9" t="n">
        <v>3418.63414365603</v>
      </c>
      <c r="AN26" s="9" t="n">
        <v>2780.11135517296</v>
      </c>
      <c r="AO26" s="9" t="n">
        <v>4131.55332629847</v>
      </c>
      <c r="AP26" s="9" t="n">
        <v>4307.88928356046</v>
      </c>
      <c r="AQ26" s="3"/>
      <c r="AR26" s="3"/>
      <c r="AS26" s="3" t="n">
        <f aca="false">AS22+1</f>
        <v>2020</v>
      </c>
      <c r="AT26" s="6" t="n">
        <v>27561.1080441904</v>
      </c>
      <c r="AU26" s="6" t="n">
        <v>19531.3152691785</v>
      </c>
      <c r="AV26" s="9" t="n">
        <v>22075.7052128414</v>
      </c>
      <c r="AW26" s="9" t="n">
        <v>15499.5676199316</v>
      </c>
      <c r="AX26" s="9" t="n">
        <v>12604.602344011</v>
      </c>
      <c r="AY26" s="9" t="n">
        <v>18731.8348396978</v>
      </c>
      <c r="AZ26" s="9" t="n">
        <v>0.64112293624535</v>
      </c>
      <c r="BA26" s="9" t="n">
        <v>17098.2806771544</v>
      </c>
      <c r="BB26" s="9" t="n">
        <v>14020.5901552666</v>
      </c>
      <c r="BC26" s="6" t="n">
        <v>12545.688414612</v>
      </c>
    </row>
    <row r="27" customFormat="false" ht="15" hidden="false" customHeight="false" outlineLevel="0" collapsed="false">
      <c r="A27" s="0" t="n">
        <f aca="false">A23+1</f>
        <v>2020</v>
      </c>
      <c r="B27" s="11" t="n">
        <v>5906.91807591276</v>
      </c>
      <c r="C27" s="9" t="n">
        <v>4416.52835635188</v>
      </c>
      <c r="D27" s="9" t="n">
        <v>3089.84682113621</v>
      </c>
      <c r="E27" s="9" t="n">
        <v>2515.8008410319</v>
      </c>
      <c r="F27" s="9" t="n">
        <v>3735.86988615883</v>
      </c>
      <c r="G27" s="9" t="n">
        <v>3901.14844882475</v>
      </c>
      <c r="H27" s="3" t="n">
        <f aca="false">H23+1</f>
        <v>2020</v>
      </c>
      <c r="I27" s="11" t="n">
        <v>26781.0687823686</v>
      </c>
      <c r="J27" s="9" t="n">
        <v>17687.2141437415</v>
      </c>
      <c r="K27" s="9" t="n">
        <v>20023.8683135053</v>
      </c>
      <c r="L27" s="9" t="n">
        <v>14008.8958709733</v>
      </c>
      <c r="M27" s="9" t="n">
        <v>11406.2586446156</v>
      </c>
      <c r="N27" s="9" t="n">
        <v>16937.8662607808</v>
      </c>
      <c r="O27" s="9" t="n">
        <v>0.589235999806959</v>
      </c>
      <c r="P27" s="14" t="n">
        <v>5976.4023583589</v>
      </c>
      <c r="Q27" s="13" t="n">
        <v>4423.16686890373</v>
      </c>
      <c r="R27" s="13" t="n">
        <v>3096.2806630132</v>
      </c>
      <c r="S27" s="13" t="n">
        <v>2519.19909475021</v>
      </c>
      <c r="T27" s="13" t="n">
        <v>3741.34804847484</v>
      </c>
      <c r="U27" s="13" t="n">
        <v>3907.33426547933</v>
      </c>
      <c r="V27" s="10" t="n">
        <v>3800.79990185669</v>
      </c>
      <c r="W27" s="10" t="n">
        <v>2749.66456759874</v>
      </c>
      <c r="X27" s="7"/>
      <c r="Y27" s="7" t="n">
        <v>2020</v>
      </c>
      <c r="Z27" s="8" t="n">
        <v>27096.0999582828</v>
      </c>
      <c r="AA27" s="8" t="n">
        <v>17715.2596962906</v>
      </c>
      <c r="AB27" s="8" t="n">
        <v>20053.9663204488</v>
      </c>
      <c r="AC27" s="8" t="n">
        <v>14038.0659321843</v>
      </c>
      <c r="AD27" s="8" t="n">
        <v>11421.6658104846</v>
      </c>
      <c r="AE27" s="13" t="n">
        <v>16962.7034161131</v>
      </c>
      <c r="AF27" s="13" t="n">
        <v>17232.249083447</v>
      </c>
      <c r="AG27" s="13" t="n">
        <v>14130.4442484265</v>
      </c>
      <c r="AH27" s="8" t="n">
        <v>12466.5612366606</v>
      </c>
      <c r="AI27" s="13" t="n">
        <v>0.584736221585671</v>
      </c>
      <c r="AJ27" s="3" t="n">
        <f aca="false">AJ23+1</f>
        <v>2020</v>
      </c>
      <c r="AK27" s="11" t="n">
        <v>6198.22496352165</v>
      </c>
      <c r="AL27" s="9" t="n">
        <v>4445.08907562976</v>
      </c>
      <c r="AM27" s="9" t="n">
        <v>3112.04531387627</v>
      </c>
      <c r="AN27" s="9" t="n">
        <v>2531.05604522388</v>
      </c>
      <c r="AO27" s="9" t="n">
        <v>3759.66584485399</v>
      </c>
      <c r="AP27" s="9" t="n">
        <v>3926.61269657194</v>
      </c>
      <c r="AQ27" s="3"/>
      <c r="AR27" s="3"/>
      <c r="AS27" s="3" t="n">
        <f aca="false">AS23+1</f>
        <v>2020</v>
      </c>
      <c r="AT27" s="6" t="n">
        <v>28101.8099359737</v>
      </c>
      <c r="AU27" s="6" t="n">
        <v>17802.6651727966</v>
      </c>
      <c r="AV27" s="9" t="n">
        <v>20153.3582738577</v>
      </c>
      <c r="AW27" s="9" t="n">
        <v>14109.540463178</v>
      </c>
      <c r="AX27" s="9" t="n">
        <v>11475.4234218318</v>
      </c>
      <c r="AY27" s="9" t="n">
        <v>17045.7535208321</v>
      </c>
      <c r="AZ27" s="9" t="n">
        <v>0.567936159177185</v>
      </c>
      <c r="BA27" s="9" t="n">
        <v>17232.249083447</v>
      </c>
      <c r="BB27" s="9" t="n">
        <v>14130.4442484265</v>
      </c>
      <c r="BC27" s="6" t="n">
        <v>12466.5612366606</v>
      </c>
    </row>
    <row r="28" customFormat="false" ht="15" hidden="false" customHeight="false" outlineLevel="0" collapsed="false">
      <c r="A28" s="0" t="n">
        <f aca="false">A24+1</f>
        <v>2020</v>
      </c>
      <c r="B28" s="11" t="n">
        <v>5914.94333278746</v>
      </c>
      <c r="C28" s="9" t="n">
        <v>4784.89667000508</v>
      </c>
      <c r="D28" s="9" t="n">
        <v>3342.4871023257</v>
      </c>
      <c r="E28" s="9" t="n">
        <v>2729.05361351631</v>
      </c>
      <c r="F28" s="9" t="n">
        <v>4031.79963476383</v>
      </c>
      <c r="G28" s="9" t="n">
        <v>4230.17899809181</v>
      </c>
      <c r="H28" s="3" t="n">
        <f aca="false">H24+1</f>
        <v>2020</v>
      </c>
      <c r="I28" s="11" t="n">
        <v>26817.4540773051</v>
      </c>
      <c r="J28" s="9" t="n">
        <v>19178.9886458045</v>
      </c>
      <c r="K28" s="9" t="n">
        <v>21693.9942604725</v>
      </c>
      <c r="L28" s="9" t="n">
        <v>15154.3285078881</v>
      </c>
      <c r="M28" s="9" t="n">
        <v>12373.1143034447</v>
      </c>
      <c r="N28" s="9" t="n">
        <v>18279.5667635282</v>
      </c>
      <c r="O28" s="9" t="n">
        <v>0.634313896310138</v>
      </c>
      <c r="P28" s="14" t="n">
        <v>5989.76901415762</v>
      </c>
      <c r="Q28" s="13" t="n">
        <v>4785.42300619966</v>
      </c>
      <c r="R28" s="13" t="n">
        <v>3344.13850797063</v>
      </c>
      <c r="S28" s="13" t="n">
        <v>2728.77053158461</v>
      </c>
      <c r="T28" s="13" t="n">
        <v>4032.02946467149</v>
      </c>
      <c r="U28" s="13" t="n">
        <v>4230.78214067041</v>
      </c>
      <c r="V28" s="10" t="n">
        <v>3830.34840147638</v>
      </c>
      <c r="W28" s="10" t="n">
        <v>2800.38523152988</v>
      </c>
      <c r="X28" s="7"/>
      <c r="Y28" s="7" t="n">
        <v>2020</v>
      </c>
      <c r="Z28" s="8" t="n">
        <v>27156.7023441184</v>
      </c>
      <c r="AA28" s="8" t="n">
        <v>19181.7232025861</v>
      </c>
      <c r="AB28" s="8" t="n">
        <v>21696.3805887825</v>
      </c>
      <c r="AC28" s="8" t="n">
        <v>15161.8157300903</v>
      </c>
      <c r="AD28" s="8" t="n">
        <v>12371.8308529911</v>
      </c>
      <c r="AE28" s="13" t="n">
        <v>18280.6087773984</v>
      </c>
      <c r="AF28" s="13" t="n">
        <v>17366.2174897395</v>
      </c>
      <c r="AG28" s="13" t="n">
        <v>14240.2983415864</v>
      </c>
      <c r="AH28" s="8" t="n">
        <v>12696.5210180509</v>
      </c>
      <c r="AI28" s="13" t="n">
        <v>0.626200150498645</v>
      </c>
      <c r="AJ28" s="3" t="n">
        <f aca="false">AJ24+1</f>
        <v>2020</v>
      </c>
      <c r="AK28" s="11" t="n">
        <v>6316.43204429647</v>
      </c>
      <c r="AL28" s="9" t="n">
        <v>4785.92202123839</v>
      </c>
      <c r="AM28" s="9" t="n">
        <v>3344.93792788656</v>
      </c>
      <c r="AN28" s="9" t="n">
        <v>2727.78282180115</v>
      </c>
      <c r="AO28" s="9" t="n">
        <v>4031.98386223454</v>
      </c>
      <c r="AP28" s="9" t="n">
        <v>4230.94175938512</v>
      </c>
      <c r="AQ28" s="3"/>
      <c r="AR28" s="3"/>
      <c r="AS28" s="3" t="n">
        <f aca="false">AS24+1</f>
        <v>2020</v>
      </c>
      <c r="AT28" s="6" t="n">
        <v>28637.7428742859</v>
      </c>
      <c r="AU28" s="6" t="n">
        <v>19182.4468895786</v>
      </c>
      <c r="AV28" s="9" t="n">
        <v>21698.6430471244</v>
      </c>
      <c r="AW28" s="9" t="n">
        <v>15165.4401784879</v>
      </c>
      <c r="AX28" s="9" t="n">
        <v>12367.3527269517</v>
      </c>
      <c r="AY28" s="9" t="n">
        <v>18280.4020228802</v>
      </c>
      <c r="AZ28" s="9" t="n">
        <v>0.599434465379538</v>
      </c>
      <c r="BA28" s="9" t="n">
        <v>17366.2174897395</v>
      </c>
      <c r="BB28" s="9" t="n">
        <v>14240.2983415864</v>
      </c>
      <c r="BC28" s="6" t="n">
        <v>12696.5210180509</v>
      </c>
    </row>
    <row r="29" customFormat="false" ht="15" hidden="false" customHeight="false" outlineLevel="0" collapsed="false">
      <c r="A29" s="0" t="n">
        <f aca="false">A25+1</f>
        <v>2021</v>
      </c>
      <c r="B29" s="11" t="n">
        <v>5969.05269637409</v>
      </c>
      <c r="C29" s="9" t="n">
        <v>4445.52255881618</v>
      </c>
      <c r="D29" s="9" t="n">
        <v>3103.37769022754</v>
      </c>
      <c r="E29" s="9" t="n">
        <v>2525.47633957394</v>
      </c>
      <c r="F29" s="9" t="n">
        <v>3726.8215045475</v>
      </c>
      <c r="G29" s="9" t="n">
        <v>3934.1636383493</v>
      </c>
      <c r="H29" s="3" t="n">
        <f aca="false">H25+1</f>
        <v>2021</v>
      </c>
      <c r="I29" s="11" t="n">
        <v>27062.7777078956</v>
      </c>
      <c r="J29" s="9" t="n">
        <v>17836.8999951714</v>
      </c>
      <c r="K29" s="9" t="n">
        <v>20155.3236207412</v>
      </c>
      <c r="L29" s="9" t="n">
        <v>14070.2427749193</v>
      </c>
      <c r="M29" s="9" t="n">
        <v>11450.1258844568</v>
      </c>
      <c r="N29" s="9" t="n">
        <v>16896.84227379</v>
      </c>
      <c r="O29" s="9" t="n">
        <v>0.587705793969553</v>
      </c>
      <c r="P29" s="12" t="n">
        <v>6074.16742636382</v>
      </c>
      <c r="Q29" s="13" t="n">
        <v>4446.69348004825</v>
      </c>
      <c r="R29" s="13" t="n">
        <v>3105.06468346846</v>
      </c>
      <c r="S29" s="13" t="n">
        <v>2525.21437450401</v>
      </c>
      <c r="T29" s="13" t="n">
        <v>3727.45607572426</v>
      </c>
      <c r="U29" s="13" t="n">
        <v>3935.12457498986</v>
      </c>
      <c r="V29" s="10" t="n">
        <v>3859.89690109608</v>
      </c>
      <c r="W29" s="10" t="n">
        <v>2952.72292436348</v>
      </c>
      <c r="X29" s="7"/>
      <c r="Y29" s="7" t="n">
        <v>2021</v>
      </c>
      <c r="Z29" s="8" t="n">
        <v>27539.3519176132</v>
      </c>
      <c r="AA29" s="8" t="n">
        <v>17841.25673585</v>
      </c>
      <c r="AB29" s="8" t="n">
        <v>20160.6323996428</v>
      </c>
      <c r="AC29" s="8" t="n">
        <v>14077.8913458729</v>
      </c>
      <c r="AD29" s="8" t="n">
        <v>11448.9381746449</v>
      </c>
      <c r="AE29" s="13" t="n">
        <v>16899.719323059</v>
      </c>
      <c r="AF29" s="13" t="n">
        <v>17500.1858960321</v>
      </c>
      <c r="AG29" s="13" t="n">
        <v>14350.1524347463</v>
      </c>
      <c r="AH29" s="8" t="n">
        <v>13387.1969640337</v>
      </c>
      <c r="AI29" s="13" t="n">
        <v>0.57617238060224</v>
      </c>
      <c r="AJ29" s="3" t="n">
        <f aca="false">AJ25+1</f>
        <v>2021</v>
      </c>
      <c r="AK29" s="11" t="n">
        <v>6428.90223032854</v>
      </c>
      <c r="AL29" s="9" t="n">
        <v>4450.26668048277</v>
      </c>
      <c r="AM29" s="9" t="n">
        <v>3105.43124956199</v>
      </c>
      <c r="AN29" s="9" t="n">
        <v>2524.3003442057</v>
      </c>
      <c r="AO29" s="9" t="n">
        <v>3729.39836581248</v>
      </c>
      <c r="AP29" s="9" t="n">
        <v>3936.84882453519</v>
      </c>
      <c r="AQ29" s="3"/>
      <c r="AR29" s="3"/>
      <c r="AS29" s="3" t="n">
        <f aca="false">AS25+1</f>
        <v>2021</v>
      </c>
      <c r="AT29" s="6" t="n">
        <v>29147.665603767</v>
      </c>
      <c r="AU29" s="6" t="n">
        <v>17849.0742212253</v>
      </c>
      <c r="AV29" s="9" t="n">
        <v>20176.8327473334</v>
      </c>
      <c r="AW29" s="9" t="n">
        <v>14079.5533008278</v>
      </c>
      <c r="AX29" s="9" t="n">
        <v>11444.794100193</v>
      </c>
      <c r="AY29" s="9" t="n">
        <v>16908.5253711164</v>
      </c>
      <c r="AZ29" s="9" t="n">
        <v>0.544684235523367</v>
      </c>
      <c r="BA29" s="9" t="n">
        <v>17500.1858960321</v>
      </c>
      <c r="BB29" s="9" t="n">
        <v>14350.1524347463</v>
      </c>
      <c r="BC29" s="6" t="n">
        <v>13387.1969640337</v>
      </c>
    </row>
    <row r="30" customFormat="false" ht="15" hidden="false" customHeight="false" outlineLevel="0" collapsed="false">
      <c r="A30" s="0" t="n">
        <f aca="false">A26+1</f>
        <v>2021</v>
      </c>
      <c r="B30" s="11" t="n">
        <v>5979.34184627922</v>
      </c>
      <c r="C30" s="9" t="n">
        <v>4922.97483141298</v>
      </c>
      <c r="D30" s="9" t="n">
        <v>3426.83339502213</v>
      </c>
      <c r="E30" s="9" t="n">
        <v>2794.25018239898</v>
      </c>
      <c r="F30" s="9" t="n">
        <v>4108.97036956063</v>
      </c>
      <c r="G30" s="9" t="n">
        <v>4350.9870546947</v>
      </c>
      <c r="H30" s="3" t="n">
        <f aca="false">H26+1</f>
        <v>2021</v>
      </c>
      <c r="I30" s="11" t="n">
        <v>27109.4271497501</v>
      </c>
      <c r="J30" s="9" t="n">
        <v>19726.714013207</v>
      </c>
      <c r="K30" s="9" t="n">
        <v>22320.0196582323</v>
      </c>
      <c r="L30" s="9" t="n">
        <v>15536.7417794472</v>
      </c>
      <c r="M30" s="9" t="n">
        <v>12668.7056377381</v>
      </c>
      <c r="N30" s="9" t="n">
        <v>18629.4471461607</v>
      </c>
      <c r="O30" s="9" t="n">
        <v>0.647841907972251</v>
      </c>
      <c r="P30" s="14" t="n">
        <v>6108.35761466256</v>
      </c>
      <c r="Q30" s="13" t="n">
        <v>4946.01447410682</v>
      </c>
      <c r="R30" s="13" t="n">
        <v>3446.76051901081</v>
      </c>
      <c r="S30" s="13" t="n">
        <v>2806.22943317152</v>
      </c>
      <c r="T30" s="13" t="n">
        <v>4127.73445172201</v>
      </c>
      <c r="U30" s="13" t="n">
        <v>4371.95282432324</v>
      </c>
      <c r="V30" s="10" t="n">
        <v>3889.44540071577</v>
      </c>
      <c r="W30" s="10" t="n">
        <v>2921.42946045269</v>
      </c>
      <c r="X30" s="7"/>
      <c r="Y30" s="7" t="n">
        <v>2021</v>
      </c>
      <c r="Z30" s="8" t="n">
        <v>27694.365034901</v>
      </c>
      <c r="AA30" s="8" t="n">
        <v>19821.7696261817</v>
      </c>
      <c r="AB30" s="8" t="n">
        <v>22424.4778964837</v>
      </c>
      <c r="AC30" s="8" t="n">
        <v>15627.0883309512</v>
      </c>
      <c r="AD30" s="8" t="n">
        <v>12723.0177400523</v>
      </c>
      <c r="AE30" s="13" t="n">
        <v>18714.5206427868</v>
      </c>
      <c r="AF30" s="13" t="n">
        <v>17634.1543023247</v>
      </c>
      <c r="AG30" s="13" t="n">
        <v>14460.0065279062</v>
      </c>
      <c r="AH30" s="8" t="n">
        <v>13245.3171548569</v>
      </c>
      <c r="AI30" s="13" t="n">
        <v>0.635263881135708</v>
      </c>
      <c r="AJ30" s="3" t="n">
        <f aca="false">AJ26+1</f>
        <v>2021</v>
      </c>
      <c r="AK30" s="11" t="n">
        <v>6545.29300486675</v>
      </c>
      <c r="AL30" s="9" t="n">
        <v>5023.90906615698</v>
      </c>
      <c r="AM30" s="9" t="n">
        <v>3499.30819909702</v>
      </c>
      <c r="AN30" s="9" t="n">
        <v>2846.50643351286</v>
      </c>
      <c r="AO30" s="9" t="n">
        <v>4191.29965573041</v>
      </c>
      <c r="AP30" s="9" t="n">
        <v>4439.13006888381</v>
      </c>
      <c r="AQ30" s="3"/>
      <c r="AR30" s="3"/>
      <c r="AS30" s="3" t="n">
        <f aca="false">AS26+1</f>
        <v>2021</v>
      </c>
      <c r="AT30" s="6" t="n">
        <v>29675.363685657</v>
      </c>
      <c r="AU30" s="6" t="n">
        <v>20126.3410429622</v>
      </c>
      <c r="AV30" s="9" t="n">
        <v>22777.6401378861</v>
      </c>
      <c r="AW30" s="9" t="n">
        <v>15865.3315259062</v>
      </c>
      <c r="AX30" s="9" t="n">
        <v>12905.6275380259</v>
      </c>
      <c r="AY30" s="9" t="n">
        <v>19002.7156166863</v>
      </c>
      <c r="AZ30" s="9" t="n">
        <v>0.603552230695808</v>
      </c>
      <c r="BA30" s="9" t="n">
        <v>17634.1543023247</v>
      </c>
      <c r="BB30" s="9" t="n">
        <v>14460.0065279062</v>
      </c>
      <c r="BC30" s="6" t="n">
        <v>13245.3171548569</v>
      </c>
    </row>
    <row r="31" customFormat="false" ht="15" hidden="false" customHeight="false" outlineLevel="0" collapsed="false">
      <c r="A31" s="0" t="n">
        <f aca="false">A27+1</f>
        <v>2021</v>
      </c>
      <c r="B31" s="11" t="n">
        <v>5986.2927433296</v>
      </c>
      <c r="C31" s="9" t="n">
        <v>4615.59753084327</v>
      </c>
      <c r="D31" s="9" t="n">
        <v>3207.31097866956</v>
      </c>
      <c r="E31" s="9" t="n">
        <v>2611.31260638615</v>
      </c>
      <c r="F31" s="9" t="n">
        <v>3835.28990034479</v>
      </c>
      <c r="G31" s="9" t="n">
        <v>4074.06096610534</v>
      </c>
      <c r="H31" s="3" t="n">
        <f aca="false">H27+1</f>
        <v>2021</v>
      </c>
      <c r="I31" s="11" t="n">
        <v>27140.9414605316</v>
      </c>
      <c r="J31" s="9" t="n">
        <v>18471.1732166644</v>
      </c>
      <c r="K31" s="9" t="n">
        <v>20926.4176947542</v>
      </c>
      <c r="L31" s="9" t="n">
        <v>14541.4605082233</v>
      </c>
      <c r="M31" s="9" t="n">
        <v>11839.2944722003</v>
      </c>
      <c r="N31" s="9" t="n">
        <v>17388.6214945661</v>
      </c>
      <c r="O31" s="9" t="n">
        <v>0.600004807868173</v>
      </c>
      <c r="P31" s="14" t="n">
        <v>6175.31024007337</v>
      </c>
      <c r="Q31" s="13" t="n">
        <v>4637.72323996136</v>
      </c>
      <c r="R31" s="13" t="n">
        <v>3228.60161493669</v>
      </c>
      <c r="S31" s="13" t="n">
        <v>2622.50758411378</v>
      </c>
      <c r="T31" s="13" t="n">
        <v>3853.11603983719</v>
      </c>
      <c r="U31" s="13" t="n">
        <v>4094.64000211942</v>
      </c>
      <c r="V31" s="10" t="n">
        <v>3918.99390033546</v>
      </c>
      <c r="W31" s="10" t="n">
        <v>2945.32619372675</v>
      </c>
      <c r="X31" s="7"/>
      <c r="Y31" s="7" t="n">
        <v>2021</v>
      </c>
      <c r="Z31" s="8" t="n">
        <v>27997.9180625956</v>
      </c>
      <c r="AA31" s="8" t="n">
        <v>18564.4754382095</v>
      </c>
      <c r="AB31" s="8" t="n">
        <v>21026.732297079</v>
      </c>
      <c r="AC31" s="8" t="n">
        <v>14637.9890171619</v>
      </c>
      <c r="AD31" s="8" t="n">
        <v>11890.050799728</v>
      </c>
      <c r="AE31" s="13" t="n">
        <v>17469.442501686</v>
      </c>
      <c r="AF31" s="13" t="n">
        <v>17768.1227086172</v>
      </c>
      <c r="AG31" s="13" t="n">
        <v>14569.8606210661</v>
      </c>
      <c r="AH31" s="8" t="n">
        <v>13353.6613115325</v>
      </c>
      <c r="AI31" s="13" t="n">
        <v>0.582819690426285</v>
      </c>
      <c r="AJ31" s="3" t="n">
        <f aca="false">AJ27+1</f>
        <v>2021</v>
      </c>
      <c r="AK31" s="11" t="n">
        <v>6686.90897209624</v>
      </c>
      <c r="AL31" s="9" t="n">
        <v>4712.22864882792</v>
      </c>
      <c r="AM31" s="9" t="n">
        <v>3278.07939881719</v>
      </c>
      <c r="AN31" s="9" t="n">
        <v>2660.14767783239</v>
      </c>
      <c r="AO31" s="9" t="n">
        <v>3913.32171817809</v>
      </c>
      <c r="AP31" s="9" t="n">
        <v>4158.3576722273</v>
      </c>
      <c r="AQ31" s="3"/>
      <c r="AR31" s="3"/>
      <c r="AS31" s="3" t="n">
        <f aca="false">AS27+1</f>
        <v>2021</v>
      </c>
      <c r="AT31" s="6" t="n">
        <v>30317.428957312</v>
      </c>
      <c r="AU31" s="6" t="n">
        <v>18853.3616702312</v>
      </c>
      <c r="AV31" s="9" t="n">
        <v>21364.5284970382</v>
      </c>
      <c r="AW31" s="9" t="n">
        <v>14862.313769304</v>
      </c>
      <c r="AX31" s="9" t="n">
        <v>12060.7052638493</v>
      </c>
      <c r="AY31" s="9" t="n">
        <v>17742.4058968128</v>
      </c>
      <c r="AZ31" s="9" t="n">
        <v>0.546638807410329</v>
      </c>
      <c r="BA31" s="9" t="n">
        <v>17768.1227086172</v>
      </c>
      <c r="BB31" s="9" t="n">
        <v>14569.8606210661</v>
      </c>
      <c r="BC31" s="6" t="n">
        <v>13353.6613115325</v>
      </c>
    </row>
    <row r="32" customFormat="false" ht="15" hidden="false" customHeight="false" outlineLevel="0" collapsed="false">
      <c r="A32" s="0" t="n">
        <f aca="false">A28+1</f>
        <v>2021</v>
      </c>
      <c r="B32" s="11" t="n">
        <v>6014.50125041624</v>
      </c>
      <c r="C32" s="9" t="n">
        <v>4960.91688815124</v>
      </c>
      <c r="D32" s="9" t="n">
        <v>3446.5228068724</v>
      </c>
      <c r="E32" s="9" t="n">
        <v>2797.57764781181</v>
      </c>
      <c r="F32" s="9" t="n">
        <v>4104.52432003251</v>
      </c>
      <c r="G32" s="9" t="n">
        <v>4376.02849653412</v>
      </c>
      <c r="H32" s="3" t="n">
        <f aca="false">H28+1</f>
        <v>2021</v>
      </c>
      <c r="I32" s="11" t="n">
        <v>27268.8345443405</v>
      </c>
      <c r="J32" s="9" t="n">
        <v>19840.2481045373</v>
      </c>
      <c r="K32" s="9" t="n">
        <v>22492.0431767902</v>
      </c>
      <c r="L32" s="9" t="n">
        <v>15626.0105802448</v>
      </c>
      <c r="M32" s="9" t="n">
        <v>12683.7918601889</v>
      </c>
      <c r="N32" s="9" t="n">
        <v>18609.2894333412</v>
      </c>
      <c r="O32" s="9" t="n">
        <v>0.641743094699427</v>
      </c>
      <c r="P32" s="14" t="n">
        <v>6258.27364590019</v>
      </c>
      <c r="Q32" s="13" t="n">
        <v>5013.24791228118</v>
      </c>
      <c r="R32" s="13" t="n">
        <v>3488.19877110002</v>
      </c>
      <c r="S32" s="13" t="n">
        <v>2825.47931911732</v>
      </c>
      <c r="T32" s="13" t="n">
        <v>4147.13618108789</v>
      </c>
      <c r="U32" s="13" t="n">
        <v>4422.88584677165</v>
      </c>
      <c r="V32" s="10" t="n">
        <v>3948.54239995516</v>
      </c>
      <c r="W32" s="10" t="n">
        <v>2969.14742651622</v>
      </c>
      <c r="X32" s="7"/>
      <c r="Y32" s="7" t="n">
        <v>2021</v>
      </c>
      <c r="Z32" s="8" t="n">
        <v>28374.0615352684</v>
      </c>
      <c r="AA32" s="8" t="n">
        <v>20052.6922088136</v>
      </c>
      <c r="AB32" s="8" t="n">
        <v>22729.3040865683</v>
      </c>
      <c r="AC32" s="8" t="n">
        <v>15814.9630678546</v>
      </c>
      <c r="AD32" s="8" t="n">
        <v>12810.2937972012</v>
      </c>
      <c r="AE32" s="13" t="n">
        <v>18802.4851349241</v>
      </c>
      <c r="AF32" s="13" t="n">
        <v>17902.0911149098</v>
      </c>
      <c r="AG32" s="13" t="n">
        <v>14679.714714226</v>
      </c>
      <c r="AH32" s="8" t="n">
        <v>13461.663160486</v>
      </c>
      <c r="AI32" s="13" t="n">
        <v>0.627055517481101</v>
      </c>
      <c r="AJ32" s="3" t="n">
        <f aca="false">AJ28+1</f>
        <v>2021</v>
      </c>
      <c r="AK32" s="11" t="n">
        <v>6821.77226275002</v>
      </c>
      <c r="AL32" s="9" t="n">
        <v>5191.96028239494</v>
      </c>
      <c r="AM32" s="9" t="n">
        <v>3608.56203264545</v>
      </c>
      <c r="AN32" s="9" t="n">
        <v>2920.24412355761</v>
      </c>
      <c r="AO32" s="9" t="n">
        <v>4292.44974952543</v>
      </c>
      <c r="AP32" s="9" t="n">
        <v>4577.45768244572</v>
      </c>
      <c r="AQ32" s="3"/>
      <c r="AR32" s="3"/>
      <c r="AS32" s="3" t="n">
        <f aca="false">AS28+1</f>
        <v>2021</v>
      </c>
      <c r="AT32" s="6" t="n">
        <v>30928.8786196907</v>
      </c>
      <c r="AU32" s="6" t="n">
        <v>20753.4974188748</v>
      </c>
      <c r="AV32" s="9" t="n">
        <v>23539.5588107355</v>
      </c>
      <c r="AW32" s="9" t="n">
        <v>16360.6718020697</v>
      </c>
      <c r="AX32" s="9" t="n">
        <v>13239.9430175302</v>
      </c>
      <c r="AY32" s="9" t="n">
        <v>19461.3147684697</v>
      </c>
      <c r="AZ32" s="9" t="n">
        <v>0.591840934932062</v>
      </c>
      <c r="BA32" s="9" t="n">
        <v>17902.0911149098</v>
      </c>
      <c r="BB32" s="9" t="n">
        <v>14679.714714226</v>
      </c>
      <c r="BC32" s="6" t="n">
        <v>13461.663160486</v>
      </c>
    </row>
    <row r="33" customFormat="false" ht="15" hidden="false" customHeight="false" outlineLevel="0" collapsed="false">
      <c r="A33" s="0" t="n">
        <f aca="false">A29+1</f>
        <v>2022</v>
      </c>
      <c r="B33" s="11" t="n">
        <v>6058.13494440868</v>
      </c>
      <c r="C33" s="9" t="n">
        <v>4701.34753178114</v>
      </c>
      <c r="D33" s="9" t="n">
        <v>3270.4908803922</v>
      </c>
      <c r="E33" s="9" t="n">
        <v>2644.31972954526</v>
      </c>
      <c r="F33" s="9" t="n">
        <v>3872.08201094862</v>
      </c>
      <c r="G33" s="9" t="n">
        <v>4143.43492306712</v>
      </c>
      <c r="H33" s="3" t="n">
        <f aca="false">H29+1</f>
        <v>2022</v>
      </c>
      <c r="I33" s="11" t="n">
        <v>27466.6630811549</v>
      </c>
      <c r="J33" s="9" t="n">
        <v>18785.7041936005</v>
      </c>
      <c r="K33" s="9" t="n">
        <v>21315.1951661347</v>
      </c>
      <c r="L33" s="9" t="n">
        <v>14827.90858012</v>
      </c>
      <c r="M33" s="9" t="n">
        <v>11988.9437519553</v>
      </c>
      <c r="N33" s="9" t="n">
        <v>17555.4313321272</v>
      </c>
      <c r="O33" s="9" t="n">
        <v>0.604197685688344</v>
      </c>
      <c r="P33" s="12" t="n">
        <v>6271.20390532191</v>
      </c>
      <c r="Q33" s="13" t="n">
        <v>4751.62626160366</v>
      </c>
      <c r="R33" s="13" t="n">
        <v>3309.23002987126</v>
      </c>
      <c r="S33" s="13" t="n">
        <v>2670.69288132469</v>
      </c>
      <c r="T33" s="13" t="n">
        <v>3912.67682136651</v>
      </c>
      <c r="U33" s="13" t="n">
        <v>4187.72419608669</v>
      </c>
      <c r="V33" s="10" t="n">
        <v>3978.09089957485</v>
      </c>
      <c r="W33" s="10" t="n">
        <v>2990.91735064424</v>
      </c>
      <c r="X33" s="7"/>
      <c r="Y33" s="7" t="n">
        <v>2022</v>
      </c>
      <c r="Z33" s="8" t="n">
        <v>28432.6853662572</v>
      </c>
      <c r="AA33" s="8" t="n">
        <v>18986.5050260845</v>
      </c>
      <c r="AB33" s="8" t="n">
        <v>21543.1512854447</v>
      </c>
      <c r="AC33" s="8" t="n">
        <v>15003.5459960171</v>
      </c>
      <c r="AD33" s="8" t="n">
        <v>12108.5156137512</v>
      </c>
      <c r="AE33" s="13" t="n">
        <v>17739.4820326849</v>
      </c>
      <c r="AF33" s="13" t="n">
        <v>18036.0595212024</v>
      </c>
      <c r="AG33" s="13" t="n">
        <v>14789.5688073859</v>
      </c>
      <c r="AH33" s="8" t="n">
        <v>13560.3646877404</v>
      </c>
      <c r="AI33" s="13" t="n">
        <v>0.58639028886352</v>
      </c>
      <c r="AJ33" s="3" t="n">
        <f aca="false">AJ29+1</f>
        <v>2022</v>
      </c>
      <c r="AK33" s="11" t="n">
        <v>6841.72557359654</v>
      </c>
      <c r="AL33" s="9" t="n">
        <v>4923.23162109592</v>
      </c>
      <c r="AM33" s="9" t="n">
        <v>3422.03680961391</v>
      </c>
      <c r="AN33" s="9" t="n">
        <v>2760.26687102619</v>
      </c>
      <c r="AO33" s="9" t="n">
        <v>4051.05793549558</v>
      </c>
      <c r="AP33" s="9" t="n">
        <v>4335.02981295082</v>
      </c>
      <c r="AQ33" s="3"/>
      <c r="AR33" s="3"/>
      <c r="AS33" s="3" t="n">
        <f aca="false">AS29+1</f>
        <v>2022</v>
      </c>
      <c r="AT33" s="6" t="n">
        <v>31019.3438984281</v>
      </c>
      <c r="AU33" s="6" t="n">
        <v>19654.3663044311</v>
      </c>
      <c r="AV33" s="9" t="n">
        <v>22321.1839036261</v>
      </c>
      <c r="AW33" s="9" t="n">
        <v>15514.9947902242</v>
      </c>
      <c r="AX33" s="9" t="n">
        <v>12514.63046899</v>
      </c>
      <c r="AY33" s="9" t="n">
        <v>18366.8809720377</v>
      </c>
      <c r="AZ33" s="9" t="n">
        <v>0.558986995392104</v>
      </c>
      <c r="BA33" s="9" t="n">
        <v>18036.0595212024</v>
      </c>
      <c r="BB33" s="9" t="n">
        <v>14789.5688073859</v>
      </c>
      <c r="BC33" s="6" t="n">
        <v>13560.3646877404</v>
      </c>
    </row>
    <row r="34" customFormat="false" ht="15" hidden="false" customHeight="false" outlineLevel="0" collapsed="false">
      <c r="A34" s="0" t="n">
        <f aca="false">A30+1</f>
        <v>2022</v>
      </c>
      <c r="B34" s="11" t="n">
        <v>6073.74117425524</v>
      </c>
      <c r="C34" s="9" t="n">
        <v>5051.43506061357</v>
      </c>
      <c r="D34" s="9" t="n">
        <v>3531.56234339349</v>
      </c>
      <c r="E34" s="9" t="n">
        <v>2838.24625248646</v>
      </c>
      <c r="F34" s="9" t="n">
        <v>4143.43762024651</v>
      </c>
      <c r="G34" s="9" t="n">
        <v>4459.64124209766</v>
      </c>
      <c r="H34" s="3" t="n">
        <f aca="false">H30+1</f>
        <v>2022</v>
      </c>
      <c r="I34" s="11" t="n">
        <v>27537.4193553377</v>
      </c>
      <c r="J34" s="9" t="n">
        <v>20219.3355848853</v>
      </c>
      <c r="K34" s="9" t="n">
        <v>22902.4388131633</v>
      </c>
      <c r="L34" s="9" t="n">
        <v>16011.5669139409</v>
      </c>
      <c r="M34" s="9" t="n">
        <v>12868.177132691</v>
      </c>
      <c r="N34" s="9" t="n">
        <v>18785.7164222019</v>
      </c>
      <c r="O34" s="9" t="n">
        <v>0.645511324488967</v>
      </c>
      <c r="P34" s="14" t="n">
        <v>6315.17308235466</v>
      </c>
      <c r="Q34" s="13" t="n">
        <v>5127.65570253247</v>
      </c>
      <c r="R34" s="13" t="n">
        <v>3553.51139650334</v>
      </c>
      <c r="S34" s="13" t="n">
        <v>2880.22918673066</v>
      </c>
      <c r="T34" s="13" t="n">
        <v>4206.04375553017</v>
      </c>
      <c r="U34" s="13" t="n">
        <v>4514.17712025115</v>
      </c>
      <c r="V34" s="10" t="n">
        <v>4007.63939919454</v>
      </c>
      <c r="W34" s="10" t="n">
        <v>3015.5242001642</v>
      </c>
      <c r="X34" s="7"/>
      <c r="Y34" s="7" t="n">
        <v>2022</v>
      </c>
      <c r="Z34" s="8" t="n">
        <v>28632.0349321873</v>
      </c>
      <c r="AA34" s="8" t="n">
        <v>20466.5929676974</v>
      </c>
      <c r="AB34" s="8" t="n">
        <v>23248.011619089</v>
      </c>
      <c r="AC34" s="8" t="n">
        <v>16111.0805847737</v>
      </c>
      <c r="AD34" s="8" t="n">
        <v>13058.5213757007</v>
      </c>
      <c r="AE34" s="13" t="n">
        <v>19069.5631242693</v>
      </c>
      <c r="AF34" s="13" t="n">
        <v>18170.0279274949</v>
      </c>
      <c r="AG34" s="13" t="n">
        <v>14899.4229005458</v>
      </c>
      <c r="AH34" s="8" t="n">
        <v>13671.9284035466</v>
      </c>
      <c r="AI34" s="13" t="n">
        <v>0.626446053576114</v>
      </c>
      <c r="AJ34" s="3" t="n">
        <f aca="false">AJ30+1</f>
        <v>2022</v>
      </c>
      <c r="AK34" s="11" t="n">
        <v>6896.59599889326</v>
      </c>
      <c r="AL34" s="9" t="n">
        <v>5355.24764367785</v>
      </c>
      <c r="AM34" s="9" t="n">
        <v>3730.13303167966</v>
      </c>
      <c r="AN34" s="9" t="n">
        <v>2999.21580081186</v>
      </c>
      <c r="AO34" s="9" t="n">
        <v>4388.27207882078</v>
      </c>
      <c r="AP34" s="9" t="n">
        <v>4720.52496557014</v>
      </c>
      <c r="AQ34" s="3"/>
      <c r="AR34" s="3"/>
      <c r="AS34" s="3" t="n">
        <f aca="false">AS30+1</f>
        <v>2022</v>
      </c>
      <c r="AT34" s="6" t="n">
        <v>31268.1180671408</v>
      </c>
      <c r="AU34" s="6" t="n">
        <v>21402.1427362165</v>
      </c>
      <c r="AV34" s="9" t="n">
        <v>24279.8788892619</v>
      </c>
      <c r="AW34" s="9" t="n">
        <v>16911.8562344987</v>
      </c>
      <c r="AX34" s="9" t="n">
        <v>13597.9885995452</v>
      </c>
      <c r="AY34" s="9" t="n">
        <v>19895.7586457616</v>
      </c>
      <c r="AZ34" s="9" t="n">
        <v>0.603781770230464</v>
      </c>
      <c r="BA34" s="9" t="n">
        <v>18170.0279274949</v>
      </c>
      <c r="BB34" s="9" t="n">
        <v>14899.4229005458</v>
      </c>
      <c r="BC34" s="6" t="n">
        <v>13671.9284035466</v>
      </c>
    </row>
    <row r="35" customFormat="false" ht="15" hidden="false" customHeight="false" outlineLevel="0" collapsed="false">
      <c r="A35" s="0" t="n">
        <f aca="false">A31+1</f>
        <v>2022</v>
      </c>
      <c r="B35" s="11" t="n">
        <v>6118.29291676596</v>
      </c>
      <c r="C35" s="9" t="n">
        <v>4866.05542443013</v>
      </c>
      <c r="D35" s="9" t="n">
        <v>3389.85953350898</v>
      </c>
      <c r="E35" s="9" t="n">
        <v>2730.79179549178</v>
      </c>
      <c r="F35" s="9" t="n">
        <v>3970.31600883295</v>
      </c>
      <c r="G35" s="9" t="n">
        <v>4285.12764748123</v>
      </c>
      <c r="H35" s="3" t="n">
        <f aca="false">H31+1</f>
        <v>2022</v>
      </c>
      <c r="I35" s="11" t="n">
        <v>27739.4101846026</v>
      </c>
      <c r="J35" s="9" t="n">
        <v>19428.1174706644</v>
      </c>
      <c r="K35" s="9" t="n">
        <v>22061.9557179729</v>
      </c>
      <c r="L35" s="9" t="n">
        <v>15369.107910887</v>
      </c>
      <c r="M35" s="9" t="n">
        <v>12380.9949563406</v>
      </c>
      <c r="N35" s="9" t="n">
        <v>18000.8093482597</v>
      </c>
      <c r="O35" s="9" t="n">
        <v>0.610764549776083</v>
      </c>
      <c r="P35" s="14" t="n">
        <v>6362.66303993771</v>
      </c>
      <c r="Q35" s="13" t="n">
        <v>4933.60059190092</v>
      </c>
      <c r="R35" s="13" t="n">
        <v>3410.12060912186</v>
      </c>
      <c r="S35" s="13" t="n">
        <v>2771.27746631397</v>
      </c>
      <c r="T35" s="13" t="n">
        <v>4025.3169976207</v>
      </c>
      <c r="U35" s="13" t="n">
        <v>4332.00162310492</v>
      </c>
      <c r="V35" s="10" t="n">
        <v>4037.18789881424</v>
      </c>
      <c r="W35" s="10" t="n">
        <v>3051.24900374766</v>
      </c>
      <c r="X35" s="7"/>
      <c r="Y35" s="7" t="n">
        <v>2022</v>
      </c>
      <c r="Z35" s="8" t="n">
        <v>28847.3471820202</v>
      </c>
      <c r="AA35" s="8" t="n">
        <v>19640.6369519148</v>
      </c>
      <c r="AB35" s="8" t="n">
        <v>22368.1952413089</v>
      </c>
      <c r="AC35" s="8" t="n">
        <v>15460.9685482989</v>
      </c>
      <c r="AD35" s="8" t="n">
        <v>12564.5508345592</v>
      </c>
      <c r="AE35" s="13" t="n">
        <v>18250.1754719968</v>
      </c>
      <c r="AF35" s="13" t="n">
        <v>18303.9963337875</v>
      </c>
      <c r="AG35" s="13" t="n">
        <v>15009.2769937058</v>
      </c>
      <c r="AH35" s="8" t="n">
        <v>13833.899233294</v>
      </c>
      <c r="AI35" s="13" t="n">
        <v>0.597637504695641</v>
      </c>
      <c r="AJ35" s="3" t="n">
        <f aca="false">AJ31+1</f>
        <v>2022</v>
      </c>
      <c r="AK35" s="11" t="n">
        <v>6959.48693089973</v>
      </c>
      <c r="AL35" s="9" t="n">
        <v>5160.47080188997</v>
      </c>
      <c r="AM35" s="9" t="n">
        <v>3583.65035179411</v>
      </c>
      <c r="AN35" s="9" t="n">
        <v>2885.66753167529</v>
      </c>
      <c r="AO35" s="9" t="n">
        <v>4205.83189235724</v>
      </c>
      <c r="AP35" s="9" t="n">
        <v>4537.40675418188</v>
      </c>
      <c r="AQ35" s="3"/>
      <c r="AR35" s="3"/>
      <c r="AS35" s="3" t="n">
        <f aca="false">AS31+1</f>
        <v>2022</v>
      </c>
      <c r="AT35" s="6" t="n">
        <v>31553.2559942641</v>
      </c>
      <c r="AU35" s="6" t="n">
        <v>20571.9125973406</v>
      </c>
      <c r="AV35" s="9" t="n">
        <v>23396.7902921126</v>
      </c>
      <c r="AW35" s="9" t="n">
        <v>16247.7260273374</v>
      </c>
      <c r="AX35" s="9" t="n">
        <v>13083.1780051227</v>
      </c>
      <c r="AY35" s="9" t="n">
        <v>19068.6025688436</v>
      </c>
      <c r="AZ35" s="9" t="n">
        <v>0.570147914866117</v>
      </c>
      <c r="BA35" s="9" t="n">
        <v>18303.9963337875</v>
      </c>
      <c r="BB35" s="9" t="n">
        <v>15009.2769937058</v>
      </c>
      <c r="BC35" s="6" t="n">
        <v>13833.899233294</v>
      </c>
    </row>
    <row r="36" customFormat="false" ht="15" hidden="false" customHeight="false" outlineLevel="0" collapsed="false">
      <c r="A36" s="0" t="n">
        <f aca="false">A32+1</f>
        <v>2022</v>
      </c>
      <c r="B36" s="11" t="n">
        <v>6149.98338694798</v>
      </c>
      <c r="C36" s="9" t="n">
        <v>5191.17916488301</v>
      </c>
      <c r="D36" s="9" t="n">
        <v>3606.79301419357</v>
      </c>
      <c r="E36" s="9" t="n">
        <v>2909.36436524856</v>
      </c>
      <c r="F36" s="9" t="n">
        <v>4215.1956058797</v>
      </c>
      <c r="G36" s="9" t="n">
        <v>4567.83196585368</v>
      </c>
      <c r="H36" s="3" t="n">
        <f aca="false">H32+1</f>
        <v>2022</v>
      </c>
      <c r="I36" s="11" t="n">
        <v>27883.0899598735</v>
      </c>
      <c r="J36" s="9" t="n">
        <v>20709.8558828288</v>
      </c>
      <c r="K36" s="9" t="n">
        <v>23536.017342656</v>
      </c>
      <c r="L36" s="9" t="n">
        <v>16352.6513412764</v>
      </c>
      <c r="M36" s="9" t="n">
        <v>13190.6158469371</v>
      </c>
      <c r="N36" s="9" t="n">
        <v>19111.0562227932</v>
      </c>
      <c r="O36" s="9" t="n">
        <v>0.651613502400199</v>
      </c>
      <c r="P36" s="14" t="n">
        <v>6390.51194391805</v>
      </c>
      <c r="Q36" s="13" t="n">
        <v>5286.14471059517</v>
      </c>
      <c r="R36" s="13" t="n">
        <v>3631.14570436227</v>
      </c>
      <c r="S36" s="13" t="n">
        <v>2961.32482721285</v>
      </c>
      <c r="T36" s="13" t="n">
        <v>4291.10920669792</v>
      </c>
      <c r="U36" s="13" t="n">
        <v>4632.54004629553</v>
      </c>
      <c r="V36" s="10" t="n">
        <v>4066.73639843393</v>
      </c>
      <c r="W36" s="10" t="n">
        <v>3085.58075331567</v>
      </c>
      <c r="X36" s="7"/>
      <c r="Y36" s="7" t="n">
        <v>2022</v>
      </c>
      <c r="Z36" s="8" t="n">
        <v>28973.6098800002</v>
      </c>
      <c r="AA36" s="8" t="n">
        <v>21003.2324847754</v>
      </c>
      <c r="AB36" s="8" t="n">
        <v>23966.5766934016</v>
      </c>
      <c r="AC36" s="8" t="n">
        <v>16463.0627372128</v>
      </c>
      <c r="AD36" s="8" t="n">
        <v>13426.1966841767</v>
      </c>
      <c r="AE36" s="13" t="n">
        <v>19455.2369510346</v>
      </c>
      <c r="AF36" s="13" t="n">
        <v>18437.9647400801</v>
      </c>
      <c r="AG36" s="13" t="n">
        <v>15119.1310868657</v>
      </c>
      <c r="AH36" s="8" t="n">
        <v>13989.5541678612</v>
      </c>
      <c r="AI36" s="13" t="n">
        <v>0.63335816898911</v>
      </c>
      <c r="AJ36" s="3" t="n">
        <f aca="false">AJ32+1</f>
        <v>2022</v>
      </c>
      <c r="AK36" s="11" t="n">
        <v>7024.51838965457</v>
      </c>
      <c r="AL36" s="9" t="n">
        <v>5554.58340373435</v>
      </c>
      <c r="AM36" s="9" t="n">
        <v>3845.70547048484</v>
      </c>
      <c r="AN36" s="9" t="n">
        <v>3096.70448267579</v>
      </c>
      <c r="AO36" s="9" t="n">
        <v>4504.19011821925</v>
      </c>
      <c r="AP36" s="9" t="n">
        <v>4880.39170894579</v>
      </c>
      <c r="AQ36" s="3"/>
      <c r="AR36" s="3"/>
      <c r="AS36" s="3" t="n">
        <f aca="false">AS32+1</f>
        <v>2022</v>
      </c>
      <c r="AT36" s="6" t="n">
        <v>31848.0987443325</v>
      </c>
      <c r="AU36" s="6" t="n">
        <v>22126.9542530403</v>
      </c>
      <c r="AV36" s="9" t="n">
        <v>25183.6369289456</v>
      </c>
      <c r="AW36" s="9" t="n">
        <v>17435.8441065515</v>
      </c>
      <c r="AX36" s="9" t="n">
        <v>14039.9874661195</v>
      </c>
      <c r="AY36" s="9" t="n">
        <v>20421.3134183777</v>
      </c>
      <c r="AZ36" s="9" t="n">
        <v>0.606053566866002</v>
      </c>
      <c r="BA36" s="9" t="n">
        <v>18437.9647400801</v>
      </c>
      <c r="BB36" s="9" t="n">
        <v>15119.1310868657</v>
      </c>
      <c r="BC36" s="6" t="n">
        <v>13989.5541678612</v>
      </c>
    </row>
    <row r="37" customFormat="false" ht="15" hidden="false" customHeight="false" outlineLevel="0" collapsed="false">
      <c r="A37" s="0" t="n">
        <f aca="false">A33+1</f>
        <v>2023</v>
      </c>
      <c r="B37" s="11" t="n">
        <v>6179.90284998184</v>
      </c>
      <c r="C37" s="9" t="n">
        <v>5029.10393448671</v>
      </c>
      <c r="D37" s="9" t="n">
        <v>3495.71594448912</v>
      </c>
      <c r="E37" s="9" t="n">
        <v>2816.45099453587</v>
      </c>
      <c r="F37" s="9" t="n">
        <v>4068.73094826189</v>
      </c>
      <c r="G37" s="9" t="n">
        <v>4425.38365817909</v>
      </c>
      <c r="H37" s="3" t="n">
        <f aca="false">H33+1</f>
        <v>2023</v>
      </c>
      <c r="I37" s="11" t="n">
        <v>28018.7402579043</v>
      </c>
      <c r="J37" s="9" t="n">
        <v>20064.0169061005</v>
      </c>
      <c r="K37" s="9" t="n">
        <v>22801.1928813415</v>
      </c>
      <c r="L37" s="9" t="n">
        <v>15849.0447894894</v>
      </c>
      <c r="M37" s="9" t="n">
        <v>12769.3607457355</v>
      </c>
      <c r="N37" s="9" t="n">
        <v>18447.0077258547</v>
      </c>
      <c r="O37" s="9" t="n">
        <v>0.626462835702913</v>
      </c>
      <c r="P37" s="12" t="n">
        <v>6444.4238261981</v>
      </c>
      <c r="Q37" s="13" t="n">
        <v>5132.16134979798</v>
      </c>
      <c r="R37" s="13" t="n">
        <v>3517.59984491554</v>
      </c>
      <c r="S37" s="13" t="n">
        <v>2867.50166656904</v>
      </c>
      <c r="T37" s="13" t="n">
        <v>4147.90452830829</v>
      </c>
      <c r="U37" s="13" t="n">
        <v>4496.07198705062</v>
      </c>
      <c r="V37" s="10" t="n">
        <v>4096.28489805363</v>
      </c>
      <c r="W37" s="10" t="n">
        <v>3109.05364044335</v>
      </c>
      <c r="X37" s="7"/>
      <c r="Y37" s="7" t="n">
        <v>2023</v>
      </c>
      <c r="Z37" s="8" t="n">
        <v>29218.0381603612</v>
      </c>
      <c r="AA37" s="8" t="n">
        <v>20384.5070455082</v>
      </c>
      <c r="AB37" s="8" t="n">
        <v>23268.4395389917</v>
      </c>
      <c r="AC37" s="8" t="n">
        <v>15948.2630679579</v>
      </c>
      <c r="AD37" s="8" t="n">
        <v>13000.8167337035</v>
      </c>
      <c r="AE37" s="13" t="n">
        <v>18805.9687044428</v>
      </c>
      <c r="AF37" s="13" t="n">
        <v>18571.9331463727</v>
      </c>
      <c r="AG37" s="13" t="n">
        <v>15228.9851800256</v>
      </c>
      <c r="AH37" s="8" t="n">
        <v>14095.9766705281</v>
      </c>
      <c r="AI37" s="13" t="n">
        <v>0.616796672277309</v>
      </c>
      <c r="AJ37" s="3" t="n">
        <f aca="false">AJ33+1</f>
        <v>2023</v>
      </c>
      <c r="AK37" s="11" t="n">
        <v>7061.62898723288</v>
      </c>
      <c r="AL37" s="9" t="n">
        <v>5386.86254738856</v>
      </c>
      <c r="AM37" s="9" t="n">
        <v>3732.40377126101</v>
      </c>
      <c r="AN37" s="9" t="n">
        <v>2998.4753101656</v>
      </c>
      <c r="AO37" s="9" t="n">
        <v>4348.46901998867</v>
      </c>
      <c r="AP37" s="9" t="n">
        <v>4732.45004509033</v>
      </c>
      <c r="AQ37" s="3"/>
      <c r="AR37" s="3"/>
      <c r="AS37" s="3" t="n">
        <f aca="false">AS33+1</f>
        <v>2023</v>
      </c>
      <c r="AT37" s="6" t="n">
        <v>32016.3525534301</v>
      </c>
      <c r="AU37" s="6" t="n">
        <v>21456.2092343059</v>
      </c>
      <c r="AV37" s="9" t="n">
        <v>24423.2160576369</v>
      </c>
      <c r="AW37" s="9" t="n">
        <v>16922.151422638</v>
      </c>
      <c r="AX37" s="9" t="n">
        <v>13594.6313274999</v>
      </c>
      <c r="AY37" s="9" t="n">
        <v>19715.297626558</v>
      </c>
      <c r="AZ37" s="9" t="n">
        <v>0.583031033251839</v>
      </c>
      <c r="BA37" s="9" t="n">
        <v>18571.9331463727</v>
      </c>
      <c r="BB37" s="9" t="n">
        <v>15228.9851800256</v>
      </c>
      <c r="BC37" s="6" t="n">
        <v>14095.9766705281</v>
      </c>
    </row>
    <row r="38" customFormat="false" ht="15" hidden="false" customHeight="false" outlineLevel="0" collapsed="false">
      <c r="A38" s="0" t="n">
        <f aca="false">A34+1</f>
        <v>2023</v>
      </c>
      <c r="B38" s="11" t="n">
        <v>6175.62884717432</v>
      </c>
      <c r="C38" s="9" t="n">
        <v>5280.09984532973</v>
      </c>
      <c r="D38" s="9" t="n">
        <v>3651.88306863143</v>
      </c>
      <c r="E38" s="9" t="n">
        <v>2951.15264800038</v>
      </c>
      <c r="F38" s="9" t="n">
        <v>4252.93669878198</v>
      </c>
      <c r="G38" s="9" t="n">
        <v>4636.67852759661</v>
      </c>
      <c r="H38" s="3" t="n">
        <f aca="false">H34+1</f>
        <v>2023</v>
      </c>
      <c r="I38" s="11" t="n">
        <v>27999.3625787672</v>
      </c>
      <c r="J38" s="9" t="n">
        <v>21021.9957299998</v>
      </c>
      <c r="K38" s="9" t="n">
        <v>23939.1701930281</v>
      </c>
      <c r="L38" s="9" t="n">
        <v>16557.0827950027</v>
      </c>
      <c r="M38" s="9" t="n">
        <v>13380.0775696647</v>
      </c>
      <c r="N38" s="9" t="n">
        <v>19282.1686018627</v>
      </c>
      <c r="O38" s="9" t="n">
        <v>0.649934682695862</v>
      </c>
      <c r="P38" s="14" t="n">
        <v>6516.54564380056</v>
      </c>
      <c r="Q38" s="13" t="n">
        <v>5445.30065476663</v>
      </c>
      <c r="R38" s="13" t="n">
        <v>3726.65132350145</v>
      </c>
      <c r="S38" s="13" t="n">
        <v>3033.10506865809</v>
      </c>
      <c r="T38" s="13" t="n">
        <v>4378.77936523486</v>
      </c>
      <c r="U38" s="13" t="n">
        <v>4763.93549965565</v>
      </c>
      <c r="V38" s="10" t="n">
        <v>4125.83339767332</v>
      </c>
      <c r="W38" s="10" t="n">
        <v>3127.02192183512</v>
      </c>
      <c r="X38" s="7"/>
      <c r="Y38" s="7" t="n">
        <v>2023</v>
      </c>
      <c r="Z38" s="8" t="n">
        <v>29545.0275198035</v>
      </c>
      <c r="AA38" s="8" t="n">
        <v>21598.9594999302</v>
      </c>
      <c r="AB38" s="8" t="n">
        <v>24688.1655546658</v>
      </c>
      <c r="AC38" s="8" t="n">
        <v>16896.0706987925</v>
      </c>
      <c r="AD38" s="8" t="n">
        <v>13751.6373892372</v>
      </c>
      <c r="AE38" s="13" t="n">
        <v>19852.7201251306</v>
      </c>
      <c r="AF38" s="13" t="n">
        <v>18705.9015526652</v>
      </c>
      <c r="AG38" s="13" t="n">
        <v>15338.8392731855</v>
      </c>
      <c r="AH38" s="8" t="n">
        <v>14177.442127416</v>
      </c>
      <c r="AI38" s="13" t="n">
        <v>0.637516338018268</v>
      </c>
      <c r="AJ38" s="3" t="n">
        <f aca="false">AJ34+1</f>
        <v>2023</v>
      </c>
      <c r="AK38" s="11" t="n">
        <v>7107.91089995439</v>
      </c>
      <c r="AL38" s="9" t="n">
        <v>5727.71505414353</v>
      </c>
      <c r="AM38" s="9" t="n">
        <v>3943.84176344999</v>
      </c>
      <c r="AN38" s="9" t="n">
        <v>3183.31306145682</v>
      </c>
      <c r="AO38" s="9" t="n">
        <v>4605.57604314034</v>
      </c>
      <c r="AP38" s="9" t="n">
        <v>5016.97771709423</v>
      </c>
      <c r="AQ38" s="3"/>
      <c r="AR38" s="3"/>
      <c r="AS38" s="3" t="n">
        <f aca="false">AS34+1</f>
        <v>2023</v>
      </c>
      <c r="AT38" s="6" t="n">
        <v>32226.1877114677</v>
      </c>
      <c r="AU38" s="6" t="n">
        <v>22746.2144547094</v>
      </c>
      <c r="AV38" s="9" t="n">
        <v>25968.5895181682</v>
      </c>
      <c r="AW38" s="9" t="n">
        <v>17880.7791434303</v>
      </c>
      <c r="AX38" s="9" t="n">
        <v>14432.6575989483</v>
      </c>
      <c r="AY38" s="9" t="n">
        <v>20880.9817926434</v>
      </c>
      <c r="AZ38" s="9" t="n">
        <v>0.611997904039463</v>
      </c>
      <c r="BA38" s="9" t="n">
        <v>18705.9015526652</v>
      </c>
      <c r="BB38" s="9" t="n">
        <v>15338.8392731855</v>
      </c>
      <c r="BC38" s="6" t="n">
        <v>14177.442127416</v>
      </c>
    </row>
    <row r="39" customFormat="false" ht="15" hidden="false" customHeight="false" outlineLevel="0" collapsed="false">
      <c r="A39" s="0" t="n">
        <f aca="false">A35+1</f>
        <v>2023</v>
      </c>
      <c r="B39" s="11" t="n">
        <v>6237.43675187587</v>
      </c>
      <c r="C39" s="9" t="n">
        <v>5164.69725816196</v>
      </c>
      <c r="D39" s="9" t="n">
        <v>3561.49544038458</v>
      </c>
      <c r="E39" s="9" t="n">
        <v>2877.96403366533</v>
      </c>
      <c r="F39" s="9" t="n">
        <v>4135.4904886957</v>
      </c>
      <c r="G39" s="9" t="n">
        <v>4523.85734707673</v>
      </c>
      <c r="H39" s="3" t="n">
        <f aca="false">H35+1</f>
        <v>2023</v>
      </c>
      <c r="I39" s="11" t="n">
        <v>28279.5902246958</v>
      </c>
      <c r="J39" s="9" t="n">
        <v>20510.4816448575</v>
      </c>
      <c r="K39" s="9" t="n">
        <v>23415.9524024841</v>
      </c>
      <c r="L39" s="9" t="n">
        <v>16147.2790262616</v>
      </c>
      <c r="M39" s="9" t="n">
        <v>13048.2515159759</v>
      </c>
      <c r="N39" s="9" t="n">
        <v>18749.6853356099</v>
      </c>
      <c r="O39" s="9" t="n">
        <v>0.63431380245235</v>
      </c>
      <c r="P39" s="14" t="n">
        <v>6601.5674048453</v>
      </c>
      <c r="Q39" s="13" t="n">
        <v>5317.08414390314</v>
      </c>
      <c r="R39" s="13" t="n">
        <v>3650.20301590314</v>
      </c>
      <c r="S39" s="13" t="n">
        <v>2958.54212627737</v>
      </c>
      <c r="T39" s="13" t="n">
        <v>4255.08391814774</v>
      </c>
      <c r="U39" s="13" t="n">
        <v>4650.66277881283</v>
      </c>
      <c r="V39" s="10" t="n">
        <v>4155.38189729301</v>
      </c>
      <c r="W39" s="10" t="n">
        <v>3150.62644118665</v>
      </c>
      <c r="X39" s="7"/>
      <c r="Y39" s="7" t="n">
        <v>2023</v>
      </c>
      <c r="Z39" s="8" t="n">
        <v>29930.5032621915</v>
      </c>
      <c r="AA39" s="8" t="n">
        <v>21085.3981995919</v>
      </c>
      <c r="AB39" s="8" t="n">
        <v>24106.8513816332</v>
      </c>
      <c r="AC39" s="8" t="n">
        <v>16549.4656912786</v>
      </c>
      <c r="AD39" s="8" t="n">
        <v>13413.5803410691</v>
      </c>
      <c r="AE39" s="13" t="n">
        <v>19291.9037681179</v>
      </c>
      <c r="AF39" s="13" t="n">
        <v>18839.8699589578</v>
      </c>
      <c r="AG39" s="13" t="n">
        <v>15448.6933663454</v>
      </c>
      <c r="AH39" s="8" t="n">
        <v>14284.4614305795</v>
      </c>
      <c r="AI39" s="13" t="n">
        <v>0.615238747838647</v>
      </c>
      <c r="AJ39" s="3" t="n">
        <f aca="false">AJ35+1</f>
        <v>2023</v>
      </c>
      <c r="AK39" s="11" t="n">
        <v>7175.77376185124</v>
      </c>
      <c r="AL39" s="9" t="n">
        <v>5595.12375626781</v>
      </c>
      <c r="AM39" s="9" t="n">
        <v>3854.96619470505</v>
      </c>
      <c r="AN39" s="9" t="n">
        <v>3106.93934166005</v>
      </c>
      <c r="AO39" s="9" t="n">
        <v>4475.99194465947</v>
      </c>
      <c r="AP39" s="9" t="n">
        <v>4895.78264564764</v>
      </c>
      <c r="AQ39" s="3"/>
      <c r="AR39" s="3"/>
      <c r="AS39" s="3" t="n">
        <f aca="false">AS35+1</f>
        <v>2023</v>
      </c>
      <c r="AT39" s="6" t="n">
        <v>32533.867613046</v>
      </c>
      <c r="AU39" s="6" t="n">
        <v>22196.7344208267</v>
      </c>
      <c r="AV39" s="9" t="n">
        <v>25367.4407257322</v>
      </c>
      <c r="AW39" s="9" t="n">
        <v>17477.8308226577</v>
      </c>
      <c r="AX39" s="9" t="n">
        <v>14086.3907611902</v>
      </c>
      <c r="AY39" s="9" t="n">
        <v>20293.4671852089</v>
      </c>
      <c r="AZ39" s="9" t="n">
        <v>0.596198457362817</v>
      </c>
      <c r="BA39" s="9" t="n">
        <v>18839.8699589578</v>
      </c>
      <c r="BB39" s="9" t="n">
        <v>15448.6933663454</v>
      </c>
      <c r="BC39" s="6" t="n">
        <v>14284.4614305795</v>
      </c>
    </row>
    <row r="40" customFormat="false" ht="15" hidden="false" customHeight="false" outlineLevel="0" collapsed="false">
      <c r="A40" s="0" t="n">
        <f aca="false">A36+1</f>
        <v>2023</v>
      </c>
      <c r="B40" s="11" t="n">
        <v>6277.0592799012</v>
      </c>
      <c r="C40" s="9" t="n">
        <v>5378.50621098359</v>
      </c>
      <c r="D40" s="9" t="n">
        <v>3696.6587900121</v>
      </c>
      <c r="E40" s="9" t="n">
        <v>2988.47284062459</v>
      </c>
      <c r="F40" s="9" t="n">
        <v>4281.40681773624</v>
      </c>
      <c r="G40" s="9" t="n">
        <v>4704.03376514036</v>
      </c>
      <c r="H40" s="3" t="n">
        <f aca="false">H36+1</f>
        <v>2023</v>
      </c>
      <c r="I40" s="11" t="n">
        <v>28459.2327446598</v>
      </c>
      <c r="J40" s="9" t="n">
        <v>21327.3741399133</v>
      </c>
      <c r="K40" s="9" t="n">
        <v>24385.32969843</v>
      </c>
      <c r="L40" s="9" t="n">
        <v>16760.0891104222</v>
      </c>
      <c r="M40" s="9" t="n">
        <v>13549.2816508447</v>
      </c>
      <c r="N40" s="9" t="n">
        <v>19411.2477941178</v>
      </c>
      <c r="O40" s="9" t="n">
        <v>0.658518865295189</v>
      </c>
      <c r="P40" s="14" t="n">
        <v>6684.93529939961</v>
      </c>
      <c r="Q40" s="13" t="n">
        <v>5601.30240730276</v>
      </c>
      <c r="R40" s="13" t="n">
        <v>3839.12324420617</v>
      </c>
      <c r="S40" s="13" t="n">
        <v>3101.89880010661</v>
      </c>
      <c r="T40" s="13" t="n">
        <v>4457.77998351573</v>
      </c>
      <c r="U40" s="13" t="n">
        <v>4901.09821162293</v>
      </c>
      <c r="V40" s="10" t="n">
        <v>4184.93039691271</v>
      </c>
      <c r="W40" s="10" t="n">
        <v>3168.6794597389</v>
      </c>
      <c r="X40" s="7"/>
      <c r="Y40" s="7" t="n">
        <v>2023</v>
      </c>
      <c r="Z40" s="8" t="n">
        <v>30308.4806252778</v>
      </c>
      <c r="AA40" s="8" t="n">
        <v>22220.8343890626</v>
      </c>
      <c r="AB40" s="8" t="n">
        <v>25395.453790451</v>
      </c>
      <c r="AC40" s="8" t="n">
        <v>17406.0012930157</v>
      </c>
      <c r="AD40" s="8" t="n">
        <v>14063.5377118829</v>
      </c>
      <c r="AE40" s="13" t="n">
        <v>20210.8969213617</v>
      </c>
      <c r="AF40" s="13" t="n">
        <v>18973.8383652504</v>
      </c>
      <c r="AG40" s="13" t="n">
        <v>15558.5474595053</v>
      </c>
      <c r="AH40" s="8" t="n">
        <v>14366.3110728742</v>
      </c>
      <c r="AI40" s="13" t="n">
        <v>0.636315920534988</v>
      </c>
      <c r="AJ40" s="3" t="n">
        <f aca="false">AJ36+1</f>
        <v>2023</v>
      </c>
      <c r="AK40" s="11" t="n">
        <v>7243.74359730024</v>
      </c>
      <c r="AL40" s="9" t="n">
        <v>5891.62386242093</v>
      </c>
      <c r="AM40" s="9" t="n">
        <v>4043.3630395101</v>
      </c>
      <c r="AN40" s="9" t="n">
        <v>3257.1400881477</v>
      </c>
      <c r="AO40" s="9" t="n">
        <v>4685.01118269408</v>
      </c>
      <c r="AP40" s="9" t="n">
        <v>5155.45359462907</v>
      </c>
      <c r="AQ40" s="3"/>
      <c r="AR40" s="3"/>
      <c r="AS40" s="3" t="n">
        <f aca="false">AS36+1</f>
        <v>2023</v>
      </c>
      <c r="AT40" s="6" t="n">
        <v>32842.0325164512</v>
      </c>
      <c r="AU40" s="6" t="n">
        <v>23374.0430369412</v>
      </c>
      <c r="AV40" s="9" t="n">
        <v>26711.7271429159</v>
      </c>
      <c r="AW40" s="9" t="n">
        <v>18331.9934831624</v>
      </c>
      <c r="AX40" s="9" t="n">
        <v>14767.3781172282</v>
      </c>
      <c r="AY40" s="9" t="n">
        <v>21241.1286422841</v>
      </c>
      <c r="AZ40" s="9" t="n">
        <v>0.617969138937753</v>
      </c>
      <c r="BA40" s="9" t="n">
        <v>18973.8383652504</v>
      </c>
      <c r="BB40" s="9" t="n">
        <v>15558.5474595053</v>
      </c>
      <c r="BC40" s="6" t="n">
        <v>14366.3110728742</v>
      </c>
    </row>
    <row r="41" customFormat="false" ht="15" hidden="false" customHeight="false" outlineLevel="0" collapsed="false">
      <c r="A41" s="0" t="n">
        <f aca="false">A37+1</f>
        <v>2024</v>
      </c>
      <c r="B41" s="11" t="n">
        <v>6307.00548481423</v>
      </c>
      <c r="C41" s="9" t="n">
        <v>5309.20482797459</v>
      </c>
      <c r="D41" s="9" t="n">
        <v>3637.67122741819</v>
      </c>
      <c r="E41" s="9" t="n">
        <v>2941.65616987788</v>
      </c>
      <c r="F41" s="9" t="n">
        <v>4206.09564326872</v>
      </c>
      <c r="G41" s="9" t="n">
        <v>4635.62617641631</v>
      </c>
      <c r="H41" s="3" t="n">
        <f aca="false">H37+1</f>
        <v>2024</v>
      </c>
      <c r="I41" s="11" t="n">
        <v>28595.0042863064</v>
      </c>
      <c r="J41" s="9" t="n">
        <v>21017.2245296918</v>
      </c>
      <c r="K41" s="9" t="n">
        <v>24071.1277607655</v>
      </c>
      <c r="L41" s="9" t="n">
        <v>16492.6484669547</v>
      </c>
      <c r="M41" s="9" t="n">
        <v>13337.021981197</v>
      </c>
      <c r="N41" s="9" t="n">
        <v>19069.7983753896</v>
      </c>
      <c r="O41" s="9" t="n">
        <v>0.632674283436797</v>
      </c>
      <c r="P41" s="12" t="n">
        <v>6745.39395309757</v>
      </c>
      <c r="Q41" s="13" t="n">
        <v>5527.04878908284</v>
      </c>
      <c r="R41" s="13" t="n">
        <v>3771.13915026401</v>
      </c>
      <c r="S41" s="13" t="n">
        <v>3053.4618556188</v>
      </c>
      <c r="T41" s="13" t="n">
        <v>4378.68383730056</v>
      </c>
      <c r="U41" s="13" t="n">
        <v>4826.16630937926</v>
      </c>
      <c r="V41" s="10" t="n">
        <v>4214.4788965324</v>
      </c>
      <c r="W41" s="10" t="n">
        <v>3192.4154906402</v>
      </c>
      <c r="X41" s="7"/>
      <c r="Y41" s="7" t="n">
        <v>2024</v>
      </c>
      <c r="Z41" s="8" t="n">
        <v>30582.5909722245</v>
      </c>
      <c r="AA41" s="8" t="n">
        <v>21881.1045329529</v>
      </c>
      <c r="AB41" s="8" t="n">
        <v>25058.7991710147</v>
      </c>
      <c r="AC41" s="8" t="n">
        <v>17097.7717437697</v>
      </c>
      <c r="AD41" s="8" t="n">
        <v>13843.9319673534</v>
      </c>
      <c r="AE41" s="13" t="n">
        <v>19852.2870159955</v>
      </c>
      <c r="AF41" s="13" t="n">
        <v>19107.8067715429</v>
      </c>
      <c r="AG41" s="13" t="n">
        <v>15668.4015526652</v>
      </c>
      <c r="AH41" s="8" t="n">
        <v>14473.9266294163</v>
      </c>
      <c r="AI41" s="13" t="n">
        <v>0.615735437970419</v>
      </c>
      <c r="AJ41" s="3" t="n">
        <f aca="false">AJ37+1</f>
        <v>2024</v>
      </c>
      <c r="AK41" s="11" t="n">
        <v>7325.72738734605</v>
      </c>
      <c r="AL41" s="9" t="n">
        <v>5804.96664062832</v>
      </c>
      <c r="AM41" s="9" t="n">
        <v>3986.72419115039</v>
      </c>
      <c r="AN41" s="9" t="n">
        <v>3205.10143158851</v>
      </c>
      <c r="AO41" s="9" t="n">
        <v>4597.65497223974</v>
      </c>
      <c r="AP41" s="9" t="n">
        <v>5082.28136782391</v>
      </c>
      <c r="AQ41" s="3"/>
      <c r="AR41" s="3"/>
      <c r="AS41" s="3" t="n">
        <f aca="false">AS37+1</f>
        <v>2024</v>
      </c>
      <c r="AT41" s="6" t="n">
        <v>33213.7345600616</v>
      </c>
      <c r="AU41" s="6" t="n">
        <v>23042.2912818222</v>
      </c>
      <c r="AV41" s="9" t="n">
        <v>26318.8364700656</v>
      </c>
      <c r="AW41" s="9" t="n">
        <v>18075.2015530592</v>
      </c>
      <c r="AX41" s="9" t="n">
        <v>14531.4427575799</v>
      </c>
      <c r="AY41" s="9" t="n">
        <v>20845.0688610786</v>
      </c>
      <c r="AZ41" s="9" t="n">
        <v>0.594056141993835</v>
      </c>
      <c r="BA41" s="9" t="n">
        <v>19107.8067715429</v>
      </c>
      <c r="BB41" s="9" t="n">
        <v>15668.4015526652</v>
      </c>
      <c r="BC41" s="6" t="n">
        <v>14473.9266294163</v>
      </c>
    </row>
    <row r="42" customFormat="false" ht="15" hidden="false" customHeight="false" outlineLevel="0" collapsed="false">
      <c r="A42" s="0" t="n">
        <f aca="false">A38+1</f>
        <v>2024</v>
      </c>
      <c r="B42" s="11" t="n">
        <v>6303.1921203153</v>
      </c>
      <c r="C42" s="9" t="n">
        <v>5498.80820168399</v>
      </c>
      <c r="D42" s="9" t="n">
        <v>3753.40120865397</v>
      </c>
      <c r="E42" s="9" t="n">
        <v>3034.71243031202</v>
      </c>
      <c r="F42" s="9" t="n">
        <v>4332.51135417725</v>
      </c>
      <c r="G42" s="9" t="n">
        <v>4795.76136755226</v>
      </c>
      <c r="H42" s="3" t="n">
        <f aca="false">H38+1</f>
        <v>2024</v>
      </c>
      <c r="I42" s="11" t="n">
        <v>28577.7150712495</v>
      </c>
      <c r="J42" s="9" t="n">
        <v>21743.2531478603</v>
      </c>
      <c r="K42" s="9" t="n">
        <v>24930.760639946</v>
      </c>
      <c r="L42" s="9" t="n">
        <v>17017.3506124435</v>
      </c>
      <c r="M42" s="9" t="n">
        <v>13758.9249226783</v>
      </c>
      <c r="N42" s="9" t="n">
        <v>19642.9479951243</v>
      </c>
      <c r="O42" s="9" t="n">
        <v>0.658800871826966</v>
      </c>
      <c r="P42" s="14" t="n">
        <v>6747.22284328682</v>
      </c>
      <c r="Q42" s="13" t="n">
        <v>5806.55268185585</v>
      </c>
      <c r="R42" s="13" t="n">
        <v>3950.59900579301</v>
      </c>
      <c r="S42" s="13" t="n">
        <v>3195.08355753194</v>
      </c>
      <c r="T42" s="13" t="n">
        <v>4573.71288021023</v>
      </c>
      <c r="U42" s="13" t="n">
        <v>5058.03039608614</v>
      </c>
      <c r="V42" s="10" t="n">
        <v>4244.02739615209</v>
      </c>
      <c r="W42" s="10" t="n">
        <v>3210.55338653151</v>
      </c>
      <c r="X42" s="7"/>
      <c r="Y42" s="7" t="n">
        <v>2024</v>
      </c>
      <c r="Z42" s="8" t="n">
        <v>30590.8828823753</v>
      </c>
      <c r="AA42" s="8" t="n">
        <v>22932.3410617918</v>
      </c>
      <c r="AB42" s="8" t="n">
        <v>26326.0273399338</v>
      </c>
      <c r="AC42" s="8" t="n">
        <v>17911.4154532016</v>
      </c>
      <c r="AD42" s="8" t="n">
        <v>14486.0232391924</v>
      </c>
      <c r="AE42" s="13" t="n">
        <v>20736.5190546998</v>
      </c>
      <c r="AF42" s="13" t="n">
        <v>19241.7751778355</v>
      </c>
      <c r="AG42" s="13" t="n">
        <v>15778.2556458251</v>
      </c>
      <c r="AH42" s="8" t="n">
        <v>14556.161092666</v>
      </c>
      <c r="AI42" s="13" t="n">
        <v>0.639568296161889</v>
      </c>
      <c r="AJ42" s="3" t="n">
        <f aca="false">AJ38+1</f>
        <v>2024</v>
      </c>
      <c r="AK42" s="11" t="n">
        <v>7363.4327521854</v>
      </c>
      <c r="AL42" s="9" t="n">
        <v>6069.08739801257</v>
      </c>
      <c r="AM42" s="9" t="n">
        <v>4174.95841390953</v>
      </c>
      <c r="AN42" s="9" t="n">
        <v>3336.85192638138</v>
      </c>
      <c r="AO42" s="9" t="n">
        <v>4776.99842322673</v>
      </c>
      <c r="AP42" s="9" t="n">
        <v>5304.48495227045</v>
      </c>
      <c r="AQ42" s="3"/>
      <c r="AR42" s="3"/>
      <c r="AS42" s="3" t="n">
        <f aca="false">AS38+1</f>
        <v>2024</v>
      </c>
      <c r="AT42" s="6" t="n">
        <v>33384.6849535239</v>
      </c>
      <c r="AU42" s="6" t="n">
        <v>24049.7285616819</v>
      </c>
      <c r="AV42" s="9" t="n">
        <v>27516.3198411661</v>
      </c>
      <c r="AW42" s="9" t="n">
        <v>18928.6269099242</v>
      </c>
      <c r="AX42" s="9" t="n">
        <v>15128.7794766292</v>
      </c>
      <c r="AY42" s="9" t="n">
        <v>21658.184810009</v>
      </c>
      <c r="AZ42" s="9" t="n">
        <v>0.618696624423738</v>
      </c>
      <c r="BA42" s="9" t="n">
        <v>19241.7751778355</v>
      </c>
      <c r="BB42" s="9" t="n">
        <v>15778.2556458251</v>
      </c>
      <c r="BC42" s="6" t="n">
        <v>14556.161092666</v>
      </c>
    </row>
    <row r="43" customFormat="false" ht="15" hidden="false" customHeight="false" outlineLevel="0" collapsed="false">
      <c r="A43" s="0" t="n">
        <f aca="false">A39+1</f>
        <v>2024</v>
      </c>
      <c r="B43" s="11" t="n">
        <v>6343.28252201252</v>
      </c>
      <c r="C43" s="9" t="n">
        <v>5474.67097074339</v>
      </c>
      <c r="D43" s="9" t="n">
        <v>3758.1662500454</v>
      </c>
      <c r="E43" s="9" t="n">
        <v>3007.9931807154</v>
      </c>
      <c r="F43" s="9" t="n">
        <v>4291.84291399077</v>
      </c>
      <c r="G43" s="9" t="n">
        <v>4775.50285665068</v>
      </c>
      <c r="H43" s="3" t="n">
        <f aca="false">H39+1</f>
        <v>2024</v>
      </c>
      <c r="I43" s="11" t="n">
        <v>28759.4788593311</v>
      </c>
      <c r="J43" s="9" t="n">
        <v>21651.4041384597</v>
      </c>
      <c r="K43" s="9" t="n">
        <v>24821.3261034028</v>
      </c>
      <c r="L43" s="9" t="n">
        <v>17038.9545858886</v>
      </c>
      <c r="M43" s="9" t="n">
        <v>13637.7839059816</v>
      </c>
      <c r="N43" s="9" t="n">
        <v>19458.5634683865</v>
      </c>
      <c r="O43" s="9" t="n">
        <v>0.653913294044412</v>
      </c>
      <c r="P43" s="14" t="n">
        <v>6766.160140659</v>
      </c>
      <c r="Q43" s="13" t="n">
        <v>5785.33450796707</v>
      </c>
      <c r="R43" s="13" t="n">
        <v>3927.76862489597</v>
      </c>
      <c r="S43" s="13" t="n">
        <v>3167.55719771524</v>
      </c>
      <c r="T43" s="13" t="n">
        <v>4533.04085411218</v>
      </c>
      <c r="U43" s="13" t="n">
        <v>5034.20750058203</v>
      </c>
      <c r="V43" s="10" t="n">
        <v>4273.57589577179</v>
      </c>
      <c r="W43" s="10" t="n">
        <v>3234.42076901323</v>
      </c>
      <c r="X43" s="7"/>
      <c r="Y43" s="7" t="n">
        <v>2024</v>
      </c>
      <c r="Z43" s="8" t="n">
        <v>30676.7417104408</v>
      </c>
      <c r="AA43" s="8" t="n">
        <v>22824.3316743427</v>
      </c>
      <c r="AB43" s="8" t="n">
        <v>26229.8273644053</v>
      </c>
      <c r="AC43" s="8" t="n">
        <v>17807.9059761319</v>
      </c>
      <c r="AD43" s="8" t="n">
        <v>14361.222907428</v>
      </c>
      <c r="AE43" s="13" t="n">
        <v>20552.118269984</v>
      </c>
      <c r="AF43" s="13" t="n">
        <v>19375.7435841281</v>
      </c>
      <c r="AG43" s="13" t="n">
        <v>15888.109738985</v>
      </c>
      <c r="AH43" s="8" t="n">
        <v>14664.3721773101</v>
      </c>
      <c r="AI43" s="13" t="n">
        <v>0.626212490848283</v>
      </c>
      <c r="AJ43" s="3" t="n">
        <f aca="false">AJ39+1</f>
        <v>2024</v>
      </c>
      <c r="AK43" s="11" t="n">
        <v>7392.4212470608</v>
      </c>
      <c r="AL43" s="9" t="n">
        <v>6048.87304455844</v>
      </c>
      <c r="AM43" s="9" t="n">
        <v>4144.00492256614</v>
      </c>
      <c r="AN43" s="9" t="n">
        <v>3307.12378396913</v>
      </c>
      <c r="AO43" s="9" t="n">
        <v>4739.30648025642</v>
      </c>
      <c r="AP43" s="9" t="n">
        <v>5274.53101999322</v>
      </c>
      <c r="AQ43" s="3"/>
      <c r="AR43" s="3"/>
      <c r="AS43" s="3" t="n">
        <f aca="false">AS39+1</f>
        <v>2024</v>
      </c>
      <c r="AT43" s="6" t="n">
        <v>33516.1143834192</v>
      </c>
      <c r="AU43" s="6" t="n">
        <v>23913.9219853405</v>
      </c>
      <c r="AV43" s="9" t="n">
        <v>27424.6710349208</v>
      </c>
      <c r="AW43" s="9" t="n">
        <v>18788.2884846966</v>
      </c>
      <c r="AX43" s="9" t="n">
        <v>14993.9965972185</v>
      </c>
      <c r="AY43" s="9" t="n">
        <v>21487.295269261</v>
      </c>
      <c r="AZ43" s="9" t="n">
        <v>0.60892136183952</v>
      </c>
      <c r="BA43" s="9" t="n">
        <v>19375.7435841281</v>
      </c>
      <c r="BB43" s="9" t="n">
        <v>15888.109738985</v>
      </c>
      <c r="BC43" s="6" t="n">
        <v>14664.3721773101</v>
      </c>
    </row>
    <row r="44" customFormat="false" ht="15" hidden="false" customHeight="false" outlineLevel="0" collapsed="false">
      <c r="A44" s="0" t="n">
        <f aca="false">A40+1</f>
        <v>2024</v>
      </c>
      <c r="B44" s="11" t="n">
        <v>6375.55978964205</v>
      </c>
      <c r="C44" s="9" t="n">
        <v>5634.541320916</v>
      </c>
      <c r="D44" s="9" t="n">
        <v>3847.49214744782</v>
      </c>
      <c r="E44" s="9" t="n">
        <v>3083.16152224561</v>
      </c>
      <c r="F44" s="9" t="n">
        <v>4392.9764595144</v>
      </c>
      <c r="G44" s="9" t="n">
        <v>4893.70791386979</v>
      </c>
      <c r="H44" s="3" t="n">
        <f aca="false">H40+1</f>
        <v>2024</v>
      </c>
      <c r="I44" s="11" t="n">
        <v>28905.8190850435</v>
      </c>
      <c r="J44" s="9" t="n">
        <v>22187.3279022778</v>
      </c>
      <c r="K44" s="9" t="n">
        <v>25546.1539728959</v>
      </c>
      <c r="L44" s="9" t="n">
        <v>17443.9446283502</v>
      </c>
      <c r="M44" s="9" t="n">
        <v>13978.5857418808</v>
      </c>
      <c r="N44" s="9" t="n">
        <v>19917.0875928226</v>
      </c>
      <c r="O44" s="9" t="n">
        <v>0.662050778612863</v>
      </c>
      <c r="P44" s="14" t="n">
        <v>6809.47098866169</v>
      </c>
      <c r="Q44" s="13" t="n">
        <v>5972.85117216209</v>
      </c>
      <c r="R44" s="13" t="n">
        <v>4036.20142825252</v>
      </c>
      <c r="S44" s="13" t="n">
        <v>3253.80637073226</v>
      </c>
      <c r="T44" s="13" t="n">
        <v>4653.34228892473</v>
      </c>
      <c r="U44" s="13" t="n">
        <v>5175.54949271655</v>
      </c>
      <c r="V44" s="10" t="n">
        <v>4301.81969694291</v>
      </c>
      <c r="W44" s="10" t="n">
        <v>3252.64364674692</v>
      </c>
      <c r="X44" s="7"/>
      <c r="Y44" s="7" t="n">
        <v>2024</v>
      </c>
      <c r="Z44" s="8" t="n">
        <v>30873.106512606</v>
      </c>
      <c r="AA44" s="8" t="n">
        <v>23465.1547845577</v>
      </c>
      <c r="AB44" s="8" t="n">
        <v>27079.9994198001</v>
      </c>
      <c r="AC44" s="8" t="n">
        <v>18299.5238261912</v>
      </c>
      <c r="AD44" s="8" t="n">
        <v>14752.2635491478</v>
      </c>
      <c r="AE44" s="13" t="n">
        <v>21097.546691189</v>
      </c>
      <c r="AF44" s="13" t="n">
        <v>19503.7966859518</v>
      </c>
      <c r="AG44" s="13" t="n">
        <v>15993.1132824805</v>
      </c>
      <c r="AH44" s="8" t="n">
        <v>14746.991935317</v>
      </c>
      <c r="AI44" s="13" t="n">
        <v>0.642858560193029</v>
      </c>
      <c r="AJ44" s="3" t="n">
        <f aca="false">AJ40+1</f>
        <v>2024</v>
      </c>
      <c r="AK44" s="11" t="n">
        <v>7458.4209885604</v>
      </c>
      <c r="AL44" s="9" t="n">
        <v>6263.28330046066</v>
      </c>
      <c r="AM44" s="9" t="n">
        <v>4279.02792716899</v>
      </c>
      <c r="AN44" s="9" t="n">
        <v>3412.26951275505</v>
      </c>
      <c r="AO44" s="9" t="n">
        <v>4881.8391039331</v>
      </c>
      <c r="AP44" s="9" t="n">
        <v>5442.36105991026</v>
      </c>
      <c r="AQ44" s="3"/>
      <c r="AR44" s="3"/>
      <c r="AS44" s="3" t="n">
        <f aca="false">AS40+1</f>
        <v>2024</v>
      </c>
      <c r="AT44" s="6" t="n">
        <v>33815.3471802861</v>
      </c>
      <c r="AU44" s="6" t="n">
        <v>24674.8378783667</v>
      </c>
      <c r="AV44" s="9" t="n">
        <v>28396.774547644</v>
      </c>
      <c r="AW44" s="9" t="n">
        <v>19400.462265846</v>
      </c>
      <c r="AX44" s="9" t="n">
        <v>15470.7113507667</v>
      </c>
      <c r="AY44" s="9" t="n">
        <v>22133.5165219278</v>
      </c>
      <c r="AZ44" s="9" t="n">
        <v>0.627226647766091</v>
      </c>
      <c r="BA44" s="9" t="n">
        <v>19503.7966859518</v>
      </c>
      <c r="BB44" s="9" t="n">
        <v>15993.1132824805</v>
      </c>
      <c r="BC44" s="6" t="n">
        <v>14746.991935317</v>
      </c>
    </row>
    <row r="45" customFormat="false" ht="15" hidden="false" customHeight="false" outlineLevel="0" collapsed="false">
      <c r="A45" s="0" t="n">
        <f aca="false">A41+1</f>
        <v>2025</v>
      </c>
      <c r="B45" s="11" t="n">
        <v>6407.26003588706</v>
      </c>
      <c r="C45" s="9" t="n">
        <v>5650.01624700885</v>
      </c>
      <c r="D45" s="9" t="n">
        <v>3848.70670017662</v>
      </c>
      <c r="E45" s="9" t="n">
        <v>3078.16010038198</v>
      </c>
      <c r="F45" s="9" t="n">
        <v>4378.2750261787</v>
      </c>
      <c r="G45" s="9" t="n">
        <v>4896.80162965893</v>
      </c>
      <c r="H45" s="3" t="n">
        <f aca="false">H41+1</f>
        <v>2025</v>
      </c>
      <c r="I45" s="11" t="n">
        <v>29049.5431834981</v>
      </c>
      <c r="J45" s="9" t="n">
        <v>22201.3543394617</v>
      </c>
      <c r="K45" s="9" t="n">
        <v>25616.3149358158</v>
      </c>
      <c r="L45" s="9" t="n">
        <v>17449.4512258266</v>
      </c>
      <c r="M45" s="9" t="n">
        <v>13955.9100553014</v>
      </c>
      <c r="N45" s="9" t="n">
        <v>19850.4335285029</v>
      </c>
      <c r="O45" s="9" t="n">
        <v>0.65682108253378</v>
      </c>
      <c r="P45" s="12" t="n">
        <v>6840.08052590487</v>
      </c>
      <c r="Q45" s="13" t="n">
        <v>5979.90467056114</v>
      </c>
      <c r="R45" s="13" t="n">
        <v>4046.43138656503</v>
      </c>
      <c r="S45" s="13" t="n">
        <v>3247.93858207846</v>
      </c>
      <c r="T45" s="13" t="n">
        <v>4633.60658873904</v>
      </c>
      <c r="U45" s="13" t="n">
        <v>5170.48286568412</v>
      </c>
      <c r="V45" s="10" t="n">
        <v>4320.93060897401</v>
      </c>
      <c r="W45" s="10" t="n">
        <v>3276.6421827671</v>
      </c>
      <c r="X45" s="7"/>
      <c r="Y45" s="7" t="n">
        <v>2025</v>
      </c>
      <c r="Z45" s="8" t="n">
        <v>31011.8855022197</v>
      </c>
      <c r="AA45" s="8" t="n">
        <v>23442.1834676533</v>
      </c>
      <c r="AB45" s="8" t="n">
        <v>27111.9789095024</v>
      </c>
      <c r="AC45" s="8" t="n">
        <v>18345.9049023611</v>
      </c>
      <c r="AD45" s="8" t="n">
        <v>14725.6598872181</v>
      </c>
      <c r="AE45" s="13" t="n">
        <v>21008.0680261138</v>
      </c>
      <c r="AF45" s="13" t="n">
        <v>19590.4426564937</v>
      </c>
      <c r="AG45" s="13" t="n">
        <v>16064.1629783248</v>
      </c>
      <c r="AH45" s="8" t="n">
        <v>14855.7976501708</v>
      </c>
      <c r="AI45" s="13" t="n">
        <v>0.643806007956275</v>
      </c>
      <c r="AJ45" s="3" t="n">
        <f aca="false">AJ41+1</f>
        <v>2025</v>
      </c>
      <c r="AK45" s="11" t="n">
        <v>7504.96739609413</v>
      </c>
      <c r="AL45" s="9" t="n">
        <v>6263.94007707371</v>
      </c>
      <c r="AM45" s="9" t="n">
        <v>4285.27977796142</v>
      </c>
      <c r="AN45" s="9" t="n">
        <v>3405.98017357162</v>
      </c>
      <c r="AO45" s="9" t="n">
        <v>4858.14818506283</v>
      </c>
      <c r="AP45" s="9" t="n">
        <v>5437.33979549992</v>
      </c>
      <c r="AQ45" s="3"/>
      <c r="AR45" s="3"/>
      <c r="AS45" s="3" t="n">
        <f aca="false">AS41+1</f>
        <v>2025</v>
      </c>
      <c r="AT45" s="6" t="n">
        <v>34026.3815176026</v>
      </c>
      <c r="AU45" s="6" t="n">
        <v>24652.0722286964</v>
      </c>
      <c r="AV45" s="9" t="n">
        <v>28399.7522729862</v>
      </c>
      <c r="AW45" s="9" t="n">
        <v>19428.8072071398</v>
      </c>
      <c r="AX45" s="9" t="n">
        <v>15442.1964428058</v>
      </c>
      <c r="AY45" s="9" t="n">
        <v>22026.1054964779</v>
      </c>
      <c r="AZ45" s="9" t="n">
        <v>0.616975049897985</v>
      </c>
      <c r="BA45" s="9" t="n">
        <v>19590.4426564937</v>
      </c>
      <c r="BB45" s="9" t="n">
        <v>16064.1629783248</v>
      </c>
      <c r="BC45" s="6" t="n">
        <v>14855.7976501708</v>
      </c>
    </row>
    <row r="46" customFormat="false" ht="15" hidden="false" customHeight="false" outlineLevel="0" collapsed="false">
      <c r="A46" s="0" t="n">
        <f aca="false">A42+1</f>
        <v>2025</v>
      </c>
      <c r="B46" s="11" t="n">
        <v>6419.58376260898</v>
      </c>
      <c r="C46" s="9" t="n">
        <v>5755.83472466132</v>
      </c>
      <c r="D46" s="9" t="n">
        <v>3931.38340852773</v>
      </c>
      <c r="E46" s="9" t="n">
        <v>3132.26102499119</v>
      </c>
      <c r="F46" s="9" t="n">
        <v>4436.79111840781</v>
      </c>
      <c r="G46" s="9" t="n">
        <v>4987.17738862891</v>
      </c>
      <c r="H46" s="3" t="n">
        <f aca="false">H42+1</f>
        <v>2025</v>
      </c>
      <c r="I46" s="11" t="n">
        <v>29105.4170874109</v>
      </c>
      <c r="J46" s="9" t="n">
        <v>22611.1042947055</v>
      </c>
      <c r="K46" s="9" t="n">
        <v>26096.0798304759</v>
      </c>
      <c r="L46" s="9" t="n">
        <v>17824.2948557188</v>
      </c>
      <c r="M46" s="9" t="n">
        <v>14201.1954248509</v>
      </c>
      <c r="N46" s="9" t="n">
        <v>20115.7365969937</v>
      </c>
      <c r="O46" s="9" t="n">
        <v>0.668785768478389</v>
      </c>
      <c r="P46" s="14" t="n">
        <v>6852.53401785481</v>
      </c>
      <c r="Q46" s="13" t="n">
        <v>6125.52443246153</v>
      </c>
      <c r="R46" s="13" t="n">
        <v>4150.76559781028</v>
      </c>
      <c r="S46" s="13" t="n">
        <v>3318.82261084092</v>
      </c>
      <c r="T46" s="13" t="n">
        <v>4722.64032935498</v>
      </c>
      <c r="U46" s="13" t="n">
        <v>5292.26080317434</v>
      </c>
      <c r="V46" s="10" t="n">
        <v>4338.73682255653</v>
      </c>
      <c r="W46" s="10" t="n">
        <v>3294.65001038265</v>
      </c>
      <c r="X46" s="7"/>
      <c r="Y46" s="7" t="n">
        <v>2025</v>
      </c>
      <c r="Z46" s="8" t="n">
        <v>31068.3477419538</v>
      </c>
      <c r="AA46" s="8" t="n">
        <v>23994.30612759</v>
      </c>
      <c r="AB46" s="8" t="n">
        <v>27772.1967776711</v>
      </c>
      <c r="AC46" s="8" t="n">
        <v>18818.9403587199</v>
      </c>
      <c r="AD46" s="8" t="n">
        <v>15047.0373001875</v>
      </c>
      <c r="AE46" s="13" t="n">
        <v>21411.7334741095</v>
      </c>
      <c r="AF46" s="13" t="n">
        <v>19671.1733225667</v>
      </c>
      <c r="AG46" s="13" t="n">
        <v>16130.3621245047</v>
      </c>
      <c r="AH46" s="8" t="n">
        <v>14937.4424036269</v>
      </c>
      <c r="AI46" s="13" t="n">
        <v>0.653890433141313</v>
      </c>
      <c r="AJ46" s="3" t="n">
        <f aca="false">AJ42+1</f>
        <v>2025</v>
      </c>
      <c r="AK46" s="11" t="n">
        <v>7562.58278983347</v>
      </c>
      <c r="AL46" s="9" t="n">
        <v>6410.09356183196</v>
      </c>
      <c r="AM46" s="9" t="n">
        <v>4409.03003650897</v>
      </c>
      <c r="AN46" s="9" t="n">
        <v>3485.30931195144</v>
      </c>
      <c r="AO46" s="9" t="n">
        <v>4950.87995395801</v>
      </c>
      <c r="AP46" s="9" t="n">
        <v>5563.67772831438</v>
      </c>
      <c r="AQ46" s="3"/>
      <c r="AR46" s="3"/>
      <c r="AS46" s="3" t="n">
        <f aca="false">AS42+1</f>
        <v>2025</v>
      </c>
      <c r="AT46" s="6" t="n">
        <v>34287.6009560351</v>
      </c>
      <c r="AU46" s="6" t="n">
        <v>25224.8692143738</v>
      </c>
      <c r="AV46" s="9" t="n">
        <v>29062.3899594736</v>
      </c>
      <c r="AW46" s="9" t="n">
        <v>19989.8720709835</v>
      </c>
      <c r="AX46" s="9" t="n">
        <v>15801.8626992348</v>
      </c>
      <c r="AY46" s="9" t="n">
        <v>22446.53724264</v>
      </c>
      <c r="AZ46" s="9" t="n">
        <v>0.632398529684668</v>
      </c>
      <c r="BA46" s="9" t="n">
        <v>19671.1733225667</v>
      </c>
      <c r="BB46" s="9" t="n">
        <v>16130.3621245047</v>
      </c>
      <c r="BC46" s="6" t="n">
        <v>14937.4424036269</v>
      </c>
    </row>
    <row r="47" customFormat="false" ht="15" hidden="false" customHeight="false" outlineLevel="0" collapsed="false">
      <c r="A47" s="0" t="n">
        <f aca="false">A43+1</f>
        <v>2025</v>
      </c>
      <c r="B47" s="11" t="n">
        <v>6436.58627808515</v>
      </c>
      <c r="C47" s="9" t="n">
        <v>5771.53703563309</v>
      </c>
      <c r="D47" s="9" t="n">
        <v>3941.19709227819</v>
      </c>
      <c r="E47" s="9" t="n">
        <v>3136.06100260978</v>
      </c>
      <c r="F47" s="9" t="n">
        <v>4430.47789204431</v>
      </c>
      <c r="G47" s="9" t="n">
        <v>4988.48919371204</v>
      </c>
      <c r="H47" s="3" t="n">
        <f aca="false">H43+1</f>
        <v>2025</v>
      </c>
      <c r="I47" s="11" t="n">
        <v>29182.5039084213</v>
      </c>
      <c r="J47" s="9" t="n">
        <v>22617.0518195753</v>
      </c>
      <c r="K47" s="9" t="n">
        <v>26167.2717218773</v>
      </c>
      <c r="L47" s="9" t="n">
        <v>17868.7886062925</v>
      </c>
      <c r="M47" s="9" t="n">
        <v>14218.423945827</v>
      </c>
      <c r="N47" s="9" t="n">
        <v>20087.1133881889</v>
      </c>
      <c r="O47" s="9" t="n">
        <v>0.657809222550534</v>
      </c>
      <c r="P47" s="14" t="n">
        <v>6875.38454446179</v>
      </c>
      <c r="Q47" s="13" t="n">
        <v>6144.69367552872</v>
      </c>
      <c r="R47" s="13" t="n">
        <v>4142.7376886194</v>
      </c>
      <c r="S47" s="13" t="n">
        <v>3322.67046101835</v>
      </c>
      <c r="T47" s="13" t="n">
        <v>4720.12789284885</v>
      </c>
      <c r="U47" s="13" t="n">
        <v>5295.46481277201</v>
      </c>
      <c r="V47" s="10" t="n">
        <v>4356.54303613905</v>
      </c>
      <c r="W47" s="10" t="n">
        <v>3316.38116398286</v>
      </c>
      <c r="X47" s="7"/>
      <c r="Y47" s="7" t="n">
        <v>2025</v>
      </c>
      <c r="Z47" s="8" t="n">
        <v>31171.9485566105</v>
      </c>
      <c r="AA47" s="8" t="n">
        <v>24008.8326201385</v>
      </c>
      <c r="AB47" s="8" t="n">
        <v>27859.1072122651</v>
      </c>
      <c r="AC47" s="8" t="n">
        <v>18782.543038585</v>
      </c>
      <c r="AD47" s="8" t="n">
        <v>15064.4828680693</v>
      </c>
      <c r="AE47" s="13" t="n">
        <v>21400.342468848</v>
      </c>
      <c r="AF47" s="13" t="n">
        <v>19751.9039886397</v>
      </c>
      <c r="AG47" s="13" t="n">
        <v>16196.5612706845</v>
      </c>
      <c r="AH47" s="8" t="n">
        <v>15035.9681512008</v>
      </c>
      <c r="AI47" s="13" t="n">
        <v>0.650564111353844</v>
      </c>
      <c r="AJ47" s="3" t="n">
        <f aca="false">AJ43+1</f>
        <v>2025</v>
      </c>
      <c r="AK47" s="11" t="n">
        <v>7600.23259947471</v>
      </c>
      <c r="AL47" s="9" t="n">
        <v>6424.10035490145</v>
      </c>
      <c r="AM47" s="9" t="n">
        <v>4411.04992200342</v>
      </c>
      <c r="AN47" s="9" t="n">
        <v>3488.24178223648</v>
      </c>
      <c r="AO47" s="9" t="n">
        <v>4944.13017437051</v>
      </c>
      <c r="AP47" s="9" t="n">
        <v>5567.32426312255</v>
      </c>
      <c r="AQ47" s="3"/>
      <c r="AR47" s="3"/>
      <c r="AS47" s="3" t="n">
        <f aca="false">AS43+1</f>
        <v>2025</v>
      </c>
      <c r="AT47" s="6" t="n">
        <v>34458.2994706728</v>
      </c>
      <c r="AU47" s="6" t="n">
        <v>25241.4020489687</v>
      </c>
      <c r="AV47" s="9" t="n">
        <v>29125.8946304024</v>
      </c>
      <c r="AW47" s="9" t="n">
        <v>19999.0299248193</v>
      </c>
      <c r="AX47" s="9" t="n">
        <v>15815.1580738102</v>
      </c>
      <c r="AY47" s="9" t="n">
        <v>22415.934767868</v>
      </c>
      <c r="AZ47" s="9" t="n">
        <v>0.626388083114294</v>
      </c>
      <c r="BA47" s="9" t="n">
        <v>19751.9039886397</v>
      </c>
      <c r="BB47" s="9" t="n">
        <v>16196.5612706845</v>
      </c>
      <c r="BC47" s="6" t="n">
        <v>15035.9681512008</v>
      </c>
    </row>
    <row r="48" customFormat="false" ht="15" hidden="false" customHeight="false" outlineLevel="0" collapsed="false">
      <c r="A48" s="0" t="n">
        <f aca="false">A44+1</f>
        <v>2025</v>
      </c>
      <c r="B48" s="11" t="n">
        <v>6466.08472104075</v>
      </c>
      <c r="C48" s="9" t="n">
        <v>5873.0339888546</v>
      </c>
      <c r="D48" s="9" t="n">
        <v>3985.39007208387</v>
      </c>
      <c r="E48" s="9" t="n">
        <v>3180.77685532184</v>
      </c>
      <c r="F48" s="9" t="n">
        <v>4495.72408808709</v>
      </c>
      <c r="G48" s="9" t="n">
        <v>5068.78388880044</v>
      </c>
      <c r="H48" s="3" t="n">
        <f aca="false">H44+1</f>
        <v>2025</v>
      </c>
      <c r="I48" s="11" t="n">
        <v>29316.2453654068</v>
      </c>
      <c r="J48" s="9" t="n">
        <v>22981.095763369</v>
      </c>
      <c r="K48" s="9" t="n">
        <v>26627.4434815823</v>
      </c>
      <c r="L48" s="9" t="n">
        <v>18069.1528599801</v>
      </c>
      <c r="M48" s="9" t="n">
        <v>14421.1588258023</v>
      </c>
      <c r="N48" s="9" t="n">
        <v>20382.9297244836</v>
      </c>
      <c r="O48" s="9" t="n">
        <v>0.670451259142517</v>
      </c>
      <c r="P48" s="14" t="n">
        <v>6947.67471584953</v>
      </c>
      <c r="Q48" s="13" t="n">
        <v>6223.86977127149</v>
      </c>
      <c r="R48" s="13" t="n">
        <v>4193.53383772698</v>
      </c>
      <c r="S48" s="13" t="n">
        <v>3366.64639202015</v>
      </c>
      <c r="T48" s="13" t="n">
        <v>4771.29866273483</v>
      </c>
      <c r="U48" s="13" t="n">
        <v>5359.06890611465</v>
      </c>
      <c r="V48" s="10" t="n">
        <v>4374.34924972157</v>
      </c>
      <c r="W48" s="10" t="n">
        <v>3320.48112739382</v>
      </c>
      <c r="X48" s="7"/>
      <c r="Y48" s="7" t="n">
        <v>2025</v>
      </c>
      <c r="Z48" s="8" t="n">
        <v>31499.7012065277</v>
      </c>
      <c r="AA48" s="8" t="n">
        <v>24297.2039123688</v>
      </c>
      <c r="AB48" s="8" t="n">
        <v>28218.0795966381</v>
      </c>
      <c r="AC48" s="8" t="n">
        <v>19012.8450582925</v>
      </c>
      <c r="AD48" s="8" t="n">
        <v>15263.8630554687</v>
      </c>
      <c r="AE48" s="13" t="n">
        <v>21632.3429622273</v>
      </c>
      <c r="AF48" s="13" t="n">
        <v>19832.6346547126</v>
      </c>
      <c r="AG48" s="13" t="n">
        <v>16262.7604168644</v>
      </c>
      <c r="AH48" s="8" t="n">
        <v>15054.5567621656</v>
      </c>
      <c r="AI48" s="13" t="n">
        <v>0.649203281365649</v>
      </c>
      <c r="AJ48" s="3" t="n">
        <f aca="false">AJ44+1</f>
        <v>2025</v>
      </c>
      <c r="AK48" s="11" t="n">
        <v>7657.0798748947</v>
      </c>
      <c r="AL48" s="9" t="n">
        <v>6546.11531529078</v>
      </c>
      <c r="AM48" s="9" t="n">
        <v>4498.00401099485</v>
      </c>
      <c r="AN48" s="9" t="n">
        <v>3551.17724217563</v>
      </c>
      <c r="AO48" s="9" t="n">
        <v>5021.66661430823</v>
      </c>
      <c r="AP48" s="9" t="n">
        <v>5665.89357368301</v>
      </c>
      <c r="AQ48" s="3"/>
      <c r="AR48" s="3"/>
      <c r="AS48" s="3" t="n">
        <f aca="false">AS44+1</f>
        <v>2025</v>
      </c>
      <c r="AT48" s="6" t="n">
        <v>34716.0363773892</v>
      </c>
      <c r="AU48" s="6" t="n">
        <v>25688.3003218117</v>
      </c>
      <c r="AV48" s="9" t="n">
        <v>29679.0919161392</v>
      </c>
      <c r="AW48" s="9" t="n">
        <v>20393.2665484291</v>
      </c>
      <c r="AX48" s="9" t="n">
        <v>16100.4978838126</v>
      </c>
      <c r="AY48" s="9" t="n">
        <v>22767.473202027</v>
      </c>
      <c r="AZ48" s="9" t="n">
        <v>0.629965186694934</v>
      </c>
      <c r="BA48" s="9" t="n">
        <v>19832.6346547126</v>
      </c>
      <c r="BB48" s="9" t="n">
        <v>16262.7604168644</v>
      </c>
      <c r="BC48" s="6" t="n">
        <v>15054.5567621656</v>
      </c>
    </row>
    <row r="49" customFormat="false" ht="15" hidden="false" customHeight="false" outlineLevel="0" collapsed="false">
      <c r="A49" s="0" t="n">
        <f aca="false">A45+1</f>
        <v>2026</v>
      </c>
      <c r="B49" s="11" t="n">
        <v>6509.70199242626</v>
      </c>
      <c r="C49" s="9" t="n">
        <v>5889.89822575689</v>
      </c>
      <c r="D49" s="9" t="n">
        <v>3997.18706617127</v>
      </c>
      <c r="E49" s="9" t="n">
        <v>3186.2817583145</v>
      </c>
      <c r="F49" s="9" t="n">
        <v>4484.07954890591</v>
      </c>
      <c r="G49" s="9" t="n">
        <v>5078.50289942673</v>
      </c>
      <c r="H49" s="3" t="n">
        <f aca="false">H45+1</f>
        <v>2026</v>
      </c>
      <c r="I49" s="11" t="n">
        <v>29513.9994446174</v>
      </c>
      <c r="J49" s="9" t="n">
        <v>23025.1602803869</v>
      </c>
      <c r="K49" s="9" t="n">
        <v>26703.9033685552</v>
      </c>
      <c r="L49" s="9" t="n">
        <v>18122.6386381845</v>
      </c>
      <c r="M49" s="9" t="n">
        <v>14446.1172192982</v>
      </c>
      <c r="N49" s="9" t="n">
        <v>20330.1351536529</v>
      </c>
      <c r="O49" s="9" t="n">
        <v>0.668854966938691</v>
      </c>
      <c r="P49" s="12" t="n">
        <v>6987.3956266442</v>
      </c>
      <c r="Q49" s="13" t="n">
        <v>6241.52550073509</v>
      </c>
      <c r="R49" s="13" t="n">
        <v>4188.72549020609</v>
      </c>
      <c r="S49" s="13" t="n">
        <v>3372.0048669296</v>
      </c>
      <c r="T49" s="13" t="n">
        <v>4761.54849906349</v>
      </c>
      <c r="U49" s="13" t="n">
        <v>5355.93069010129</v>
      </c>
      <c r="V49" s="10" t="n">
        <v>4392.15546330409</v>
      </c>
      <c r="W49" s="10" t="n">
        <v>3324.56931240498</v>
      </c>
      <c r="X49" s="7"/>
      <c r="Y49" s="7" t="n">
        <v>2026</v>
      </c>
      <c r="Z49" s="8" t="n">
        <v>31679.789779015</v>
      </c>
      <c r="AA49" s="8" t="n">
        <v>24282.9757179317</v>
      </c>
      <c r="AB49" s="8" t="n">
        <v>28298.1279905875</v>
      </c>
      <c r="AC49" s="8" t="n">
        <v>18991.0447414383</v>
      </c>
      <c r="AD49" s="8" t="n">
        <v>15288.1575662904</v>
      </c>
      <c r="AE49" s="13" t="n">
        <v>21588.1372020381</v>
      </c>
      <c r="AF49" s="13" t="n">
        <v>19913.3653207856</v>
      </c>
      <c r="AG49" s="13" t="n">
        <v>16328.9595630442</v>
      </c>
      <c r="AH49" s="8" t="n">
        <v>15073.0919716559</v>
      </c>
      <c r="AI49" s="13" t="n">
        <v>0.646944542195295</v>
      </c>
      <c r="AJ49" s="3" t="n">
        <f aca="false">AJ45+1</f>
        <v>2026</v>
      </c>
      <c r="AK49" s="11" t="n">
        <v>7675.86150539333</v>
      </c>
      <c r="AL49" s="9" t="n">
        <v>6567.93101229992</v>
      </c>
      <c r="AM49" s="9" t="n">
        <v>4513.00047620317</v>
      </c>
      <c r="AN49" s="9" t="n">
        <v>3557.04080426023</v>
      </c>
      <c r="AO49" s="9" t="n">
        <v>5010.9394763221</v>
      </c>
      <c r="AP49" s="9" t="n">
        <v>5671.22555246965</v>
      </c>
      <c r="AQ49" s="3"/>
      <c r="AR49" s="3"/>
      <c r="AS49" s="3" t="n">
        <f aca="false">AS45+1</f>
        <v>2026</v>
      </c>
      <c r="AT49" s="6" t="n">
        <v>34801.1894355093</v>
      </c>
      <c r="AU49" s="6" t="n">
        <v>25712.4747032397</v>
      </c>
      <c r="AV49" s="9" t="n">
        <v>29778.0009706798</v>
      </c>
      <c r="AW49" s="9" t="n">
        <v>20461.2582424183</v>
      </c>
      <c r="AX49" s="9" t="n">
        <v>16127.0823831199</v>
      </c>
      <c r="AY49" s="9" t="n">
        <v>22718.8379887817</v>
      </c>
      <c r="AZ49" s="9" t="n">
        <v>0.623521933154566</v>
      </c>
      <c r="BA49" s="9" t="n">
        <v>19913.3653207856</v>
      </c>
      <c r="BB49" s="9" t="n">
        <v>16328.9595630442</v>
      </c>
      <c r="BC49" s="6" t="n">
        <v>15073.0919716559</v>
      </c>
    </row>
    <row r="50" customFormat="false" ht="15" hidden="false" customHeight="false" outlineLevel="0" collapsed="false">
      <c r="A50" s="0" t="n">
        <f aca="false">A46+1</f>
        <v>2026</v>
      </c>
      <c r="B50" s="11" t="n">
        <v>6542.14841980565</v>
      </c>
      <c r="C50" s="9" t="n">
        <v>5998.98794798766</v>
      </c>
      <c r="D50" s="9" t="n">
        <v>4062.98248721352</v>
      </c>
      <c r="E50" s="9" t="n">
        <v>3235.44023613331</v>
      </c>
      <c r="F50" s="9" t="n">
        <v>4546.23009399208</v>
      </c>
      <c r="G50" s="9" t="n">
        <v>5160.10066303814</v>
      </c>
      <c r="H50" s="3" t="n">
        <f aca="false">H46+1</f>
        <v>2026</v>
      </c>
      <c r="I50" s="11" t="n">
        <v>29661.1066149256</v>
      </c>
      <c r="J50" s="9" t="n">
        <v>23395.1121388147</v>
      </c>
      <c r="K50" s="9" t="n">
        <v>27198.4995889472</v>
      </c>
      <c r="L50" s="9" t="n">
        <v>18420.9450771518</v>
      </c>
      <c r="M50" s="9" t="n">
        <v>14668.9942862869</v>
      </c>
      <c r="N50" s="9" t="n">
        <v>20611.9162790085</v>
      </c>
      <c r="O50" s="9" t="n">
        <v>0.675365205663099</v>
      </c>
      <c r="P50" s="14" t="n">
        <v>7025.15815415619</v>
      </c>
      <c r="Q50" s="13" t="n">
        <v>6339.94237628479</v>
      </c>
      <c r="R50" s="13" t="n">
        <v>4274.69816880548</v>
      </c>
      <c r="S50" s="13" t="n">
        <v>3426.8393673222</v>
      </c>
      <c r="T50" s="13" t="n">
        <v>4823.81318511267</v>
      </c>
      <c r="U50" s="13" t="n">
        <v>5446.89018689239</v>
      </c>
      <c r="V50" s="10" t="n">
        <v>4409.96167688662</v>
      </c>
      <c r="W50" s="10" t="n">
        <v>3328.64580085618</v>
      </c>
      <c r="X50" s="7"/>
      <c r="Y50" s="7" t="n">
        <v>2026</v>
      </c>
      <c r="Z50" s="8" t="n">
        <v>31850.9993393471</v>
      </c>
      <c r="AA50" s="8" t="n">
        <v>24695.372251736</v>
      </c>
      <c r="AB50" s="8" t="n">
        <v>28744.3351462598</v>
      </c>
      <c r="AC50" s="8" t="n">
        <v>19380.8317994921</v>
      </c>
      <c r="AD50" s="8" t="n">
        <v>15536.768856948</v>
      </c>
      <c r="AE50" s="13" t="n">
        <v>21870.4358251721</v>
      </c>
      <c r="AF50" s="13" t="n">
        <v>19994.0959868587</v>
      </c>
      <c r="AG50" s="13" t="n">
        <v>16395.1587092241</v>
      </c>
      <c r="AH50" s="8" t="n">
        <v>15091.574150721</v>
      </c>
      <c r="AI50" s="13" t="n">
        <v>0.650961464075491</v>
      </c>
      <c r="AJ50" s="3" t="n">
        <f aca="false">AJ46+1</f>
        <v>2026</v>
      </c>
      <c r="AK50" s="11" t="n">
        <v>7751.25099936711</v>
      </c>
      <c r="AL50" s="9" t="n">
        <v>6704.85020805587</v>
      </c>
      <c r="AM50" s="9" t="n">
        <v>4582.25883619176</v>
      </c>
      <c r="AN50" s="9" t="n">
        <v>3616.95864320361</v>
      </c>
      <c r="AO50" s="9" t="n">
        <v>5093.04471740398</v>
      </c>
      <c r="AP50" s="9" t="n">
        <v>5767.34994472495</v>
      </c>
      <c r="AQ50" s="3"/>
      <c r="AR50" s="3"/>
      <c r="AS50" s="3" t="n">
        <f aca="false">AS46+1</f>
        <v>2026</v>
      </c>
      <c r="AT50" s="6" t="n">
        <v>35142.9939429754</v>
      </c>
      <c r="AU50" s="6" t="n">
        <v>26148.2880880825</v>
      </c>
      <c r="AV50" s="9" t="n">
        <v>30398.7717943212</v>
      </c>
      <c r="AW50" s="9" t="n">
        <v>20775.2651202472</v>
      </c>
      <c r="AX50" s="9" t="n">
        <v>16398.7407581661</v>
      </c>
      <c r="AY50" s="9" t="n">
        <v>23091.0906729307</v>
      </c>
      <c r="AZ50" s="9" t="n">
        <v>0.623046096638304</v>
      </c>
      <c r="BA50" s="9" t="n">
        <v>19994.0959868587</v>
      </c>
      <c r="BB50" s="9" t="n">
        <v>16395.1587092241</v>
      </c>
      <c r="BC50" s="6" t="n">
        <v>15091.574150721</v>
      </c>
    </row>
    <row r="51" customFormat="false" ht="15" hidden="false" customHeight="false" outlineLevel="0" collapsed="false">
      <c r="A51" s="0" t="n">
        <f aca="false">A47+1</f>
        <v>2026</v>
      </c>
      <c r="B51" s="11" t="n">
        <v>6577.59933574718</v>
      </c>
      <c r="C51" s="9" t="n">
        <v>6022.19064730055</v>
      </c>
      <c r="D51" s="9" t="n">
        <v>4077.56099542676</v>
      </c>
      <c r="E51" s="9" t="n">
        <v>3239.44701516895</v>
      </c>
      <c r="F51" s="9" t="n">
        <v>4541.40039322966</v>
      </c>
      <c r="G51" s="9" t="n">
        <v>5176.83920804361</v>
      </c>
      <c r="H51" s="3" t="n">
        <f aca="false">H47+1</f>
        <v>2026</v>
      </c>
      <c r="I51" s="11" t="n">
        <v>29821.8356797317</v>
      </c>
      <c r="J51" s="9" t="n">
        <v>23471.0021578309</v>
      </c>
      <c r="K51" s="9" t="n">
        <v>27303.6971011269</v>
      </c>
      <c r="L51" s="9" t="n">
        <v>18487.0418176493</v>
      </c>
      <c r="M51" s="9" t="n">
        <v>14687.1604134568</v>
      </c>
      <c r="N51" s="9" t="n">
        <v>20590.0191498027</v>
      </c>
      <c r="O51" s="9" t="n">
        <v>0.682502338827017</v>
      </c>
      <c r="P51" s="14" t="n">
        <v>7075.25481395618</v>
      </c>
      <c r="Q51" s="13" t="n">
        <v>6350.7123726583</v>
      </c>
      <c r="R51" s="13" t="n">
        <v>4275.22629440341</v>
      </c>
      <c r="S51" s="13" t="n">
        <v>3432.14607349099</v>
      </c>
      <c r="T51" s="13" t="n">
        <v>4817.37691028294</v>
      </c>
      <c r="U51" s="13" t="n">
        <v>5457.46793014131</v>
      </c>
      <c r="V51" s="10" t="n">
        <v>4427.76789046914</v>
      </c>
      <c r="W51" s="10" t="n">
        <v>3332.71067368779</v>
      </c>
      <c r="X51" s="7"/>
      <c r="Y51" s="7" t="n">
        <v>2026</v>
      </c>
      <c r="Z51" s="8" t="n">
        <v>32078.1299808472</v>
      </c>
      <c r="AA51" s="8" t="n">
        <v>24743.3301319488</v>
      </c>
      <c r="AB51" s="8" t="n">
        <v>28793.1646729196</v>
      </c>
      <c r="AC51" s="8" t="n">
        <v>19383.226240685</v>
      </c>
      <c r="AD51" s="8" t="n">
        <v>15560.8286561678</v>
      </c>
      <c r="AE51" s="13" t="n">
        <v>21841.2547333232</v>
      </c>
      <c r="AF51" s="13" t="n">
        <v>20074.8266529317</v>
      </c>
      <c r="AG51" s="13" t="n">
        <v>16461.357855404</v>
      </c>
      <c r="AH51" s="8" t="n">
        <v>15110.0036663324</v>
      </c>
      <c r="AI51" s="13" t="n">
        <v>0.651922316297588</v>
      </c>
      <c r="AJ51" s="3" t="n">
        <f aca="false">AJ47+1</f>
        <v>2026</v>
      </c>
      <c r="AK51" s="11" t="n">
        <v>7748.55580889009</v>
      </c>
      <c r="AL51" s="9" t="n">
        <v>6722.18166801037</v>
      </c>
      <c r="AM51" s="9" t="n">
        <v>4596.24598201103</v>
      </c>
      <c r="AN51" s="9" t="n">
        <v>3621.10889817449</v>
      </c>
      <c r="AO51" s="9" t="n">
        <v>5086.2758385541</v>
      </c>
      <c r="AP51" s="9" t="n">
        <v>5792.80145276421</v>
      </c>
      <c r="AQ51" s="3"/>
      <c r="AR51" s="3"/>
      <c r="AS51" s="3" t="n">
        <f aca="false">AS47+1</f>
        <v>2026</v>
      </c>
      <c r="AT51" s="6" t="n">
        <v>35130.7743589861</v>
      </c>
      <c r="AU51" s="6" t="n">
        <v>26263.6813572382</v>
      </c>
      <c r="AV51" s="9" t="n">
        <v>30477.349999601</v>
      </c>
      <c r="AW51" s="9" t="n">
        <v>20838.6807135296</v>
      </c>
      <c r="AX51" s="9" t="n">
        <v>16417.5573834199</v>
      </c>
      <c r="AY51" s="9" t="n">
        <v>23060.4016050059</v>
      </c>
      <c r="AZ51" s="9" t="n">
        <v>0.62291471281227</v>
      </c>
      <c r="BA51" s="9" t="n">
        <v>20074.8266529317</v>
      </c>
      <c r="BB51" s="9" t="n">
        <v>16461.357855404</v>
      </c>
      <c r="BC51" s="6" t="n">
        <v>15110.0036663324</v>
      </c>
    </row>
    <row r="52" customFormat="false" ht="15" hidden="false" customHeight="false" outlineLevel="0" collapsed="false">
      <c r="A52" s="0" t="n">
        <f aca="false">A48+1</f>
        <v>2026</v>
      </c>
      <c r="B52" s="11" t="n">
        <v>6595.08783180664</v>
      </c>
      <c r="C52" s="9" t="n">
        <v>6101.15781627116</v>
      </c>
      <c r="D52" s="9" t="n">
        <v>4133.22720610345</v>
      </c>
      <c r="E52" s="9" t="n">
        <v>3274.17990279117</v>
      </c>
      <c r="F52" s="9" t="n">
        <v>4581.5440532484</v>
      </c>
      <c r="G52" s="9" t="n">
        <v>5234.05084878464</v>
      </c>
      <c r="H52" s="3" t="n">
        <f aca="false">H48+1</f>
        <v>2026</v>
      </c>
      <c r="I52" s="11" t="n">
        <v>29901.125862844</v>
      </c>
      <c r="J52" s="9" t="n">
        <v>23730.3910415342</v>
      </c>
      <c r="K52" s="9" t="n">
        <v>27661.722243269</v>
      </c>
      <c r="L52" s="9" t="n">
        <v>18739.4239563259</v>
      </c>
      <c r="M52" s="9" t="n">
        <v>14844.6340469941</v>
      </c>
      <c r="N52" s="9" t="n">
        <v>20772.0244030196</v>
      </c>
      <c r="O52" s="9" t="n">
        <v>0.680930768271493</v>
      </c>
      <c r="P52" s="14" t="n">
        <v>7088.53446860739</v>
      </c>
      <c r="Q52" s="13" t="n">
        <v>6470.71362839353</v>
      </c>
      <c r="R52" s="13" t="n">
        <v>4344.3233967629</v>
      </c>
      <c r="S52" s="13" t="n">
        <v>3478.3212358754</v>
      </c>
      <c r="T52" s="13" t="n">
        <v>4880.91304526214</v>
      </c>
      <c r="U52" s="13" t="n">
        <v>5542.41305240484</v>
      </c>
      <c r="V52" s="10" t="n">
        <v>4445.57410405166</v>
      </c>
      <c r="W52" s="10" t="n">
        <v>3336.76401095421</v>
      </c>
      <c r="X52" s="7"/>
      <c r="Y52" s="7" t="n">
        <v>2026</v>
      </c>
      <c r="Z52" s="8" t="n">
        <v>32138.337916703</v>
      </c>
      <c r="AA52" s="8" t="n">
        <v>25128.4584057508</v>
      </c>
      <c r="AB52" s="8" t="n">
        <v>29337.2321278113</v>
      </c>
      <c r="AC52" s="8" t="n">
        <v>19696.5020009326</v>
      </c>
      <c r="AD52" s="8" t="n">
        <v>15770.1798244016</v>
      </c>
      <c r="AE52" s="13" t="n">
        <v>22129.3179126624</v>
      </c>
      <c r="AF52" s="13" t="n">
        <v>20155.5573190046</v>
      </c>
      <c r="AG52" s="13" t="n">
        <v>16527.5570015838</v>
      </c>
      <c r="AH52" s="8" t="n">
        <v>15128.3808814444</v>
      </c>
      <c r="AI52" s="13" t="n">
        <v>0.653590008799812</v>
      </c>
      <c r="AJ52" s="3" t="n">
        <f aca="false">AJ48+1</f>
        <v>2026</v>
      </c>
      <c r="AK52" s="11" t="n">
        <v>7824.54282563769</v>
      </c>
      <c r="AL52" s="9" t="n">
        <v>6850.26233356393</v>
      </c>
      <c r="AM52" s="9" t="n">
        <v>4669.33768207567</v>
      </c>
      <c r="AN52" s="9" t="n">
        <v>3675.81840475863</v>
      </c>
      <c r="AO52" s="9" t="n">
        <v>5154.1222666875</v>
      </c>
      <c r="AP52" s="9" t="n">
        <v>5876.26523665132</v>
      </c>
      <c r="AQ52" s="3"/>
      <c r="AR52" s="3"/>
      <c r="AS52" s="3" t="n">
        <f aca="false">AS48+1</f>
        <v>2026</v>
      </c>
      <c r="AT52" s="6" t="n">
        <v>35475.2879438931</v>
      </c>
      <c r="AU52" s="6" t="n">
        <v>26642.0934679855</v>
      </c>
      <c r="AV52" s="9" t="n">
        <v>31058.0482706451</v>
      </c>
      <c r="AW52" s="9" t="n">
        <v>21170.0673726461</v>
      </c>
      <c r="AX52" s="9" t="n">
        <v>16665.6019711473</v>
      </c>
      <c r="AY52" s="9" t="n">
        <v>23368.0069983984</v>
      </c>
      <c r="AZ52" s="9" t="n">
        <v>0.627329390299678</v>
      </c>
      <c r="BA52" s="9" t="n">
        <v>20155.5573190046</v>
      </c>
      <c r="BB52" s="9" t="n">
        <v>16527.5570015838</v>
      </c>
      <c r="BC52" s="6" t="n">
        <v>15128.3808814444</v>
      </c>
    </row>
    <row r="53" customFormat="false" ht="15" hidden="false" customHeight="false" outlineLevel="0" collapsed="false">
      <c r="A53" s="0" t="n">
        <f aca="false">A49+1</f>
        <v>2027</v>
      </c>
      <c r="B53" s="11" t="n">
        <v>6612.7903047932</v>
      </c>
      <c r="C53" s="9" t="n">
        <v>6118.77086685808</v>
      </c>
      <c r="D53" s="9" t="n">
        <v>4136.55898095871</v>
      </c>
      <c r="E53" s="9" t="n">
        <v>3276.01445667063</v>
      </c>
      <c r="F53" s="9" t="n">
        <v>4570.71580625153</v>
      </c>
      <c r="G53" s="9" t="n">
        <v>5233.77980454876</v>
      </c>
      <c r="H53" s="3" t="n">
        <f aca="false">H49+1</f>
        <v>2027</v>
      </c>
      <c r="I53" s="11" t="n">
        <v>29981.3861848221</v>
      </c>
      <c r="J53" s="9" t="n">
        <v>23729.1621681638</v>
      </c>
      <c r="K53" s="9" t="n">
        <v>27741.5771376782</v>
      </c>
      <c r="L53" s="9" t="n">
        <v>18754.5297171337</v>
      </c>
      <c r="M53" s="9" t="n">
        <v>14852.9516354555</v>
      </c>
      <c r="N53" s="9" t="n">
        <v>20722.9307768868</v>
      </c>
      <c r="O53" s="9" t="n">
        <v>0.674858845021116</v>
      </c>
      <c r="P53" s="12" t="n">
        <v>7157.19879359493</v>
      </c>
      <c r="Q53" s="13" t="n">
        <v>6488.05054696602</v>
      </c>
      <c r="R53" s="13" t="n">
        <v>4365.45891248082</v>
      </c>
      <c r="S53" s="13" t="n">
        <v>3478.93678494363</v>
      </c>
      <c r="T53" s="13" t="n">
        <v>4868.76942513496</v>
      </c>
      <c r="U53" s="13" t="n">
        <v>5557.80211641662</v>
      </c>
      <c r="V53" s="10" t="n">
        <v>4463.38031763418</v>
      </c>
      <c r="W53" s="10" t="n">
        <v>3340.8058918371</v>
      </c>
      <c r="X53" s="7"/>
      <c r="Y53" s="7" t="n">
        <v>2027</v>
      </c>
      <c r="Z53" s="8" t="n">
        <v>32449.6515301226</v>
      </c>
      <c r="AA53" s="8" t="n">
        <v>25198.230083045</v>
      </c>
      <c r="AB53" s="8" t="n">
        <v>29415.8350816355</v>
      </c>
      <c r="AC53" s="8" t="n">
        <v>19792.3272168774</v>
      </c>
      <c r="AD53" s="8" t="n">
        <v>15772.9706303216</v>
      </c>
      <c r="AE53" s="13" t="n">
        <v>22074.2605846762</v>
      </c>
      <c r="AF53" s="13" t="n">
        <v>20236.2879850776</v>
      </c>
      <c r="AG53" s="13" t="n">
        <v>16593.7561477637</v>
      </c>
      <c r="AH53" s="8" t="n">
        <v>15146.7061550547</v>
      </c>
      <c r="AI53" s="13" t="n">
        <v>0.655076255483122</v>
      </c>
      <c r="AJ53" s="3" t="n">
        <f aca="false">AJ49+1</f>
        <v>2027</v>
      </c>
      <c r="AK53" s="11" t="n">
        <v>7879.11958449271</v>
      </c>
      <c r="AL53" s="9" t="n">
        <v>6855.70121423432</v>
      </c>
      <c r="AM53" s="9" t="n">
        <v>4657.27677023106</v>
      </c>
      <c r="AN53" s="9" t="n">
        <v>3678.47099860319</v>
      </c>
      <c r="AO53" s="9" t="n">
        <v>5133.40159317372</v>
      </c>
      <c r="AP53" s="9" t="n">
        <v>5870.96400503251</v>
      </c>
      <c r="AQ53" s="3"/>
      <c r="AR53" s="3"/>
      <c r="AS53" s="3" t="n">
        <f aca="false">AS49+1</f>
        <v>2027</v>
      </c>
      <c r="AT53" s="6" t="n">
        <v>35722.7306735925</v>
      </c>
      <c r="AU53" s="6" t="n">
        <v>26618.0584895432</v>
      </c>
      <c r="AV53" s="9" t="n">
        <v>31082.7073289664</v>
      </c>
      <c r="AW53" s="9" t="n">
        <v>21115.3850314425</v>
      </c>
      <c r="AX53" s="9" t="n">
        <v>16677.6284284792</v>
      </c>
      <c r="AY53" s="9" t="n">
        <v>23274.0626139567</v>
      </c>
      <c r="AZ53" s="9" t="n">
        <v>0.616563252710827</v>
      </c>
      <c r="BA53" s="9" t="n">
        <v>20236.2879850776</v>
      </c>
      <c r="BB53" s="9" t="n">
        <v>16593.7561477637</v>
      </c>
      <c r="BC53" s="6" t="n">
        <v>15146.7061550547</v>
      </c>
    </row>
    <row r="54" customFormat="false" ht="15" hidden="false" customHeight="false" outlineLevel="0" collapsed="false">
      <c r="A54" s="0" t="n">
        <f aca="false">A50+1</f>
        <v>2027</v>
      </c>
      <c r="B54" s="11" t="n">
        <v>6634.12313656122</v>
      </c>
      <c r="C54" s="9" t="n">
        <v>6181.23168141479</v>
      </c>
      <c r="D54" s="9" t="n">
        <v>4167.9327350821</v>
      </c>
      <c r="E54" s="9" t="n">
        <v>3300.65664739697</v>
      </c>
      <c r="F54" s="9" t="n">
        <v>4597.65559922694</v>
      </c>
      <c r="G54" s="9" t="n">
        <v>5280.00056842622</v>
      </c>
      <c r="H54" s="3" t="n">
        <f aca="false">H50+1</f>
        <v>2027</v>
      </c>
      <c r="I54" s="11" t="n">
        <v>30078.1060017486</v>
      </c>
      <c r="J54" s="9" t="n">
        <v>23938.7200866363</v>
      </c>
      <c r="K54" s="9" t="n">
        <v>28024.7649776564</v>
      </c>
      <c r="L54" s="9" t="n">
        <v>18896.7735499313</v>
      </c>
      <c r="M54" s="9" t="n">
        <v>14964.67558292</v>
      </c>
      <c r="N54" s="9" t="n">
        <v>20845.0717037433</v>
      </c>
      <c r="O54" s="9" t="n">
        <v>0.68065525308124</v>
      </c>
      <c r="P54" s="14" t="n">
        <v>7176.09020163016</v>
      </c>
      <c r="Q54" s="13" t="n">
        <v>6589.90831210669</v>
      </c>
      <c r="R54" s="13" t="n">
        <v>4422.75033291292</v>
      </c>
      <c r="S54" s="13" t="n">
        <v>3521.41042950762</v>
      </c>
      <c r="T54" s="13" t="n">
        <v>4919.33965098854</v>
      </c>
      <c r="U54" s="13" t="n">
        <v>5636.68845127011</v>
      </c>
      <c r="V54" s="10" t="n">
        <v>4481.1865312167</v>
      </c>
      <c r="W54" s="10" t="n">
        <v>3344.83639465834</v>
      </c>
      <c r="X54" s="7"/>
      <c r="Y54" s="7" t="n">
        <v>2027</v>
      </c>
      <c r="Z54" s="8" t="n">
        <v>32535.3023029089</v>
      </c>
      <c r="AA54" s="8" t="n">
        <v>25555.8887355859</v>
      </c>
      <c r="AB54" s="8" t="n">
        <v>29877.6427077433</v>
      </c>
      <c r="AC54" s="8" t="n">
        <v>20052.0778095745</v>
      </c>
      <c r="AD54" s="8" t="n">
        <v>15965.5396793397</v>
      </c>
      <c r="AE54" s="13" t="n">
        <v>22303.5383026875</v>
      </c>
      <c r="AF54" s="13" t="n">
        <v>20317.0186511506</v>
      </c>
      <c r="AG54" s="13" t="n">
        <v>16659.9552939435</v>
      </c>
      <c r="AH54" s="8" t="n">
        <v>15164.9798422628</v>
      </c>
      <c r="AI54" s="13" t="n">
        <v>0.65203669686641</v>
      </c>
      <c r="AJ54" s="3" t="n">
        <f aca="false">AJ50+1</f>
        <v>2027</v>
      </c>
      <c r="AK54" s="11" t="n">
        <v>7908.35053742917</v>
      </c>
      <c r="AL54" s="9" t="n">
        <v>6983.04807168633</v>
      </c>
      <c r="AM54" s="9" t="n">
        <v>4738.69848457715</v>
      </c>
      <c r="AN54" s="9" t="n">
        <v>3735.38892334187</v>
      </c>
      <c r="AO54" s="9" t="n">
        <v>5203.7756645403</v>
      </c>
      <c r="AP54" s="9" t="n">
        <v>5965.82057025307</v>
      </c>
      <c r="AQ54" s="3"/>
      <c r="AR54" s="3"/>
      <c r="AS54" s="3" t="n">
        <f aca="false">AS50+1</f>
        <v>2027</v>
      </c>
      <c r="AT54" s="6" t="n">
        <v>35855.2593714862</v>
      </c>
      <c r="AU54" s="6" t="n">
        <v>27048.1237393035</v>
      </c>
      <c r="AV54" s="9" t="n">
        <v>31660.0786256072</v>
      </c>
      <c r="AW54" s="9" t="n">
        <v>21484.5387092585</v>
      </c>
      <c r="AX54" s="9" t="n">
        <v>16935.6856484688</v>
      </c>
      <c r="AY54" s="9" t="n">
        <v>23593.1279575999</v>
      </c>
      <c r="AZ54" s="9" t="n">
        <v>0.622256009540428</v>
      </c>
      <c r="BA54" s="9" t="n">
        <v>20317.0186511506</v>
      </c>
      <c r="BB54" s="9" t="n">
        <v>16659.9552939435</v>
      </c>
      <c r="BC54" s="6" t="n">
        <v>15164.9798422628</v>
      </c>
    </row>
    <row r="55" customFormat="false" ht="15" hidden="false" customHeight="false" outlineLevel="0" collapsed="false">
      <c r="A55" s="0" t="n">
        <f aca="false">A51+1</f>
        <v>2027</v>
      </c>
      <c r="B55" s="11" t="n">
        <v>6659.65648994988</v>
      </c>
      <c r="C55" s="9" t="n">
        <v>6202.13716087981</v>
      </c>
      <c r="D55" s="9" t="n">
        <v>4164.03177620317</v>
      </c>
      <c r="E55" s="9" t="n">
        <v>3303.97461027425</v>
      </c>
      <c r="F55" s="9" t="n">
        <v>4594.43894470862</v>
      </c>
      <c r="G55" s="9" t="n">
        <v>5284.22439089325</v>
      </c>
      <c r="H55" s="3" t="n">
        <f aca="false">H51+1</f>
        <v>2027</v>
      </c>
      <c r="I55" s="11" t="n">
        <v>30193.8703452791</v>
      </c>
      <c r="J55" s="9" t="n">
        <v>23957.8702557364</v>
      </c>
      <c r="K55" s="9" t="n">
        <v>28119.547244193</v>
      </c>
      <c r="L55" s="9" t="n">
        <v>18879.0871952687</v>
      </c>
      <c r="M55" s="9" t="n">
        <v>14979.7187223189</v>
      </c>
      <c r="N55" s="9" t="n">
        <v>20830.4878810464</v>
      </c>
      <c r="O55" s="9" t="n">
        <v>0.680200433183683</v>
      </c>
      <c r="P55" s="14" t="n">
        <v>7197.15451726513</v>
      </c>
      <c r="Q55" s="13" t="n">
        <v>6615.94923800135</v>
      </c>
      <c r="R55" s="13" t="n">
        <v>4432.1754654227</v>
      </c>
      <c r="S55" s="13" t="n">
        <v>3526.59863993829</v>
      </c>
      <c r="T55" s="13" t="n">
        <v>4912.49550753565</v>
      </c>
      <c r="U55" s="13" t="n">
        <v>5647.14309463356</v>
      </c>
      <c r="V55" s="10" t="n">
        <v>4498.99274479922</v>
      </c>
      <c r="W55" s="10" t="n">
        <v>3348.85559689282</v>
      </c>
      <c r="X55" s="7"/>
      <c r="Y55" s="7" t="n">
        <v>2027</v>
      </c>
      <c r="Z55" s="8" t="n">
        <v>32630.8047084991</v>
      </c>
      <c r="AA55" s="8" t="n">
        <v>25603.2884996276</v>
      </c>
      <c r="AB55" s="8" t="n">
        <v>29995.7083078716</v>
      </c>
      <c r="AC55" s="8" t="n">
        <v>20094.8099278777</v>
      </c>
      <c r="AD55" s="8" t="n">
        <v>15989.0622368926</v>
      </c>
      <c r="AE55" s="13" t="n">
        <v>22272.5079964918</v>
      </c>
      <c r="AF55" s="13" t="n">
        <v>20397.7493172236</v>
      </c>
      <c r="AG55" s="13" t="n">
        <v>16726.1544401234</v>
      </c>
      <c r="AH55" s="8" t="n">
        <v>15183.2022943281</v>
      </c>
      <c r="AI55" s="13" t="n">
        <v>0.657117108452695</v>
      </c>
      <c r="AJ55" s="3" t="n">
        <f aca="false">AJ51+1</f>
        <v>2027</v>
      </c>
      <c r="AK55" s="11" t="n">
        <v>8005.55810928379</v>
      </c>
      <c r="AL55" s="9" t="n">
        <v>7008.31155740042</v>
      </c>
      <c r="AM55" s="9" t="n">
        <v>4742.11766634868</v>
      </c>
      <c r="AN55" s="9" t="n">
        <v>3738.76120859338</v>
      </c>
      <c r="AO55" s="9" t="n">
        <v>5198.05625554279</v>
      </c>
      <c r="AP55" s="9" t="n">
        <v>5972.5617449557</v>
      </c>
      <c r="AQ55" s="3"/>
      <c r="AR55" s="3"/>
      <c r="AS55" s="3" t="n">
        <f aca="false">AS51+1</f>
        <v>2027</v>
      </c>
      <c r="AT55" s="6" t="n">
        <v>36295.9837280033</v>
      </c>
      <c r="AU55" s="6" t="n">
        <v>27078.6872008354</v>
      </c>
      <c r="AV55" s="9" t="n">
        <v>31774.6194301175</v>
      </c>
      <c r="AW55" s="9" t="n">
        <v>21500.04075974</v>
      </c>
      <c r="AX55" s="9" t="n">
        <v>16950.9750772561</v>
      </c>
      <c r="AY55" s="9" t="n">
        <v>23567.1970264801</v>
      </c>
      <c r="AZ55" s="9" t="n">
        <v>0.621881878657477</v>
      </c>
      <c r="BA55" s="9" t="n">
        <v>20397.7493172236</v>
      </c>
      <c r="BB55" s="9" t="n">
        <v>16726.1544401234</v>
      </c>
      <c r="BC55" s="6" t="n">
        <v>15183.2022943281</v>
      </c>
    </row>
    <row r="56" customFormat="false" ht="15" hidden="false" customHeight="false" outlineLevel="0" collapsed="false">
      <c r="A56" s="0" t="n">
        <f aca="false">A52+1</f>
        <v>2027</v>
      </c>
      <c r="B56" s="11" t="n">
        <v>6654.02673520301</v>
      </c>
      <c r="C56" s="9" t="n">
        <v>6272.01962190186</v>
      </c>
      <c r="D56" s="9" t="n">
        <v>4189.36466043578</v>
      </c>
      <c r="E56" s="9" t="n">
        <v>3334.20651737095</v>
      </c>
      <c r="F56" s="9" t="n">
        <v>4626.45940793685</v>
      </c>
      <c r="G56" s="9" t="n">
        <v>5331.72867298644</v>
      </c>
      <c r="H56" s="3" t="n">
        <f aca="false">H52+1</f>
        <v>2027</v>
      </c>
      <c r="I56" s="11" t="n">
        <v>30168.3458929054</v>
      </c>
      <c r="J56" s="9" t="n">
        <v>24173.2474507211</v>
      </c>
      <c r="K56" s="9" t="n">
        <v>28436.3837012525</v>
      </c>
      <c r="L56" s="9" t="n">
        <v>18993.9426421143</v>
      </c>
      <c r="M56" s="9" t="n">
        <v>15116.7855942433</v>
      </c>
      <c r="N56" s="9" t="n">
        <v>20975.6637946341</v>
      </c>
      <c r="O56" s="9" t="n">
        <v>0.685499659738433</v>
      </c>
      <c r="P56" s="14" t="n">
        <v>7218.75144885262</v>
      </c>
      <c r="Q56" s="13" t="n">
        <v>6668.60992517648</v>
      </c>
      <c r="R56" s="13" t="n">
        <v>4466.81770166989</v>
      </c>
      <c r="S56" s="13" t="n">
        <v>3546.67625756796</v>
      </c>
      <c r="T56" s="13" t="n">
        <v>4926.71027007548</v>
      </c>
      <c r="U56" s="13" t="n">
        <v>5670.1806577299</v>
      </c>
      <c r="V56" s="10" t="n">
        <v>4516.79895838174</v>
      </c>
      <c r="W56" s="10" t="n">
        <v>3352.86357518091</v>
      </c>
      <c r="X56" s="7"/>
      <c r="Y56" s="7" t="n">
        <v>2027</v>
      </c>
      <c r="Z56" s="8" t="n">
        <v>32728.7219138674</v>
      </c>
      <c r="AA56" s="8" t="n">
        <v>25707.7373092999</v>
      </c>
      <c r="AB56" s="8" t="n">
        <v>30234.4638597922</v>
      </c>
      <c r="AC56" s="8" t="n">
        <v>20251.8725618584</v>
      </c>
      <c r="AD56" s="8" t="n">
        <v>16080.0911036918</v>
      </c>
      <c r="AE56" s="13" t="n">
        <v>22336.9555693906</v>
      </c>
      <c r="AF56" s="13" t="n">
        <v>20478.4799832966</v>
      </c>
      <c r="AG56" s="13" t="n">
        <v>16792.3535863032</v>
      </c>
      <c r="AH56" s="8" t="n">
        <v>15201.3738587263</v>
      </c>
      <c r="AI56" s="13" t="n">
        <v>0.658408110425758</v>
      </c>
      <c r="AJ56" s="3" t="n">
        <f aca="false">AJ52+1</f>
        <v>2027</v>
      </c>
      <c r="AK56" s="11" t="n">
        <v>8053.34672299482</v>
      </c>
      <c r="AL56" s="9" t="n">
        <v>7078.39322538517</v>
      </c>
      <c r="AM56" s="9" t="n">
        <v>4793.6377128452</v>
      </c>
      <c r="AN56" s="9" t="n">
        <v>3772.14449531494</v>
      </c>
      <c r="AO56" s="9" t="n">
        <v>5232.5845904851</v>
      </c>
      <c r="AP56" s="9" t="n">
        <v>6028.13378130073</v>
      </c>
      <c r="AQ56" s="3"/>
      <c r="AR56" s="3"/>
      <c r="AS56" s="3" t="n">
        <f aca="false">AS52+1</f>
        <v>2027</v>
      </c>
      <c r="AT56" s="6" t="n">
        <v>36512.6500393287</v>
      </c>
      <c r="AU56" s="6" t="n">
        <v>27330.6423674055</v>
      </c>
      <c r="AV56" s="9" t="n">
        <v>32092.359061269</v>
      </c>
      <c r="AW56" s="9" t="n">
        <v>21733.6248201861</v>
      </c>
      <c r="AX56" s="9" t="n">
        <v>17102.3298254314</v>
      </c>
      <c r="AY56" s="9" t="n">
        <v>23723.743249256</v>
      </c>
      <c r="AZ56" s="9" t="n">
        <v>0.62666449832321</v>
      </c>
      <c r="BA56" s="9" t="n">
        <v>20478.4799832966</v>
      </c>
      <c r="BB56" s="9" t="n">
        <v>16792.3535863032</v>
      </c>
      <c r="BC56" s="6" t="n">
        <v>15201.3738587263</v>
      </c>
    </row>
    <row r="57" customFormat="false" ht="15" hidden="false" customHeight="false" outlineLevel="0" collapsed="false">
      <c r="A57" s="0" t="n">
        <f aca="false">A53+1</f>
        <v>2028</v>
      </c>
      <c r="B57" s="11" t="n">
        <v>6679.09666018342</v>
      </c>
      <c r="C57" s="9" t="n">
        <v>6292.76936293986</v>
      </c>
      <c r="D57" s="9" t="n">
        <v>4207.81784308232</v>
      </c>
      <c r="E57" s="9" t="n">
        <v>3335.88332909998</v>
      </c>
      <c r="F57" s="9" t="n">
        <v>4616.62694404694</v>
      </c>
      <c r="G57" s="9" t="n">
        <v>5339.88594291289</v>
      </c>
      <c r="H57" s="3" t="n">
        <f aca="false">H53+1</f>
        <v>2028</v>
      </c>
      <c r="I57" s="11" t="n">
        <v>30282.0091224679</v>
      </c>
      <c r="J57" s="9" t="n">
        <v>24210.23127277</v>
      </c>
      <c r="K57" s="9" t="n">
        <v>28530.4598734312</v>
      </c>
      <c r="L57" s="9" t="n">
        <v>19077.6065675927</v>
      </c>
      <c r="M57" s="9" t="n">
        <v>15124.3880037694</v>
      </c>
      <c r="N57" s="9" t="n">
        <v>20931.0848977624</v>
      </c>
      <c r="O57" s="9" t="n">
        <v>0.681744138882497</v>
      </c>
      <c r="P57" s="12" t="n">
        <v>7270.36755869451</v>
      </c>
      <c r="Q57" s="13" t="n">
        <v>6709.91258232324</v>
      </c>
      <c r="R57" s="13" t="n">
        <v>4465.6221503494</v>
      </c>
      <c r="S57" s="13" t="n">
        <v>3549.37982906493</v>
      </c>
      <c r="T57" s="13" t="n">
        <v>4928.84551579983</v>
      </c>
      <c r="U57" s="13" t="n">
        <v>5679.77506557869</v>
      </c>
      <c r="V57" s="10" t="n">
        <v>4534.60517196426</v>
      </c>
      <c r="W57" s="10" t="n">
        <v>3356.86040534075</v>
      </c>
      <c r="X57" s="7"/>
      <c r="Y57" s="7" t="n">
        <v>2028</v>
      </c>
      <c r="Z57" s="8" t="n">
        <v>32962.741510921</v>
      </c>
      <c r="AA57" s="8" t="n">
        <v>25751.2368962626</v>
      </c>
      <c r="AB57" s="8" t="n">
        <v>30421.7238298352</v>
      </c>
      <c r="AC57" s="8" t="n">
        <v>20246.4521138794</v>
      </c>
      <c r="AD57" s="8" t="n">
        <v>16092.3486859518</v>
      </c>
      <c r="AE57" s="13" t="n">
        <v>22346.6364489755</v>
      </c>
      <c r="AF57" s="13" t="n">
        <v>20559.2106493696</v>
      </c>
      <c r="AG57" s="13" t="n">
        <v>16858.5527324831</v>
      </c>
      <c r="AH57" s="8" t="n">
        <v>15219.4948792055</v>
      </c>
      <c r="AI57" s="13" t="n">
        <v>0.649627278644345</v>
      </c>
      <c r="AJ57" s="3" t="n">
        <f aca="false">AJ53+1</f>
        <v>2028</v>
      </c>
      <c r="AK57" s="11" t="n">
        <v>8113.54559267437</v>
      </c>
      <c r="AL57" s="9" t="n">
        <v>7115.43806971296</v>
      </c>
      <c r="AM57" s="9" t="n">
        <v>4798.58069808432</v>
      </c>
      <c r="AN57" s="9" t="n">
        <v>3775.83158193645</v>
      </c>
      <c r="AO57" s="9" t="n">
        <v>5233.40260795146</v>
      </c>
      <c r="AP57" s="9" t="n">
        <v>6041.6235676059</v>
      </c>
      <c r="AQ57" s="3"/>
      <c r="AR57" s="3"/>
      <c r="AS57" s="3" t="n">
        <f aca="false">AS53+1</f>
        <v>2028</v>
      </c>
      <c r="AT57" s="6" t="n">
        <v>36785.5825650197</v>
      </c>
      <c r="AU57" s="6" t="n">
        <v>27391.8030082431</v>
      </c>
      <c r="AV57" s="9" t="n">
        <v>32260.3147551223</v>
      </c>
      <c r="AW57" s="9" t="n">
        <v>21756.0355639916</v>
      </c>
      <c r="AX57" s="9" t="n">
        <v>17119.0465157847</v>
      </c>
      <c r="AY57" s="9" t="n">
        <v>23727.4520161206</v>
      </c>
      <c r="AZ57" s="9" t="n">
        <v>0.620840192976721</v>
      </c>
      <c r="BA57" s="9" t="n">
        <v>20559.2106493696</v>
      </c>
      <c r="BB57" s="9" t="n">
        <v>16858.5527324831</v>
      </c>
      <c r="BC57" s="6" t="n">
        <v>15219.4948792055</v>
      </c>
    </row>
    <row r="58" customFormat="false" ht="15" hidden="false" customHeight="false" outlineLevel="0" collapsed="false">
      <c r="A58" s="0" t="n">
        <f aca="false">A54+1</f>
        <v>2028</v>
      </c>
      <c r="B58" s="11" t="n">
        <v>6739.62325760007</v>
      </c>
      <c r="C58" s="9" t="n">
        <v>6371.01814369715</v>
      </c>
      <c r="D58" s="9" t="n">
        <v>4240.04091459463</v>
      </c>
      <c r="E58" s="9" t="n">
        <v>3359.17220243528</v>
      </c>
      <c r="F58" s="9" t="n">
        <v>4643.71697287153</v>
      </c>
      <c r="G58" s="9" t="n">
        <v>5379.32335041625</v>
      </c>
      <c r="H58" s="3" t="n">
        <f aca="false">H54+1</f>
        <v>2028</v>
      </c>
      <c r="I58" s="11" t="n">
        <v>30556.4275159086</v>
      </c>
      <c r="J58" s="9" t="n">
        <v>24389.0344844232</v>
      </c>
      <c r="K58" s="9" t="n">
        <v>28885.2279525997</v>
      </c>
      <c r="L58" s="9" t="n">
        <v>19223.7010763467</v>
      </c>
      <c r="M58" s="9" t="n">
        <v>15229.9762158693</v>
      </c>
      <c r="N58" s="9" t="n">
        <v>21053.9069711252</v>
      </c>
      <c r="O58" s="9" t="n">
        <v>0.685179756095499</v>
      </c>
      <c r="P58" s="14" t="n">
        <v>7283.30394738012</v>
      </c>
      <c r="Q58" s="13" t="n">
        <v>6838.14774802571</v>
      </c>
      <c r="R58" s="13" t="n">
        <v>4553.23953622966</v>
      </c>
      <c r="S58" s="13" t="n">
        <v>3601.87989545437</v>
      </c>
      <c r="T58" s="13" t="n">
        <v>4995.39584600722</v>
      </c>
      <c r="U58" s="13" t="n">
        <v>5772.52132986665</v>
      </c>
      <c r="V58" s="10" t="n">
        <v>4552.41138554678</v>
      </c>
      <c r="W58" s="10" t="n">
        <v>3360.84616238025</v>
      </c>
      <c r="X58" s="7"/>
      <c r="Y58" s="7" t="n">
        <v>2028</v>
      </c>
      <c r="Z58" s="8" t="n">
        <v>33021.3931310607</v>
      </c>
      <c r="AA58" s="8" t="n">
        <v>26171.7343623325</v>
      </c>
      <c r="AB58" s="8" t="n">
        <v>31003.1225810724</v>
      </c>
      <c r="AC58" s="8" t="n">
        <v>20643.6960247707</v>
      </c>
      <c r="AD58" s="8" t="n">
        <v>16330.3760076423</v>
      </c>
      <c r="AE58" s="13" t="n">
        <v>22648.3655313613</v>
      </c>
      <c r="AF58" s="13" t="n">
        <v>20639.9413154426</v>
      </c>
      <c r="AG58" s="13" t="n">
        <v>16924.7518786629</v>
      </c>
      <c r="AH58" s="8" t="n">
        <v>15237.5656958399</v>
      </c>
      <c r="AI58" s="13" t="n">
        <v>0.657827008645017</v>
      </c>
      <c r="AJ58" s="3" t="n">
        <f aca="false">AJ54+1</f>
        <v>2028</v>
      </c>
      <c r="AK58" s="11" t="n">
        <v>8165.71670434913</v>
      </c>
      <c r="AL58" s="9" t="n">
        <v>7260.78715900605</v>
      </c>
      <c r="AM58" s="9" t="n">
        <v>4868.50753211799</v>
      </c>
      <c r="AN58" s="9" t="n">
        <v>3834.55680666605</v>
      </c>
      <c r="AO58" s="9" t="n">
        <v>5303.67502726826</v>
      </c>
      <c r="AP58" s="9" t="n">
        <v>6141.08645095929</v>
      </c>
      <c r="AQ58" s="3"/>
      <c r="AR58" s="3"/>
      <c r="AS58" s="3" t="n">
        <f aca="false">AS54+1</f>
        <v>2028</v>
      </c>
      <c r="AT58" s="6" t="n">
        <v>37022.1184560306</v>
      </c>
      <c r="AU58" s="6" t="n">
        <v>27842.7526043179</v>
      </c>
      <c r="AV58" s="9" t="n">
        <v>32919.3054348282</v>
      </c>
      <c r="AW58" s="9" t="n">
        <v>22073.0732015416</v>
      </c>
      <c r="AX58" s="9" t="n">
        <v>17385.2977592473</v>
      </c>
      <c r="AY58" s="9" t="n">
        <v>24046.0564848199</v>
      </c>
      <c r="AZ58" s="9" t="n">
        <v>0.631698616244579</v>
      </c>
      <c r="BA58" s="9" t="n">
        <v>20639.9413154426</v>
      </c>
      <c r="BB58" s="9" t="n">
        <v>16924.7518786629</v>
      </c>
      <c r="BC58" s="6" t="n">
        <v>15237.5656958399</v>
      </c>
    </row>
    <row r="59" customFormat="false" ht="15" hidden="false" customHeight="false" outlineLevel="0" collapsed="false">
      <c r="A59" s="0" t="n">
        <f aca="false">A55+1</f>
        <v>2028</v>
      </c>
      <c r="B59" s="11" t="n">
        <v>6798.24986263291</v>
      </c>
      <c r="C59" s="9" t="n">
        <v>6388.47174887366</v>
      </c>
      <c r="D59" s="9" t="n">
        <v>4251.88778727054</v>
      </c>
      <c r="E59" s="9" t="n">
        <v>3363.72800701124</v>
      </c>
      <c r="F59" s="9" t="n">
        <v>4636.05219311962</v>
      </c>
      <c r="G59" s="9" t="n">
        <v>5387.0285684727</v>
      </c>
      <c r="H59" s="3" t="n">
        <f aca="false">H55+1</f>
        <v>2028</v>
      </c>
      <c r="I59" s="11" t="n">
        <v>30822.231632655</v>
      </c>
      <c r="J59" s="9" t="n">
        <v>24423.9687719994</v>
      </c>
      <c r="K59" s="9" t="n">
        <v>28964.3599457517</v>
      </c>
      <c r="L59" s="9" t="n">
        <v>19277.4129964905</v>
      </c>
      <c r="M59" s="9" t="n">
        <v>15250.6315413944</v>
      </c>
      <c r="N59" s="9" t="n">
        <v>21019.1560246757</v>
      </c>
      <c r="O59" s="9" t="n">
        <v>0.682875669860881</v>
      </c>
      <c r="P59" s="14" t="n">
        <v>7329.55114897815</v>
      </c>
      <c r="Q59" s="13" t="n">
        <v>6863.99072256062</v>
      </c>
      <c r="R59" s="13" t="n">
        <v>4554.79075546751</v>
      </c>
      <c r="S59" s="13" t="n">
        <v>3607.05538423187</v>
      </c>
      <c r="T59" s="13" t="n">
        <v>4992.95062676015</v>
      </c>
      <c r="U59" s="13" t="n">
        <v>5781.28095433752</v>
      </c>
      <c r="V59" s="10" t="n">
        <v>4570.2175991293</v>
      </c>
      <c r="W59" s="10" t="n">
        <v>3364.82092050897</v>
      </c>
      <c r="X59" s="7"/>
      <c r="Y59" s="7" t="n">
        <v>2028</v>
      </c>
      <c r="Z59" s="8" t="n">
        <v>33231.0709141401</v>
      </c>
      <c r="AA59" s="8" t="n">
        <v>26211.4491683357</v>
      </c>
      <c r="AB59" s="8" t="n">
        <v>31120.2906998216</v>
      </c>
      <c r="AC59" s="8" t="n">
        <v>20650.7290170302</v>
      </c>
      <c r="AD59" s="8" t="n">
        <v>16353.8408871533</v>
      </c>
      <c r="AE59" s="13" t="n">
        <v>22637.2792789363</v>
      </c>
      <c r="AF59" s="13" t="n">
        <v>20720.6719815156</v>
      </c>
      <c r="AG59" s="13" t="n">
        <v>16990.9510248428</v>
      </c>
      <c r="AH59" s="8" t="n">
        <v>15255.5866450846</v>
      </c>
      <c r="AI59" s="13" t="n">
        <v>0.661664708863089</v>
      </c>
      <c r="AJ59" s="3" t="n">
        <f aca="false">AJ55+1</f>
        <v>2028</v>
      </c>
      <c r="AK59" s="11" t="n">
        <v>8194.51834574351</v>
      </c>
      <c r="AL59" s="9" t="n">
        <v>7275.3224009833</v>
      </c>
      <c r="AM59" s="9" t="n">
        <v>4884.65350978326</v>
      </c>
      <c r="AN59" s="9" t="n">
        <v>3840.48678618357</v>
      </c>
      <c r="AO59" s="9" t="n">
        <v>5296.4766212185</v>
      </c>
      <c r="AP59" s="9" t="n">
        <v>6149.5373488167</v>
      </c>
      <c r="AQ59" s="3"/>
      <c r="AR59" s="3"/>
      <c r="AS59" s="3" t="n">
        <f aca="false">AS55+1</f>
        <v>2028</v>
      </c>
      <c r="AT59" s="6" t="n">
        <v>37152.7007206422</v>
      </c>
      <c r="AU59" s="6" t="n">
        <v>27881.0676907782</v>
      </c>
      <c r="AV59" s="9" t="n">
        <v>32985.2060127875</v>
      </c>
      <c r="AW59" s="9" t="n">
        <v>22146.2766102998</v>
      </c>
      <c r="AX59" s="9" t="n">
        <v>17412.1833851008</v>
      </c>
      <c r="AY59" s="9" t="n">
        <v>24013.4200058533</v>
      </c>
      <c r="AZ59" s="9" t="n">
        <v>0.621550440952055</v>
      </c>
      <c r="BA59" s="9" t="n">
        <v>20720.6719815156</v>
      </c>
      <c r="BB59" s="9" t="n">
        <v>16990.9510248428</v>
      </c>
      <c r="BC59" s="6" t="n">
        <v>15255.5866450846</v>
      </c>
    </row>
    <row r="60" customFormat="false" ht="15" hidden="false" customHeight="false" outlineLevel="0" collapsed="false">
      <c r="A60" s="0" t="n">
        <f aca="false">A56+1</f>
        <v>2028</v>
      </c>
      <c r="B60" s="11" t="n">
        <v>6832.32838907614</v>
      </c>
      <c r="C60" s="9" t="n">
        <v>6463.86553086698</v>
      </c>
      <c r="D60" s="9" t="n">
        <v>4298.00760226365</v>
      </c>
      <c r="E60" s="9" t="n">
        <v>3398.07287109202</v>
      </c>
      <c r="F60" s="9" t="n">
        <v>4670.8713482462</v>
      </c>
      <c r="G60" s="9" t="n">
        <v>5433.66962947156</v>
      </c>
      <c r="H60" s="3" t="n">
        <f aca="false">H56+1</f>
        <v>2028</v>
      </c>
      <c r="I60" s="11" t="n">
        <v>30976.738492061</v>
      </c>
      <c r="J60" s="9" t="n">
        <v>24635.4322537407</v>
      </c>
      <c r="K60" s="9" t="n">
        <v>29306.1838944466</v>
      </c>
      <c r="L60" s="9" t="n">
        <v>19486.5132280643</v>
      </c>
      <c r="M60" s="9" t="n">
        <v>15406.3459351692</v>
      </c>
      <c r="N60" s="9" t="n">
        <v>21177.0207819662</v>
      </c>
      <c r="O60" s="9" t="n">
        <v>0.688226148638609</v>
      </c>
      <c r="P60" s="14" t="n">
        <v>7374.2664048459</v>
      </c>
      <c r="Q60" s="13" t="n">
        <v>6896.59302116141</v>
      </c>
      <c r="R60" s="13" t="n">
        <v>4565.63215138127</v>
      </c>
      <c r="S60" s="13" t="n">
        <v>3617.54613657243</v>
      </c>
      <c r="T60" s="13" t="n">
        <v>4994.66418453116</v>
      </c>
      <c r="U60" s="13" t="n">
        <v>5787.0830148345</v>
      </c>
      <c r="V60" s="10" t="n">
        <v>4588.02381271182</v>
      </c>
      <c r="W60" s="10" t="n">
        <v>3368.78475314966</v>
      </c>
      <c r="X60" s="7"/>
      <c r="Y60" s="7" t="n">
        <v>2028</v>
      </c>
      <c r="Z60" s="8" t="n">
        <v>33433.803088114</v>
      </c>
      <c r="AA60" s="8" t="n">
        <v>26237.7548287922</v>
      </c>
      <c r="AB60" s="8" t="n">
        <v>31268.1045665572</v>
      </c>
      <c r="AC60" s="8" t="n">
        <v>20699.8822583537</v>
      </c>
      <c r="AD60" s="8" t="n">
        <v>16401.4043638091</v>
      </c>
      <c r="AE60" s="13" t="n">
        <v>22645.0482894318</v>
      </c>
      <c r="AF60" s="13" t="n">
        <v>20801.4026475886</v>
      </c>
      <c r="AG60" s="13" t="n">
        <v>17057.1501710226</v>
      </c>
      <c r="AH60" s="8" t="n">
        <v>15273.5580598271</v>
      </c>
      <c r="AI60" s="13" t="n">
        <v>0.654501114291803</v>
      </c>
      <c r="AJ60" s="3" t="n">
        <f aca="false">AJ56+1</f>
        <v>2028</v>
      </c>
      <c r="AK60" s="11" t="n">
        <v>8273.78721964999</v>
      </c>
      <c r="AL60" s="9" t="n">
        <v>7352.64167924883</v>
      </c>
      <c r="AM60" s="9" t="n">
        <v>4926.85853444137</v>
      </c>
      <c r="AN60" s="9" t="n">
        <v>3869.3785669969</v>
      </c>
      <c r="AO60" s="9" t="n">
        <v>5327.46210820984</v>
      </c>
      <c r="AP60" s="9" t="n">
        <v>6203.63505531207</v>
      </c>
      <c r="AQ60" s="3"/>
      <c r="AR60" s="3"/>
      <c r="AS60" s="3" t="n">
        <f aca="false">AS56+1</f>
        <v>2028</v>
      </c>
      <c r="AT60" s="6" t="n">
        <v>37512.0937471084</v>
      </c>
      <c r="AU60" s="6" t="n">
        <v>28126.3384698887</v>
      </c>
      <c r="AV60" s="9" t="n">
        <v>33335.7598689306</v>
      </c>
      <c r="AW60" s="9" t="n">
        <v>22337.6277774913</v>
      </c>
      <c r="AX60" s="9" t="n">
        <v>17543.174328138</v>
      </c>
      <c r="AY60" s="9" t="n">
        <v>24153.9034944858</v>
      </c>
      <c r="AZ60" s="9" t="n">
        <v>0.619462134384838</v>
      </c>
      <c r="BA60" s="9" t="n">
        <v>20801.4026475886</v>
      </c>
      <c r="BB60" s="9" t="n">
        <v>17057.1501710226</v>
      </c>
      <c r="BC60" s="6" t="n">
        <v>15273.5580598271</v>
      </c>
    </row>
    <row r="61" customFormat="false" ht="15" hidden="false" customHeight="false" outlineLevel="0" collapsed="false">
      <c r="A61" s="0" t="n">
        <f aca="false">A57+1</f>
        <v>2029</v>
      </c>
      <c r="B61" s="11" t="n">
        <v>6811.34558230078</v>
      </c>
      <c r="C61" s="9" t="n">
        <v>6491.45846065422</v>
      </c>
      <c r="D61" s="9" t="n">
        <v>4314.28190319888</v>
      </c>
      <c r="E61" s="9" t="n">
        <v>3400.50611307184</v>
      </c>
      <c r="F61" s="9" t="n">
        <v>4667.94595630427</v>
      </c>
      <c r="G61" s="9" t="n">
        <v>5445.88201858418</v>
      </c>
      <c r="H61" s="3" t="n">
        <f aca="false">H57+1</f>
        <v>2029</v>
      </c>
      <c r="I61" s="11" t="n">
        <v>30881.6056352521</v>
      </c>
      <c r="J61" s="9" t="n">
        <v>24690.8013698549</v>
      </c>
      <c r="K61" s="9" t="n">
        <v>29431.2860443397</v>
      </c>
      <c r="L61" s="9" t="n">
        <v>19560.298435025</v>
      </c>
      <c r="M61" s="9" t="n">
        <v>15417.377884485</v>
      </c>
      <c r="N61" s="9" t="n">
        <v>21163.7574995226</v>
      </c>
      <c r="O61" s="9" t="n">
        <v>0.685134318000432</v>
      </c>
      <c r="P61" s="12" t="n">
        <v>7432.44980643767</v>
      </c>
      <c r="Q61" s="13" t="n">
        <v>6924.87224865768</v>
      </c>
      <c r="R61" s="13" t="n">
        <v>4588.31596459556</v>
      </c>
      <c r="S61" s="13" t="n">
        <v>3621.09652313026</v>
      </c>
      <c r="T61" s="13" t="n">
        <v>4986.25551904652</v>
      </c>
      <c r="U61" s="13" t="n">
        <v>5793.87180507094</v>
      </c>
      <c r="V61" s="10" t="n">
        <v>4605.83002629434</v>
      </c>
      <c r="W61" s="10" t="n">
        <v>3372.73773294967</v>
      </c>
      <c r="X61" s="7"/>
      <c r="Y61" s="7" t="n">
        <v>2029</v>
      </c>
      <c r="Z61" s="8" t="n">
        <v>33697.5977878196</v>
      </c>
      <c r="AA61" s="8" t="n">
        <v>26268.5341719174</v>
      </c>
      <c r="AB61" s="8" t="n">
        <v>31396.3182859548</v>
      </c>
      <c r="AC61" s="8" t="n">
        <v>20802.7272198262</v>
      </c>
      <c r="AD61" s="8" t="n">
        <v>16417.5012768502</v>
      </c>
      <c r="AE61" s="13" t="n">
        <v>22606.924678131</v>
      </c>
      <c r="AF61" s="13" t="n">
        <v>20882.1333136615</v>
      </c>
      <c r="AG61" s="13" t="n">
        <v>17123.3493172025</v>
      </c>
      <c r="AH61" s="8" t="n">
        <v>15291.4802694394</v>
      </c>
      <c r="AI61" s="13" t="n">
        <v>0.654847301765681</v>
      </c>
      <c r="AJ61" s="3" t="n">
        <f aca="false">AJ57+1</f>
        <v>2029</v>
      </c>
      <c r="AK61" s="11" t="n">
        <v>8306.59869676766</v>
      </c>
      <c r="AL61" s="9" t="n">
        <v>7394.53289763772</v>
      </c>
      <c r="AM61" s="9" t="n">
        <v>4921.293179008</v>
      </c>
      <c r="AN61" s="9" t="n">
        <v>3872.61392356954</v>
      </c>
      <c r="AO61" s="9" t="n">
        <v>5336.45553507573</v>
      </c>
      <c r="AP61" s="9" t="n">
        <v>6217.83675724939</v>
      </c>
      <c r="AQ61" s="3"/>
      <c r="AR61" s="3"/>
      <c r="AS61" s="3" t="n">
        <f aca="false">AS57+1</f>
        <v>2029</v>
      </c>
      <c r="AT61" s="6" t="n">
        <v>37660.8559974472</v>
      </c>
      <c r="AU61" s="6" t="n">
        <v>28190.7268280006</v>
      </c>
      <c r="AV61" s="9" t="n">
        <v>33525.6882861918</v>
      </c>
      <c r="AW61" s="9" t="n">
        <v>22312.3953018172</v>
      </c>
      <c r="AX61" s="9" t="n">
        <v>17557.8429431067</v>
      </c>
      <c r="AY61" s="9" t="n">
        <v>24194.6783250132</v>
      </c>
      <c r="AZ61" s="9" t="n">
        <v>0.613213811055448</v>
      </c>
      <c r="BA61" s="9" t="n">
        <v>20882.1333136615</v>
      </c>
      <c r="BB61" s="9" t="n">
        <v>17123.3493172025</v>
      </c>
      <c r="BC61" s="6" t="n">
        <v>15291.4802694394</v>
      </c>
    </row>
    <row r="62" customFormat="false" ht="15" hidden="false" customHeight="false" outlineLevel="0" collapsed="false">
      <c r="A62" s="0" t="n">
        <f aca="false">A58+1</f>
        <v>2029</v>
      </c>
      <c r="B62" s="11" t="n">
        <v>6815.8246062015</v>
      </c>
      <c r="C62" s="9" t="n">
        <v>6554.65165545391</v>
      </c>
      <c r="D62" s="9" t="n">
        <v>4354.83072157711</v>
      </c>
      <c r="E62" s="9" t="n">
        <v>3422.96592825968</v>
      </c>
      <c r="F62" s="9" t="n">
        <v>4690.09645701189</v>
      </c>
      <c r="G62" s="9" t="n">
        <v>5488.94551306984</v>
      </c>
      <c r="H62" s="3" t="n">
        <f aca="false">H58+1</f>
        <v>2029</v>
      </c>
      <c r="I62" s="11" t="n">
        <v>30901.9128488652</v>
      </c>
      <c r="J62" s="9" t="n">
        <v>24886.0447087684</v>
      </c>
      <c r="K62" s="9" t="n">
        <v>29717.7943850275</v>
      </c>
      <c r="L62" s="9" t="n">
        <v>19744.1406146651</v>
      </c>
      <c r="M62" s="9" t="n">
        <v>15519.2072729503</v>
      </c>
      <c r="N62" s="9" t="n">
        <v>21264.1845031463</v>
      </c>
      <c r="O62" s="9" t="n">
        <v>0.684467304201486</v>
      </c>
      <c r="P62" s="14" t="n">
        <v>7450.32391875337</v>
      </c>
      <c r="Q62" s="13" t="n">
        <v>7056.51136939806</v>
      </c>
      <c r="R62" s="13" t="n">
        <v>4653.27361431708</v>
      </c>
      <c r="S62" s="13" t="n">
        <v>3676.10007050265</v>
      </c>
      <c r="T62" s="13" t="n">
        <v>5053.01478282941</v>
      </c>
      <c r="U62" s="13" t="n">
        <v>5880.75245880373</v>
      </c>
      <c r="V62" s="10" t="n">
        <v>4623.63623987686</v>
      </c>
      <c r="W62" s="10" t="n">
        <v>3376.67993179217</v>
      </c>
      <c r="X62" s="7"/>
      <c r="Y62" s="7" t="n">
        <v>2029</v>
      </c>
      <c r="Z62" s="8" t="n">
        <v>33778.6362964291</v>
      </c>
      <c r="AA62" s="8" t="n">
        <v>26662.4378512258</v>
      </c>
      <c r="AB62" s="8" t="n">
        <v>31993.1500519776</v>
      </c>
      <c r="AC62" s="8" t="n">
        <v>21097.2353309556</v>
      </c>
      <c r="AD62" s="8" t="n">
        <v>16666.8790008212</v>
      </c>
      <c r="AE62" s="13" t="n">
        <v>22909.601033593</v>
      </c>
      <c r="AF62" s="13" t="n">
        <v>20962.8639797345</v>
      </c>
      <c r="AG62" s="13" t="n">
        <v>17189.5484633823</v>
      </c>
      <c r="AH62" s="8" t="n">
        <v>15309.353599829</v>
      </c>
      <c r="AI62" s="13" t="n">
        <v>0.658673290487561</v>
      </c>
      <c r="AJ62" s="3" t="n">
        <f aca="false">AJ58+1</f>
        <v>2029</v>
      </c>
      <c r="AK62" s="11" t="n">
        <v>8353.7789644786</v>
      </c>
      <c r="AL62" s="9" t="n">
        <v>7541.2827817288</v>
      </c>
      <c r="AM62" s="9" t="n">
        <v>5012.16768725817</v>
      </c>
      <c r="AN62" s="9" t="n">
        <v>3938.89398466371</v>
      </c>
      <c r="AO62" s="9" t="n">
        <v>5413.87075559992</v>
      </c>
      <c r="AP62" s="9" t="n">
        <v>6313.93037018313</v>
      </c>
      <c r="AQ62" s="3"/>
      <c r="AR62" s="3"/>
      <c r="AS62" s="3" t="n">
        <f aca="false">AS58+1</f>
        <v>2029</v>
      </c>
      <c r="AT62" s="6" t="n">
        <v>37874.7641604687</v>
      </c>
      <c r="AU62" s="6" t="n">
        <v>28626.4006640775</v>
      </c>
      <c r="AV62" s="9" t="n">
        <v>34191.0299566095</v>
      </c>
      <c r="AW62" s="9" t="n">
        <v>22724.406510494</v>
      </c>
      <c r="AX62" s="9" t="n">
        <v>17858.3466664105</v>
      </c>
      <c r="AY62" s="9" t="n">
        <v>24545.667168775</v>
      </c>
      <c r="AZ62" s="9" t="n">
        <v>0.613205687512986</v>
      </c>
      <c r="BA62" s="9" t="n">
        <v>20962.8639797345</v>
      </c>
      <c r="BB62" s="9" t="n">
        <v>17189.5484633823</v>
      </c>
      <c r="BC62" s="6" t="n">
        <v>15309.353599829</v>
      </c>
    </row>
    <row r="63" customFormat="false" ht="15" hidden="false" customHeight="false" outlineLevel="0" collapsed="false">
      <c r="A63" s="0" t="n">
        <f aca="false">A59+1</f>
        <v>2029</v>
      </c>
      <c r="B63" s="11" t="n">
        <v>6825.53751255676</v>
      </c>
      <c r="C63" s="9" t="n">
        <v>6561.58601171766</v>
      </c>
      <c r="D63" s="9" t="n">
        <v>4374.56074552606</v>
      </c>
      <c r="E63" s="9" t="n">
        <v>3423.95653445843</v>
      </c>
      <c r="F63" s="9" t="n">
        <v>4678.26559545267</v>
      </c>
      <c r="G63" s="9" t="n">
        <v>5487.84801403959</v>
      </c>
      <c r="H63" s="3" t="n">
        <f aca="false">H59+1</f>
        <v>2029</v>
      </c>
      <c r="I63" s="11" t="n">
        <v>30945.949690046</v>
      </c>
      <c r="J63" s="9" t="n">
        <v>24881.0688149706</v>
      </c>
      <c r="K63" s="9" t="n">
        <v>29749.2337023964</v>
      </c>
      <c r="L63" s="9" t="n">
        <v>19833.5935445456</v>
      </c>
      <c r="M63" s="9" t="n">
        <v>15523.6985308963</v>
      </c>
      <c r="N63" s="9" t="n">
        <v>21210.5451749721</v>
      </c>
      <c r="O63" s="9" t="n">
        <v>0.689813119713686</v>
      </c>
      <c r="P63" s="14" t="n">
        <v>7499.18751456074</v>
      </c>
      <c r="Q63" s="13" t="n">
        <v>7070.56516669573</v>
      </c>
      <c r="R63" s="13" t="n">
        <v>4675.48562069278</v>
      </c>
      <c r="S63" s="13" t="n">
        <v>3677.48155790461</v>
      </c>
      <c r="T63" s="13" t="n">
        <v>5045.58097104854</v>
      </c>
      <c r="U63" s="13" t="n">
        <v>5890.46136271321</v>
      </c>
      <c r="V63" s="10" t="n">
        <v>4641.44245345938</v>
      </c>
      <c r="W63" s="10" t="n">
        <v>3380.61142080703</v>
      </c>
      <c r="X63" s="7"/>
      <c r="Y63" s="7" t="n">
        <v>2029</v>
      </c>
      <c r="Z63" s="8" t="n">
        <v>34000.1764131962</v>
      </c>
      <c r="AA63" s="8" t="n">
        <v>26706.4565459257</v>
      </c>
      <c r="AB63" s="8" t="n">
        <v>32056.867832933</v>
      </c>
      <c r="AC63" s="8" t="n">
        <v>21197.9411919303</v>
      </c>
      <c r="AD63" s="8" t="n">
        <v>16673.1424547338</v>
      </c>
      <c r="AE63" s="13" t="n">
        <v>22875.8972608201</v>
      </c>
      <c r="AF63" s="13" t="n">
        <v>21043.5946458075</v>
      </c>
      <c r="AG63" s="13" t="n">
        <v>17255.7476095622</v>
      </c>
      <c r="AH63" s="8" t="n">
        <v>15327.1783734878</v>
      </c>
      <c r="AI63" s="13" t="n">
        <v>0.657947398568121</v>
      </c>
      <c r="AJ63" s="3" t="n">
        <f aca="false">AJ59+1</f>
        <v>2029</v>
      </c>
      <c r="AK63" s="11" t="n">
        <v>8423.27361917664</v>
      </c>
      <c r="AL63" s="9" t="n">
        <v>7563.74623746655</v>
      </c>
      <c r="AM63" s="9" t="n">
        <v>5020.6250669202</v>
      </c>
      <c r="AN63" s="9" t="n">
        <v>3941.02726565668</v>
      </c>
      <c r="AO63" s="9" t="n">
        <v>5412.14695985888</v>
      </c>
      <c r="AP63" s="9" t="n">
        <v>6315.51643118775</v>
      </c>
      <c r="AQ63" s="3"/>
      <c r="AR63" s="3"/>
      <c r="AS63" s="3" t="n">
        <f aca="false">AS59+1</f>
        <v>2029</v>
      </c>
      <c r="AT63" s="6" t="n">
        <v>38189.8423625966</v>
      </c>
      <c r="AU63" s="6" t="n">
        <v>28633.5916236121</v>
      </c>
      <c r="AV63" s="9" t="n">
        <v>34292.8758507748</v>
      </c>
      <c r="AW63" s="9" t="n">
        <v>22762.7509844712</v>
      </c>
      <c r="AX63" s="9" t="n">
        <v>17868.018638202</v>
      </c>
      <c r="AY63" s="9" t="n">
        <v>24537.8517408794</v>
      </c>
      <c r="AZ63" s="9" t="n">
        <v>0.611045135111456</v>
      </c>
      <c r="BA63" s="9" t="n">
        <v>21043.5946458075</v>
      </c>
      <c r="BB63" s="9" t="n">
        <v>17255.7476095622</v>
      </c>
      <c r="BC63" s="6" t="n">
        <v>15327.1783734878</v>
      </c>
    </row>
    <row r="64" customFormat="false" ht="15" hidden="false" customHeight="false" outlineLevel="0" collapsed="false">
      <c r="A64" s="0" t="n">
        <f aca="false">A60+1</f>
        <v>2029</v>
      </c>
      <c r="B64" s="11" t="n">
        <v>6863.42860162839</v>
      </c>
      <c r="C64" s="9" t="n">
        <v>6613.16117508107</v>
      </c>
      <c r="D64" s="9" t="n">
        <v>4388.58358086244</v>
      </c>
      <c r="E64" s="9" t="n">
        <v>3438.86936580212</v>
      </c>
      <c r="F64" s="9" t="n">
        <v>4689.60122912488</v>
      </c>
      <c r="G64" s="9" t="n">
        <v>5506.3787517832</v>
      </c>
      <c r="H64" s="3" t="n">
        <f aca="false">H60+1</f>
        <v>2029</v>
      </c>
      <c r="I64" s="11" t="n">
        <v>31117.7421289499</v>
      </c>
      <c r="J64" s="9" t="n">
        <v>24965.0843634719</v>
      </c>
      <c r="K64" s="9" t="n">
        <v>29983.0676543399</v>
      </c>
      <c r="L64" s="9" t="n">
        <v>19897.1709486743</v>
      </c>
      <c r="M64" s="9" t="n">
        <v>15591.3110416545</v>
      </c>
      <c r="N64" s="9" t="n">
        <v>21261.9392151747</v>
      </c>
      <c r="O64" s="9" t="n">
        <v>0.679592442665236</v>
      </c>
      <c r="P64" s="14" t="n">
        <v>7550.59928983838</v>
      </c>
      <c r="Q64" s="13" t="n">
        <v>7114.81477882915</v>
      </c>
      <c r="R64" s="13" t="n">
        <v>4710.1250706082</v>
      </c>
      <c r="S64" s="13" t="n">
        <v>3691.02925848691</v>
      </c>
      <c r="T64" s="13" t="n">
        <v>5055.55135383594</v>
      </c>
      <c r="U64" s="13" t="n">
        <v>5920.79690877596</v>
      </c>
      <c r="V64" s="10" t="n">
        <v>4659.2486670419</v>
      </c>
      <c r="W64" s="10" t="n">
        <v>3384.53227038168</v>
      </c>
      <c r="X64" s="7"/>
      <c r="Y64" s="7" t="n">
        <v>2029</v>
      </c>
      <c r="Z64" s="8" t="n">
        <v>34233.2695883917</v>
      </c>
      <c r="AA64" s="8" t="n">
        <v>26843.9933011704</v>
      </c>
      <c r="AB64" s="8" t="n">
        <v>32257.4888489871</v>
      </c>
      <c r="AC64" s="8" t="n">
        <v>21354.9911931062</v>
      </c>
      <c r="AD64" s="8" t="n">
        <v>16734.5656701017</v>
      </c>
      <c r="AE64" s="13" t="n">
        <v>22921.1014610111</v>
      </c>
      <c r="AF64" s="13" t="n">
        <v>21124.3253118805</v>
      </c>
      <c r="AG64" s="13" t="n">
        <v>17321.946755742</v>
      </c>
      <c r="AH64" s="8" t="n">
        <v>15344.9549095417</v>
      </c>
      <c r="AI64" s="13" t="n">
        <v>0.656929117818261</v>
      </c>
      <c r="AJ64" s="3" t="n">
        <f aca="false">AJ60+1</f>
        <v>2029</v>
      </c>
      <c r="AK64" s="11" t="n">
        <v>8476.00583735639</v>
      </c>
      <c r="AL64" s="9" t="n">
        <v>7634.21371861943</v>
      </c>
      <c r="AM64" s="9" t="n">
        <v>5059.23951277739</v>
      </c>
      <c r="AN64" s="9" t="n">
        <v>3968.05696847761</v>
      </c>
      <c r="AO64" s="9" t="n">
        <v>5440.84654152436</v>
      </c>
      <c r="AP64" s="9" t="n">
        <v>6362.16402481432</v>
      </c>
      <c r="AQ64" s="3"/>
      <c r="AR64" s="3"/>
      <c r="AS64" s="3" t="n">
        <f aca="false">AS60+1</f>
        <v>2029</v>
      </c>
      <c r="AT64" s="6" t="n">
        <v>38428.9222252203</v>
      </c>
      <c r="AU64" s="6" t="n">
        <v>28845.0847232945</v>
      </c>
      <c r="AV64" s="9" t="n">
        <v>34612.364700192</v>
      </c>
      <c r="AW64" s="9" t="n">
        <v>22937.8230131</v>
      </c>
      <c r="AX64" s="9" t="n">
        <v>17990.567202633</v>
      </c>
      <c r="AY64" s="9" t="n">
        <v>24667.9712821919</v>
      </c>
      <c r="AZ64" s="9" t="n">
        <v>0.608346564427489</v>
      </c>
      <c r="BA64" s="9" t="n">
        <v>21124.3253118805</v>
      </c>
      <c r="BB64" s="9" t="n">
        <v>17321.946755742</v>
      </c>
      <c r="BC64" s="6" t="n">
        <v>15344.9549095417</v>
      </c>
    </row>
    <row r="65" customFormat="false" ht="15" hidden="false" customHeight="false" outlineLevel="0" collapsed="false">
      <c r="A65" s="0" t="n">
        <f aca="false">A61+1</f>
        <v>2030</v>
      </c>
      <c r="B65" s="11" t="n">
        <v>6894.53768803128</v>
      </c>
      <c r="C65" s="9" t="n">
        <v>6618.10777566272</v>
      </c>
      <c r="D65" s="9" t="n">
        <v>4406.64305805476</v>
      </c>
      <c r="E65" s="9" t="n">
        <v>3440.49141754791</v>
      </c>
      <c r="F65" s="9" t="n">
        <v>4677.96777333291</v>
      </c>
      <c r="G65" s="9" t="n">
        <v>5515.55294687212</v>
      </c>
      <c r="H65" s="3" t="n">
        <f aca="false">H61+1</f>
        <v>2030</v>
      </c>
      <c r="I65" s="11" t="n">
        <v>31258.7859985288</v>
      </c>
      <c r="J65" s="9" t="n">
        <v>25006.6787696481</v>
      </c>
      <c r="K65" s="9" t="n">
        <v>30005.4947895589</v>
      </c>
      <c r="L65" s="9" t="n">
        <v>19979.0498734614</v>
      </c>
      <c r="M65" s="9" t="n">
        <v>15598.6651777393</v>
      </c>
      <c r="N65" s="9" t="n">
        <v>21209.1948947461</v>
      </c>
      <c r="O65" s="9" t="n">
        <v>0.681573381917029</v>
      </c>
      <c r="P65" s="12" t="n">
        <v>7617.30976267224</v>
      </c>
      <c r="Q65" s="13" t="n">
        <v>7151.10457668033</v>
      </c>
      <c r="R65" s="13" t="n">
        <v>4713.3410987774</v>
      </c>
      <c r="S65" s="13" t="n">
        <v>3693.60328487739</v>
      </c>
      <c r="T65" s="13" t="n">
        <v>5056.43311530533</v>
      </c>
      <c r="U65" s="13" t="n">
        <v>5929.88661765147</v>
      </c>
      <c r="V65" s="10" t="n">
        <v>4677.05488062443</v>
      </c>
      <c r="W65" s="10" t="n">
        <v>3388.44255017166</v>
      </c>
      <c r="X65" s="7"/>
      <c r="Y65" s="7" t="n">
        <v>2030</v>
      </c>
      <c r="Z65" s="8" t="n">
        <v>34535.7247331063</v>
      </c>
      <c r="AA65" s="8" t="n">
        <v>26885.2046596958</v>
      </c>
      <c r="AB65" s="8" t="n">
        <v>32422.0212768726</v>
      </c>
      <c r="AC65" s="8" t="n">
        <v>21369.5721760314</v>
      </c>
      <c r="AD65" s="8" t="n">
        <v>16746.235914538</v>
      </c>
      <c r="AE65" s="13" t="n">
        <v>22925.0992334972</v>
      </c>
      <c r="AF65" s="13" t="n">
        <v>21205.0559779535</v>
      </c>
      <c r="AG65" s="13" t="n">
        <v>17388.1459019219</v>
      </c>
      <c r="AH65" s="8" t="n">
        <v>15362.6835237984</v>
      </c>
      <c r="AI65" s="13" t="n">
        <v>0.645565054428141</v>
      </c>
      <c r="AJ65" s="3" t="n">
        <f aca="false">AJ61+1</f>
        <v>2030</v>
      </c>
      <c r="AK65" s="11" t="n">
        <v>8550.6833652185</v>
      </c>
      <c r="AL65" s="9" t="n">
        <v>7666.70006212977</v>
      </c>
      <c r="AM65" s="9" t="n">
        <v>5068.92203628745</v>
      </c>
      <c r="AN65" s="9" t="n">
        <v>3972.53916760873</v>
      </c>
      <c r="AO65" s="9" t="n">
        <v>5438.21059866979</v>
      </c>
      <c r="AP65" s="9" t="n">
        <v>6371.10923160208</v>
      </c>
      <c r="AQ65" s="3"/>
      <c r="AR65" s="3"/>
      <c r="AS65" s="3" t="n">
        <f aca="false">AS61+1</f>
        <v>2030</v>
      </c>
      <c r="AT65" s="6" t="n">
        <v>38767.4987865455</v>
      </c>
      <c r="AU65" s="6" t="n">
        <v>28885.6409313165</v>
      </c>
      <c r="AV65" s="9" t="n">
        <v>34759.6528441712</v>
      </c>
      <c r="AW65" s="9" t="n">
        <v>22981.7221030785</v>
      </c>
      <c r="AX65" s="9" t="n">
        <v>18010.8888122582</v>
      </c>
      <c r="AY65" s="9" t="n">
        <v>24656.0203179179</v>
      </c>
      <c r="AZ65" s="9" t="n">
        <v>0.611337571883561</v>
      </c>
      <c r="BA65" s="9" t="n">
        <v>21205.0559779535</v>
      </c>
      <c r="BB65" s="9" t="n">
        <v>17388.1459019219</v>
      </c>
      <c r="BC65" s="6" t="n">
        <v>15362.6835237984</v>
      </c>
    </row>
    <row r="66" customFormat="false" ht="15" hidden="false" customHeight="false" outlineLevel="0" collapsed="false">
      <c r="A66" s="0" t="n">
        <f aca="false">A62+1</f>
        <v>2030</v>
      </c>
      <c r="B66" s="11" t="n">
        <v>6901.69906931936</v>
      </c>
      <c r="C66" s="9" t="n">
        <v>6727.96716338673</v>
      </c>
      <c r="D66" s="9" t="n">
        <v>4468.27901456682</v>
      </c>
      <c r="E66" s="9" t="n">
        <v>3483.43541732961</v>
      </c>
      <c r="F66" s="9" t="n">
        <v>4731.39949769009</v>
      </c>
      <c r="G66" s="9" t="n">
        <v>5595.67425054029</v>
      </c>
      <c r="H66" s="3" t="n">
        <f aca="false">H62+1</f>
        <v>2030</v>
      </c>
      <c r="I66" s="11" t="n">
        <v>31291.2546128532</v>
      </c>
      <c r="J66" s="9" t="n">
        <v>25369.9365830957</v>
      </c>
      <c r="K66" s="9" t="n">
        <v>30503.5805563183</v>
      </c>
      <c r="L66" s="9" t="n">
        <v>20258.4979324327</v>
      </c>
      <c r="M66" s="9" t="n">
        <v>15793.3667458267</v>
      </c>
      <c r="N66" s="9" t="n">
        <v>21451.4462120626</v>
      </c>
      <c r="O66" s="9" t="n">
        <v>0.682004549807527</v>
      </c>
      <c r="P66" s="14" t="n">
        <v>7618.80198577028</v>
      </c>
      <c r="Q66" s="13" t="n">
        <v>7263.5642196598</v>
      </c>
      <c r="R66" s="13" t="n">
        <v>4759.75922723429</v>
      </c>
      <c r="S66" s="13" t="n">
        <v>3739.33600183848</v>
      </c>
      <c r="T66" s="13" t="n">
        <v>5120.03225395161</v>
      </c>
      <c r="U66" s="13" t="n">
        <v>6006.54230291568</v>
      </c>
      <c r="V66" s="10" t="n">
        <v>4694.86109420695</v>
      </c>
      <c r="W66" s="10" t="n">
        <v>3392.34232911099</v>
      </c>
      <c r="X66" s="7"/>
      <c r="Y66" s="7" t="n">
        <v>2030</v>
      </c>
      <c r="Z66" s="8" t="n">
        <v>34542.4902458346</v>
      </c>
      <c r="AA66" s="8" t="n">
        <v>27232.7498860283</v>
      </c>
      <c r="AB66" s="8" t="n">
        <v>32931.8962057556</v>
      </c>
      <c r="AC66" s="8" t="n">
        <v>21580.0249155102</v>
      </c>
      <c r="AD66" s="8" t="n">
        <v>16953.5811024684</v>
      </c>
      <c r="AE66" s="13" t="n">
        <v>23213.4480618873</v>
      </c>
      <c r="AF66" s="13" t="n">
        <v>21285.7866440265</v>
      </c>
      <c r="AG66" s="13" t="n">
        <v>17454.3450481018</v>
      </c>
      <c r="AH66" s="8" t="n">
        <v>15380.3645287942</v>
      </c>
      <c r="AI66" s="13" t="n">
        <v>0.648296078207902</v>
      </c>
      <c r="AJ66" s="3" t="n">
        <f aca="false">AJ62+1</f>
        <v>2030</v>
      </c>
      <c r="AK66" s="11" t="n">
        <v>8578.9802451737</v>
      </c>
      <c r="AL66" s="9" t="n">
        <v>7819.72088977993</v>
      </c>
      <c r="AM66" s="9" t="n">
        <v>5141.60710752155</v>
      </c>
      <c r="AN66" s="9" t="n">
        <v>4036.37969173093</v>
      </c>
      <c r="AO66" s="9" t="n">
        <v>5525.1579119645</v>
      </c>
      <c r="AP66" s="9" t="n">
        <v>6480.02240501722</v>
      </c>
      <c r="AQ66" s="3"/>
      <c r="AR66" s="3"/>
      <c r="AS66" s="3" t="n">
        <f aca="false">AS62+1</f>
        <v>2030</v>
      </c>
      <c r="AT66" s="6" t="n">
        <v>38895.792539509</v>
      </c>
      <c r="AU66" s="6" t="n">
        <v>29379.4367062116</v>
      </c>
      <c r="AV66" s="9" t="n">
        <v>35453.4260195848</v>
      </c>
      <c r="AW66" s="9" t="n">
        <v>23311.2651688795</v>
      </c>
      <c r="AX66" s="9" t="n">
        <v>18300.3320457086</v>
      </c>
      <c r="AY66" s="9" t="n">
        <v>25050.2262215486</v>
      </c>
      <c r="AZ66" s="9" t="n">
        <v>0.6083438405467</v>
      </c>
      <c r="BA66" s="9" t="n">
        <v>21285.7866440265</v>
      </c>
      <c r="BB66" s="9" t="n">
        <v>17454.3450481018</v>
      </c>
      <c r="BC66" s="6" t="n">
        <v>15380.3645287942</v>
      </c>
    </row>
    <row r="67" customFormat="false" ht="15" hidden="false" customHeight="false" outlineLevel="0" collapsed="false">
      <c r="A67" s="0" t="n">
        <f aca="false">A63+1</f>
        <v>2030</v>
      </c>
      <c r="B67" s="11" t="n">
        <v>6909.86609696262</v>
      </c>
      <c r="C67" s="9" t="n">
        <v>6757.31802417199</v>
      </c>
      <c r="D67" s="9" t="n">
        <v>4487.30141219857</v>
      </c>
      <c r="E67" s="9" t="n">
        <v>3484.84189370706</v>
      </c>
      <c r="F67" s="9" t="n">
        <v>4728.32563576517</v>
      </c>
      <c r="G67" s="9" t="n">
        <v>5607.25762812629</v>
      </c>
      <c r="H67" s="3" t="n">
        <f aca="false">H63+1</f>
        <v>2030</v>
      </c>
      <c r="I67" s="11" t="n">
        <v>31328.282674907</v>
      </c>
      <c r="J67" s="9" t="n">
        <v>25422.4538565497</v>
      </c>
      <c r="K67" s="9" t="n">
        <v>30636.652898174</v>
      </c>
      <c r="L67" s="9" t="n">
        <v>20344.742592141</v>
      </c>
      <c r="M67" s="9" t="n">
        <v>15799.7434959562</v>
      </c>
      <c r="N67" s="9" t="n">
        <v>21437.5097892815</v>
      </c>
      <c r="O67" s="9" t="n">
        <v>0.679413041854256</v>
      </c>
      <c r="P67" s="14" t="n">
        <v>7643.23218302543</v>
      </c>
      <c r="Q67" s="13" t="n">
        <v>7320.63322826806</v>
      </c>
      <c r="R67" s="13" t="n">
        <v>4757.42062638473</v>
      </c>
      <c r="S67" s="13" t="n">
        <v>3738.99673173198</v>
      </c>
      <c r="T67" s="13" t="n">
        <v>5129.38895078476</v>
      </c>
      <c r="U67" s="13" t="n">
        <v>6013.91969474122</v>
      </c>
      <c r="V67" s="10" t="n">
        <v>4712.66730778947</v>
      </c>
      <c r="W67" s="10" t="n">
        <v>3396.23167542241</v>
      </c>
      <c r="X67" s="7"/>
      <c r="Y67" s="7" t="n">
        <v>2030</v>
      </c>
      <c r="Z67" s="8" t="n">
        <v>34653.2530471209</v>
      </c>
      <c r="AA67" s="8" t="n">
        <v>27266.1978592988</v>
      </c>
      <c r="AB67" s="8" t="n">
        <v>33190.6384170471</v>
      </c>
      <c r="AC67" s="8" t="n">
        <v>21569.4220546949</v>
      </c>
      <c r="AD67" s="8" t="n">
        <v>16952.0429033701</v>
      </c>
      <c r="AE67" s="13" t="n">
        <v>23255.869903234</v>
      </c>
      <c r="AF67" s="13" t="n">
        <v>21366.5173100995</v>
      </c>
      <c r="AG67" s="13" t="n">
        <v>17520.5441942816</v>
      </c>
      <c r="AH67" s="8" t="n">
        <v>15397.9982338407</v>
      </c>
      <c r="AI67" s="13" t="n">
        <v>0.644889458104532</v>
      </c>
      <c r="AJ67" s="3" t="n">
        <f aca="false">AJ63+1</f>
        <v>2030</v>
      </c>
      <c r="AK67" s="11" t="n">
        <v>8607.17943316871</v>
      </c>
      <c r="AL67" s="9" t="n">
        <v>7877.74722473711</v>
      </c>
      <c r="AM67" s="9" t="n">
        <v>5154.78738446192</v>
      </c>
      <c r="AN67" s="9" t="n">
        <v>4036.35691796451</v>
      </c>
      <c r="AO67" s="9" t="n">
        <v>5538.26338253267</v>
      </c>
      <c r="AP67" s="9" t="n">
        <v>6501.10509445238</v>
      </c>
      <c r="AQ67" s="3"/>
      <c r="AR67" s="3"/>
      <c r="AS67" s="3" t="n">
        <f aca="false">AS63+1</f>
        <v>2030</v>
      </c>
      <c r="AT67" s="6" t="n">
        <v>39023.6433719729</v>
      </c>
      <c r="AU67" s="6" t="n">
        <v>29475.0224158192</v>
      </c>
      <c r="AV67" s="9" t="n">
        <v>35716.5086030413</v>
      </c>
      <c r="AW67" s="9" t="n">
        <v>23371.0225412985</v>
      </c>
      <c r="AX67" s="9" t="n">
        <v>18300.228792913</v>
      </c>
      <c r="AY67" s="9" t="n">
        <v>25109.6444332456</v>
      </c>
      <c r="AZ67" s="9" t="n">
        <v>0.601411924165522</v>
      </c>
      <c r="BA67" s="9" t="n">
        <v>21366.5173100995</v>
      </c>
      <c r="BB67" s="9" t="n">
        <v>17520.5441942816</v>
      </c>
      <c r="BC67" s="6" t="n">
        <v>15397.9982338407</v>
      </c>
    </row>
    <row r="68" customFormat="false" ht="15" hidden="false" customHeight="false" outlineLevel="0" collapsed="false">
      <c r="A68" s="0" t="n">
        <f aca="false">A64+1</f>
        <v>2030</v>
      </c>
      <c r="B68" s="11" t="n">
        <v>6950.04932928271</v>
      </c>
      <c r="C68" s="9" t="n">
        <v>6788.14631094568</v>
      </c>
      <c r="D68" s="9" t="n">
        <v>4498.6030633691</v>
      </c>
      <c r="E68" s="9" t="n">
        <v>3485.7594927073</v>
      </c>
      <c r="F68" s="9" t="n">
        <v>4728.79064092218</v>
      </c>
      <c r="G68" s="9" t="n">
        <v>5618.1338467361</v>
      </c>
      <c r="H68" s="3" t="n">
        <f aca="false">H64+1</f>
        <v>2030</v>
      </c>
      <c r="I68" s="11" t="n">
        <v>31510.4673429238</v>
      </c>
      <c r="J68" s="9" t="n">
        <v>25471.7649786844</v>
      </c>
      <c r="K68" s="9" t="n">
        <v>30776.423664912</v>
      </c>
      <c r="L68" s="9" t="n">
        <v>20395.9825608459</v>
      </c>
      <c r="M68" s="9" t="n">
        <v>15803.9037503603</v>
      </c>
      <c r="N68" s="9" t="n">
        <v>21439.6180519888</v>
      </c>
      <c r="O68" s="9" t="n">
        <v>0.682083440156885</v>
      </c>
      <c r="P68" s="14" t="n">
        <v>7684.89852004179</v>
      </c>
      <c r="Q68" s="13" t="n">
        <v>7390.34038836252</v>
      </c>
      <c r="R68" s="13" t="n">
        <v>4787.86439174674</v>
      </c>
      <c r="S68" s="13" t="n">
        <v>3758.96179858889</v>
      </c>
      <c r="T68" s="13" t="n">
        <v>5153.29864323413</v>
      </c>
      <c r="U68" s="13" t="n">
        <v>6060.64682846678</v>
      </c>
      <c r="V68" s="10" t="n">
        <v>4730.47352137199</v>
      </c>
      <c r="W68" s="10" t="n">
        <v>3400.11065662737</v>
      </c>
      <c r="X68" s="7"/>
      <c r="Y68" s="7" t="n">
        <v>2030</v>
      </c>
      <c r="Z68" s="8" t="n">
        <v>34842.1618864181</v>
      </c>
      <c r="AA68" s="8" t="n">
        <v>27478.051581701</v>
      </c>
      <c r="AB68" s="8" t="n">
        <v>33506.6800863443</v>
      </c>
      <c r="AC68" s="8" t="n">
        <v>21707.4494597945</v>
      </c>
      <c r="AD68" s="8" t="n">
        <v>17042.5614820719</v>
      </c>
      <c r="AE68" s="13" t="n">
        <v>23364.2728148408</v>
      </c>
      <c r="AF68" s="13" t="n">
        <v>21447.2479761725</v>
      </c>
      <c r="AG68" s="13" t="n">
        <v>17586.7433404615</v>
      </c>
      <c r="AH68" s="8" t="n">
        <v>15415.5849450699</v>
      </c>
      <c r="AI68" s="13" t="n">
        <v>0.641781981120833</v>
      </c>
      <c r="AJ68" s="3" t="n">
        <f aca="false">AJ64+1</f>
        <v>2030</v>
      </c>
      <c r="AK68" s="11" t="n">
        <v>8675.3156799829</v>
      </c>
      <c r="AL68" s="9" t="n">
        <v>7965.51441290795</v>
      </c>
      <c r="AM68" s="9" t="n">
        <v>5195.69393224467</v>
      </c>
      <c r="AN68" s="9" t="n">
        <v>4062.6350265887</v>
      </c>
      <c r="AO68" s="9" t="n">
        <v>5575.88705201736</v>
      </c>
      <c r="AP68" s="9" t="n">
        <v>6564.48873366564</v>
      </c>
      <c r="AQ68" s="3"/>
      <c r="AR68" s="3"/>
      <c r="AS68" s="3" t="n">
        <f aca="false">AS64+1</f>
        <v>2030</v>
      </c>
      <c r="AT68" s="6" t="n">
        <v>39332.5627592155</v>
      </c>
      <c r="AU68" s="6" t="n">
        <v>29762.394202533</v>
      </c>
      <c r="AV68" s="9" t="n">
        <v>36114.4316947502</v>
      </c>
      <c r="AW68" s="9" t="n">
        <v>23556.4866116885</v>
      </c>
      <c r="AX68" s="9" t="n">
        <v>18419.3697434884</v>
      </c>
      <c r="AY68" s="9" t="n">
        <v>25280.2244323865</v>
      </c>
      <c r="AZ68" s="9" t="n">
        <v>0.601791158735907</v>
      </c>
      <c r="BA68" s="9" t="n">
        <v>21447.2479761725</v>
      </c>
      <c r="BB68" s="9" t="n">
        <v>17586.7433404615</v>
      </c>
      <c r="BC68" s="6" t="n">
        <v>15415.5849450699</v>
      </c>
    </row>
    <row r="69" customFormat="false" ht="15" hidden="false" customHeight="false" outlineLevel="0" collapsed="false">
      <c r="A69" s="0" t="n">
        <f aca="false">A65+1</f>
        <v>2031</v>
      </c>
      <c r="B69" s="11" t="n">
        <v>6991.14501554312</v>
      </c>
      <c r="C69" s="9" t="n">
        <v>6808.60618652078</v>
      </c>
      <c r="D69" s="9" t="n">
        <v>4512.42874845047</v>
      </c>
      <c r="E69" s="9" t="n">
        <v>3490.73720247652</v>
      </c>
      <c r="F69" s="9" t="n">
        <v>4722.56160557844</v>
      </c>
      <c r="G69" s="9" t="n">
        <v>5626.26396187661</v>
      </c>
      <c r="H69" s="3" t="n">
        <f aca="false">H65+1</f>
        <v>2031</v>
      </c>
      <c r="I69" s="11" t="n">
        <v>31696.7889384249</v>
      </c>
      <c r="J69" s="9" t="n">
        <v>25508.625685061</v>
      </c>
      <c r="K69" s="9" t="n">
        <v>30869.1856311377</v>
      </c>
      <c r="L69" s="9" t="n">
        <v>20458.6661156826</v>
      </c>
      <c r="M69" s="9" t="n">
        <v>15826.4719299075</v>
      </c>
      <c r="N69" s="9" t="n">
        <v>21411.3765524716</v>
      </c>
      <c r="O69" s="9" t="n">
        <v>0.685387236107034</v>
      </c>
      <c r="P69" s="12" t="n">
        <v>7699.34059782522</v>
      </c>
      <c r="Q69" s="13" t="n">
        <v>7433.28070186138</v>
      </c>
      <c r="R69" s="13" t="n">
        <v>4795.82015898097</v>
      </c>
      <c r="S69" s="13" t="n">
        <v>3764.69657177141</v>
      </c>
      <c r="T69" s="13" t="n">
        <v>5157.64978044889</v>
      </c>
      <c r="U69" s="13" t="n">
        <v>6069.54541476719</v>
      </c>
      <c r="V69" s="10" t="n">
        <v>4748.27973495452</v>
      </c>
      <c r="W69" s="10" t="n">
        <v>3403.97933955587</v>
      </c>
      <c r="X69" s="7"/>
      <c r="Y69" s="7" t="n">
        <v>2031</v>
      </c>
      <c r="Z69" s="8" t="n">
        <v>34907.6400720824</v>
      </c>
      <c r="AA69" s="8" t="n">
        <v>27518.3964195191</v>
      </c>
      <c r="AB69" s="8" t="n">
        <v>33701.3649413856</v>
      </c>
      <c r="AC69" s="8" t="n">
        <v>21743.5196992626</v>
      </c>
      <c r="AD69" s="8" t="n">
        <v>17068.5620720714</v>
      </c>
      <c r="AE69" s="13" t="n">
        <v>23384.0002096569</v>
      </c>
      <c r="AF69" s="13" t="n">
        <v>21527.9786422455</v>
      </c>
      <c r="AG69" s="13" t="n">
        <v>17652.9424866413</v>
      </c>
      <c r="AH69" s="8" t="n">
        <v>15433.1249654788</v>
      </c>
      <c r="AI69" s="13" t="n">
        <v>0.640895094975351</v>
      </c>
      <c r="AJ69" s="3" t="n">
        <f aca="false">AJ65+1</f>
        <v>2031</v>
      </c>
      <c r="AK69" s="11" t="n">
        <v>8702.3634226765</v>
      </c>
      <c r="AL69" s="9" t="n">
        <v>8007.39245207202</v>
      </c>
      <c r="AM69" s="9" t="n">
        <v>5200.24127788507</v>
      </c>
      <c r="AN69" s="9" t="n">
        <v>4067.68148541822</v>
      </c>
      <c r="AO69" s="9" t="n">
        <v>5574.25840755643</v>
      </c>
      <c r="AP69" s="9" t="n">
        <v>6574.18862368806</v>
      </c>
      <c r="AQ69" s="3"/>
      <c r="AR69" s="3"/>
      <c r="AS69" s="3" t="n">
        <f aca="false">AS65+1</f>
        <v>2031</v>
      </c>
      <c r="AT69" s="6" t="n">
        <v>39455.1931136873</v>
      </c>
      <c r="AU69" s="6" t="n">
        <v>29806.372029639</v>
      </c>
      <c r="AV69" s="9" t="n">
        <v>36304.3003594092</v>
      </c>
      <c r="AW69" s="9" t="n">
        <v>23577.1035856854</v>
      </c>
      <c r="AX69" s="9" t="n">
        <v>18442.2496208261</v>
      </c>
      <c r="AY69" s="9" t="n">
        <v>25272.8404059332</v>
      </c>
      <c r="AZ69" s="9" t="n">
        <v>0.592022383360935</v>
      </c>
      <c r="BA69" s="9" t="n">
        <v>21527.9786422455</v>
      </c>
      <c r="BB69" s="9" t="n">
        <v>17652.9424866413</v>
      </c>
      <c r="BC69" s="6" t="n">
        <v>15433.1249654788</v>
      </c>
    </row>
    <row r="70" customFormat="false" ht="15" hidden="false" customHeight="false" outlineLevel="0" collapsed="false">
      <c r="A70" s="0" t="n">
        <f aca="false">A66+1</f>
        <v>2031</v>
      </c>
      <c r="B70" s="11" t="n">
        <v>6968.66797999024</v>
      </c>
      <c r="C70" s="9" t="n">
        <v>6901.03332730052</v>
      </c>
      <c r="D70" s="9" t="n">
        <v>4576.28099670904</v>
      </c>
      <c r="E70" s="9" t="n">
        <v>3525.2437470695</v>
      </c>
      <c r="F70" s="9" t="n">
        <v>4762.09044521906</v>
      </c>
      <c r="G70" s="9" t="n">
        <v>5687.8370724012</v>
      </c>
      <c r="H70" s="3" t="n">
        <f aca="false">H66+1</f>
        <v>2031</v>
      </c>
      <c r="I70" s="11" t="n">
        <v>31594.8814754418</v>
      </c>
      <c r="J70" s="9" t="n">
        <v>25787.7888098769</v>
      </c>
      <c r="K70" s="9" t="n">
        <v>31288.2362397238</v>
      </c>
      <c r="L70" s="9" t="n">
        <v>20748.1625045855</v>
      </c>
      <c r="M70" s="9" t="n">
        <v>15982.9193585514</v>
      </c>
      <c r="N70" s="9" t="n">
        <v>21590.5943035387</v>
      </c>
      <c r="O70" s="9" t="n">
        <v>0.68695135271977</v>
      </c>
      <c r="P70" s="14" t="n">
        <v>7741.09717587669</v>
      </c>
      <c r="Q70" s="13" t="n">
        <v>7560.49590424865</v>
      </c>
      <c r="R70" s="13" t="n">
        <v>4849.11747801145</v>
      </c>
      <c r="S70" s="13" t="n">
        <v>3809.34010682755</v>
      </c>
      <c r="T70" s="13" t="n">
        <v>5215.66665884386</v>
      </c>
      <c r="U70" s="13" t="n">
        <v>6140.85236450088</v>
      </c>
      <c r="V70" s="10" t="n">
        <v>4766.08594853704</v>
      </c>
      <c r="W70" s="10" t="n">
        <v>3407.83779035615</v>
      </c>
      <c r="X70" s="7"/>
      <c r="Y70" s="7" t="n">
        <v>2031</v>
      </c>
      <c r="Z70" s="8" t="n">
        <v>35096.9580505174</v>
      </c>
      <c r="AA70" s="8" t="n">
        <v>27841.6912918936</v>
      </c>
      <c r="AB70" s="8" t="n">
        <v>34278.1393339727</v>
      </c>
      <c r="AC70" s="8" t="n">
        <v>21985.1616432556</v>
      </c>
      <c r="AD70" s="8" t="n">
        <v>17270.9690747861</v>
      </c>
      <c r="AE70" s="13" t="n">
        <v>23647.0399184976</v>
      </c>
      <c r="AF70" s="13" t="n">
        <v>21608.7093083185</v>
      </c>
      <c r="AG70" s="13" t="n">
        <v>17719.1416328212</v>
      </c>
      <c r="AH70" s="8" t="n">
        <v>15450.6185949736</v>
      </c>
      <c r="AI70" s="13" t="n">
        <v>0.639042813968802</v>
      </c>
      <c r="AJ70" s="3" t="n">
        <f aca="false">AJ66+1</f>
        <v>2031</v>
      </c>
      <c r="AK70" s="11" t="n">
        <v>8763.3871611406</v>
      </c>
      <c r="AL70" s="9" t="n">
        <v>8149.83040236434</v>
      </c>
      <c r="AM70" s="9" t="n">
        <v>5283.68814999956</v>
      </c>
      <c r="AN70" s="9" t="n">
        <v>4128.45422311986</v>
      </c>
      <c r="AO70" s="9" t="n">
        <v>5650.1320691744</v>
      </c>
      <c r="AP70" s="9" t="n">
        <v>6665.69671389425</v>
      </c>
      <c r="AQ70" s="3"/>
      <c r="AR70" s="3"/>
      <c r="AS70" s="3" t="n">
        <f aca="false">AS66+1</f>
        <v>2031</v>
      </c>
      <c r="AT70" s="6" t="n">
        <v>39731.8654690783</v>
      </c>
      <c r="AU70" s="6" t="n">
        <v>30221.2558026083</v>
      </c>
      <c r="AV70" s="9" t="n">
        <v>36950.0923773404</v>
      </c>
      <c r="AW70" s="9" t="n">
        <v>23955.439021026</v>
      </c>
      <c r="AX70" s="9" t="n">
        <v>18717.7839769089</v>
      </c>
      <c r="AY70" s="9" t="n">
        <v>25616.8400559109</v>
      </c>
      <c r="AZ70" s="9" t="n">
        <v>0.596822902158562</v>
      </c>
      <c r="BA70" s="9" t="n">
        <v>21608.7093083185</v>
      </c>
      <c r="BB70" s="9" t="n">
        <v>17719.1416328212</v>
      </c>
      <c r="BC70" s="6" t="n">
        <v>15450.6185949736</v>
      </c>
    </row>
    <row r="71" customFormat="false" ht="15" hidden="false" customHeight="false" outlineLevel="0" collapsed="false">
      <c r="A71" s="0" t="n">
        <f aca="false">A67+1</f>
        <v>2031</v>
      </c>
      <c r="B71" s="11" t="n">
        <v>6995.38530122379</v>
      </c>
      <c r="C71" s="9" t="n">
        <v>6900.91589285781</v>
      </c>
      <c r="D71" s="9" t="n">
        <v>4578.06377508458</v>
      </c>
      <c r="E71" s="9" t="n">
        <v>3527.56081593181</v>
      </c>
      <c r="F71" s="9" t="n">
        <v>4747.57265576622</v>
      </c>
      <c r="G71" s="9" t="n">
        <v>5681.11920036827</v>
      </c>
      <c r="H71" s="3" t="n">
        <f aca="false">H67+1</f>
        <v>2031</v>
      </c>
      <c r="I71" s="11" t="n">
        <v>31716.0137492335</v>
      </c>
      <c r="J71" s="9" t="n">
        <v>25757.3309991078</v>
      </c>
      <c r="K71" s="9" t="n">
        <v>31287.7038098091</v>
      </c>
      <c r="L71" s="9" t="n">
        <v>20756.2453507813</v>
      </c>
      <c r="M71" s="9" t="n">
        <v>15993.4245966091</v>
      </c>
      <c r="N71" s="9" t="n">
        <v>21524.7728526725</v>
      </c>
      <c r="O71" s="9" t="n">
        <v>0.682247583524918</v>
      </c>
      <c r="P71" s="14" t="n">
        <v>7795.85679897538</v>
      </c>
      <c r="Q71" s="13" t="n">
        <v>7582.50790870669</v>
      </c>
      <c r="R71" s="13" t="n">
        <v>4866.13699656871</v>
      </c>
      <c r="S71" s="13" t="n">
        <v>3811.04376583822</v>
      </c>
      <c r="T71" s="13" t="n">
        <v>5213.17442884947</v>
      </c>
      <c r="U71" s="13" t="n">
        <v>6164.21443729989</v>
      </c>
      <c r="V71" s="10" t="n">
        <v>4783.89216211956</v>
      </c>
      <c r="W71" s="10" t="n">
        <v>3411.68607450416</v>
      </c>
      <c r="X71" s="7"/>
      <c r="Y71" s="7" t="n">
        <v>2031</v>
      </c>
      <c r="Z71" s="8" t="n">
        <v>35345.2298589047</v>
      </c>
      <c r="AA71" s="8" t="n">
        <v>27947.6113792366</v>
      </c>
      <c r="AB71" s="8" t="n">
        <v>34377.9384166504</v>
      </c>
      <c r="AC71" s="8" t="n">
        <v>22062.3255536514</v>
      </c>
      <c r="AD71" s="8" t="n">
        <v>17278.6932058067</v>
      </c>
      <c r="AE71" s="13" t="n">
        <v>23635.7405264892</v>
      </c>
      <c r="AF71" s="13" t="n">
        <v>21689.4399743915</v>
      </c>
      <c r="AG71" s="13" t="n">
        <v>17785.340779001</v>
      </c>
      <c r="AH71" s="8" t="n">
        <v>15468.0661304121</v>
      </c>
      <c r="AI71" s="13" t="n">
        <v>0.643585488719631</v>
      </c>
      <c r="AJ71" s="3" t="n">
        <f aca="false">AJ67+1</f>
        <v>2031</v>
      </c>
      <c r="AK71" s="11" t="n">
        <v>8833.61220922879</v>
      </c>
      <c r="AL71" s="9" t="n">
        <v>8166.05249108224</v>
      </c>
      <c r="AM71" s="9" t="n">
        <v>5295.08659315905</v>
      </c>
      <c r="AN71" s="9" t="n">
        <v>4131.58978808843</v>
      </c>
      <c r="AO71" s="9" t="n">
        <v>5646.57701855418</v>
      </c>
      <c r="AP71" s="9" t="n">
        <v>6665.84737067214</v>
      </c>
      <c r="AQ71" s="3"/>
      <c r="AR71" s="3"/>
      <c r="AS71" s="3" t="n">
        <f aca="false">AS67+1</f>
        <v>2031</v>
      </c>
      <c r="AT71" s="6" t="n">
        <v>40050.2551638269</v>
      </c>
      <c r="AU71" s="6" t="n">
        <v>30221.9388575414</v>
      </c>
      <c r="AV71" s="9" t="n">
        <v>37023.6408620433</v>
      </c>
      <c r="AW71" s="9" t="n">
        <v>24007.1178298977</v>
      </c>
      <c r="AX71" s="9" t="n">
        <v>18732.0001519117</v>
      </c>
      <c r="AY71" s="9" t="n">
        <v>25600.7219967198</v>
      </c>
      <c r="AZ71" s="9" t="n">
        <v>0.591953260574325</v>
      </c>
      <c r="BA71" s="9" t="n">
        <v>21689.4399743915</v>
      </c>
      <c r="BB71" s="9" t="n">
        <v>17785.340779001</v>
      </c>
      <c r="BC71" s="6" t="n">
        <v>15468.0661304121</v>
      </c>
    </row>
    <row r="72" customFormat="false" ht="15" hidden="false" customHeight="false" outlineLevel="0" collapsed="false">
      <c r="A72" s="0" t="n">
        <f aca="false">A68+1</f>
        <v>2031</v>
      </c>
      <c r="B72" s="11" t="n">
        <v>7011.37337997734</v>
      </c>
      <c r="C72" s="9" t="n">
        <v>6904.04513384859</v>
      </c>
      <c r="D72" s="9" t="n">
        <v>4579.33318128069</v>
      </c>
      <c r="E72" s="9" t="n">
        <v>3523.17516238437</v>
      </c>
      <c r="F72" s="9" t="n">
        <v>4727.0985593277</v>
      </c>
      <c r="G72" s="9" t="n">
        <v>5671.82819890644</v>
      </c>
      <c r="H72" s="3" t="n">
        <f aca="false">H68+1</f>
        <v>2031</v>
      </c>
      <c r="I72" s="11" t="n">
        <v>31788.5012683245</v>
      </c>
      <c r="J72" s="9" t="n">
        <v>25715.2070105898</v>
      </c>
      <c r="K72" s="9" t="n">
        <v>31301.8913128578</v>
      </c>
      <c r="L72" s="9" t="n">
        <v>20762.0006455414</v>
      </c>
      <c r="M72" s="9" t="n">
        <v>15973.5407099867</v>
      </c>
      <c r="N72" s="9" t="n">
        <v>21431.9464112135</v>
      </c>
      <c r="O72" s="9" t="n">
        <v>0.683086664329802</v>
      </c>
      <c r="P72" s="14" t="n">
        <v>7781.65197726684</v>
      </c>
      <c r="Q72" s="13" t="n">
        <v>7637.9899723634</v>
      </c>
      <c r="R72" s="13" t="n">
        <v>4888.61573610004</v>
      </c>
      <c r="S72" s="13" t="n">
        <v>3828.20026353887</v>
      </c>
      <c r="T72" s="13" t="n">
        <v>5228.58476729011</v>
      </c>
      <c r="U72" s="13" t="n">
        <v>6193.3422391838</v>
      </c>
      <c r="V72" s="10" t="n">
        <v>4801.69837570208</v>
      </c>
      <c r="W72" s="10" t="n">
        <v>3415.52425681292</v>
      </c>
      <c r="X72" s="7"/>
      <c r="Y72" s="7" t="n">
        <v>2031</v>
      </c>
      <c r="Z72" s="8" t="n">
        <v>35280.8273562242</v>
      </c>
      <c r="AA72" s="8" t="n">
        <v>28079.6724059357</v>
      </c>
      <c r="AB72" s="8" t="n">
        <v>34629.4856607263</v>
      </c>
      <c r="AC72" s="8" t="n">
        <v>22164.2407422138</v>
      </c>
      <c r="AD72" s="8" t="n">
        <v>17356.4781588195</v>
      </c>
      <c r="AE72" s="13" t="n">
        <v>23705.6086588104</v>
      </c>
      <c r="AF72" s="13" t="n">
        <v>21770.1706404645</v>
      </c>
      <c r="AG72" s="13" t="n">
        <v>17851.5399251809</v>
      </c>
      <c r="AH72" s="8" t="n">
        <v>15485.4678656468</v>
      </c>
      <c r="AI72" s="13" t="n">
        <v>0.633677785928577</v>
      </c>
      <c r="AJ72" s="3" t="n">
        <f aca="false">AJ68+1</f>
        <v>2031</v>
      </c>
      <c r="AK72" s="11" t="n">
        <v>8909.74732577768</v>
      </c>
      <c r="AL72" s="9" t="n">
        <v>8259.30192995381</v>
      </c>
      <c r="AM72" s="9" t="n">
        <v>5321.03618640251</v>
      </c>
      <c r="AN72" s="9" t="n">
        <v>4157.06062389186</v>
      </c>
      <c r="AO72" s="9" t="n">
        <v>5680.90855655408</v>
      </c>
      <c r="AP72" s="9" t="n">
        <v>6717.02990223905</v>
      </c>
      <c r="AQ72" s="3"/>
      <c r="AR72" s="3"/>
      <c r="AS72" s="3" t="n">
        <f aca="false">AS68+1</f>
        <v>2031</v>
      </c>
      <c r="AT72" s="6" t="n">
        <v>40395.4402107237</v>
      </c>
      <c r="AU72" s="6" t="n">
        <v>30453.9926765945</v>
      </c>
      <c r="AV72" s="9" t="n">
        <v>37446.4196451994</v>
      </c>
      <c r="AW72" s="9" t="n">
        <v>24124.7693416669</v>
      </c>
      <c r="AX72" s="9" t="n">
        <v>18847.4810502126</v>
      </c>
      <c r="AY72" s="9" t="n">
        <v>25756.3759720693</v>
      </c>
      <c r="AZ72" s="9" t="n">
        <v>0.591427007945987</v>
      </c>
      <c r="BA72" s="9" t="n">
        <v>21770.1706404645</v>
      </c>
      <c r="BB72" s="9" t="n">
        <v>17851.5399251809</v>
      </c>
      <c r="BC72" s="6" t="n">
        <v>15485.4678656468</v>
      </c>
    </row>
    <row r="73" customFormat="false" ht="15" hidden="false" customHeight="false" outlineLevel="0" collapsed="false">
      <c r="A73" s="0" t="n">
        <f aca="false">A69+1</f>
        <v>2032</v>
      </c>
      <c r="B73" s="11" t="n">
        <v>7045.92764469828</v>
      </c>
      <c r="C73" s="9" t="n">
        <v>6900.1933955976</v>
      </c>
      <c r="D73" s="9" t="n">
        <v>4600.60108320393</v>
      </c>
      <c r="E73" s="9" t="n">
        <v>3526.39103937105</v>
      </c>
      <c r="F73" s="9" t="n">
        <v>4711.18619957145</v>
      </c>
      <c r="G73" s="9" t="n">
        <v>5671.15419254804</v>
      </c>
      <c r="H73" s="3" t="n">
        <f aca="false">H69+1</f>
        <v>2032</v>
      </c>
      <c r="I73" s="11" t="n">
        <v>31945.1650527757</v>
      </c>
      <c r="J73" s="9" t="n">
        <v>25712.1511682009</v>
      </c>
      <c r="K73" s="9" t="n">
        <v>31284.4281170414</v>
      </c>
      <c r="L73" s="9" t="n">
        <v>20858.4260804202</v>
      </c>
      <c r="M73" s="9" t="n">
        <v>15988.1210074733</v>
      </c>
      <c r="N73" s="9" t="n">
        <v>21359.802190548</v>
      </c>
      <c r="O73" s="9" t="n">
        <v>0.686237858711911</v>
      </c>
      <c r="P73" s="12" t="n">
        <v>7820.57820467412</v>
      </c>
      <c r="Q73" s="13" t="n">
        <v>7666.00927060649</v>
      </c>
      <c r="R73" s="13" t="n">
        <v>4915.20061813875</v>
      </c>
      <c r="S73" s="13" t="n">
        <v>3831.33170635208</v>
      </c>
      <c r="T73" s="13" t="n">
        <v>5223.2138038024</v>
      </c>
      <c r="U73" s="13" t="n">
        <v>6206.31745910611</v>
      </c>
      <c r="V73" s="10" t="n">
        <v>4819.50458928461</v>
      </c>
      <c r="W73" s="10" t="n">
        <v>3419.35240144165</v>
      </c>
      <c r="X73" s="7"/>
      <c r="Y73" s="7" t="n">
        <v>2032</v>
      </c>
      <c r="Z73" s="8" t="n">
        <v>35457.3129550144</v>
      </c>
      <c r="AA73" s="8" t="n">
        <v>28138.5000810007</v>
      </c>
      <c r="AB73" s="8" t="n">
        <v>34756.5209003959</v>
      </c>
      <c r="AC73" s="8" t="n">
        <v>22284.7725568251</v>
      </c>
      <c r="AD73" s="8" t="n">
        <v>17370.6756445965</v>
      </c>
      <c r="AE73" s="13" t="n">
        <v>23681.2575266729</v>
      </c>
      <c r="AF73" s="13" t="n">
        <v>21850.9013065375</v>
      </c>
      <c r="AG73" s="13" t="n">
        <v>17917.7390713608</v>
      </c>
      <c r="AH73" s="8" t="n">
        <v>15502.8240915659</v>
      </c>
      <c r="AI73" s="13" t="n">
        <v>0.627145750012243</v>
      </c>
      <c r="AJ73" s="3" t="n">
        <f aca="false">AJ69+1</f>
        <v>2032</v>
      </c>
      <c r="AK73" s="11" t="n">
        <v>8933.79987993332</v>
      </c>
      <c r="AL73" s="9" t="n">
        <v>8272.43423674819</v>
      </c>
      <c r="AM73" s="9" t="n">
        <v>5334.8980128245</v>
      </c>
      <c r="AN73" s="9" t="n">
        <v>4160.15554454983</v>
      </c>
      <c r="AO73" s="9" t="n">
        <v>5672.79384101639</v>
      </c>
      <c r="AP73" s="9" t="n">
        <v>6725.29412847192</v>
      </c>
      <c r="AQ73" s="3"/>
      <c r="AR73" s="3"/>
      <c r="AS73" s="3" t="n">
        <f aca="false">AS69+1</f>
        <v>2032</v>
      </c>
      <c r="AT73" s="6" t="n">
        <v>40504.4908355936</v>
      </c>
      <c r="AU73" s="6" t="n">
        <v>30491.4614222807</v>
      </c>
      <c r="AV73" s="9" t="n">
        <v>37505.9595282673</v>
      </c>
      <c r="AW73" s="9" t="n">
        <v>24187.616755849</v>
      </c>
      <c r="AX73" s="9" t="n">
        <v>18861.5129500886</v>
      </c>
      <c r="AY73" s="9" t="n">
        <v>25719.5850851514</v>
      </c>
      <c r="AZ73" s="9" t="n">
        <v>0.59034907028508</v>
      </c>
      <c r="BA73" s="9" t="n">
        <v>21850.9013065375</v>
      </c>
      <c r="BB73" s="9" t="n">
        <v>17917.7390713608</v>
      </c>
      <c r="BC73" s="6" t="n">
        <v>15502.8240915659</v>
      </c>
    </row>
    <row r="74" customFormat="false" ht="15" hidden="false" customHeight="false" outlineLevel="0" collapsed="false">
      <c r="A74" s="0" t="n">
        <f aca="false">A70+1</f>
        <v>2032</v>
      </c>
      <c r="B74" s="11" t="n">
        <v>7054.02632651</v>
      </c>
      <c r="C74" s="9" t="n">
        <v>6963.00747807931</v>
      </c>
      <c r="D74" s="9" t="n">
        <v>4635.23029205131</v>
      </c>
      <c r="E74" s="9" t="n">
        <v>3543.01592891116</v>
      </c>
      <c r="F74" s="9" t="n">
        <v>4728.35776147777</v>
      </c>
      <c r="G74" s="9" t="n">
        <v>5701.74597710458</v>
      </c>
      <c r="H74" s="3" t="n">
        <f aca="false">H70+1</f>
        <v>2032</v>
      </c>
      <c r="I74" s="11" t="n">
        <v>31981.8832452169</v>
      </c>
      <c r="J74" s="9" t="n">
        <v>25850.8496698315</v>
      </c>
      <c r="K74" s="9" t="n">
        <v>31569.2176200995</v>
      </c>
      <c r="L74" s="9" t="n">
        <v>21015.4296501501</v>
      </c>
      <c r="M74" s="9" t="n">
        <v>16063.4957298837</v>
      </c>
      <c r="N74" s="9" t="n">
        <v>21437.6554423798</v>
      </c>
      <c r="O74" s="9" t="n">
        <v>0.683184699968025</v>
      </c>
      <c r="P74" s="14" t="n">
        <v>7864.75262804612</v>
      </c>
      <c r="Q74" s="13" t="n">
        <v>7756.41701773782</v>
      </c>
      <c r="R74" s="13" t="n">
        <v>4990.28610623723</v>
      </c>
      <c r="S74" s="13" t="n">
        <v>3874.61723031153</v>
      </c>
      <c r="T74" s="13" t="n">
        <v>5261.86843360947</v>
      </c>
      <c r="U74" s="13" t="n">
        <v>6264.06650525208</v>
      </c>
      <c r="V74" s="10" t="n">
        <v>4837.31080286713</v>
      </c>
      <c r="W74" s="10" t="n">
        <v>3423.17057190477</v>
      </c>
      <c r="X74" s="7"/>
      <c r="Y74" s="7" t="n">
        <v>2032</v>
      </c>
      <c r="Z74" s="8" t="n">
        <v>35657.593076652</v>
      </c>
      <c r="AA74" s="8" t="n">
        <v>28400.3254791315</v>
      </c>
      <c r="AB74" s="8" t="n">
        <v>35166.4158851014</v>
      </c>
      <c r="AC74" s="8" t="n">
        <v>22625.1987478574</v>
      </c>
      <c r="AD74" s="8" t="n">
        <v>17566.9256313986</v>
      </c>
      <c r="AE74" s="13" t="n">
        <v>23856.5117432231</v>
      </c>
      <c r="AF74" s="13" t="n">
        <v>21931.6319726105</v>
      </c>
      <c r="AG74" s="13" t="n">
        <v>17983.9382175406</v>
      </c>
      <c r="AH74" s="8" t="n">
        <v>15520.135096134</v>
      </c>
      <c r="AI74" s="13" t="n">
        <v>0.632807169726954</v>
      </c>
      <c r="AJ74" s="3" t="n">
        <f aca="false">AJ70+1</f>
        <v>2032</v>
      </c>
      <c r="AK74" s="11" t="n">
        <v>9004.06818768506</v>
      </c>
      <c r="AL74" s="9" t="n">
        <v>8431.66633560751</v>
      </c>
      <c r="AM74" s="9" t="n">
        <v>5413.17430763693</v>
      </c>
      <c r="AN74" s="9" t="n">
        <v>4223.84532561593</v>
      </c>
      <c r="AO74" s="9" t="n">
        <v>5753.75560854639</v>
      </c>
      <c r="AP74" s="9" t="n">
        <v>6827.76914672447</v>
      </c>
      <c r="AQ74" s="3"/>
      <c r="AR74" s="3"/>
      <c r="AS74" s="3" t="n">
        <f aca="false">AS70+1</f>
        <v>2032</v>
      </c>
      <c r="AT74" s="6" t="n">
        <v>40823.0766630819</v>
      </c>
      <c r="AU74" s="6" t="n">
        <v>30956.0675801834</v>
      </c>
      <c r="AV74" s="9" t="n">
        <v>38227.8936633117</v>
      </c>
      <c r="AW74" s="9" t="n">
        <v>24542.5095795617</v>
      </c>
      <c r="AX74" s="9" t="n">
        <v>19150.2727374337</v>
      </c>
      <c r="AY74" s="9" t="n">
        <v>26086.6534340091</v>
      </c>
      <c r="AZ74" s="9" t="n">
        <v>0.599741277211609</v>
      </c>
      <c r="BA74" s="9" t="n">
        <v>21931.6319726105</v>
      </c>
      <c r="BB74" s="9" t="n">
        <v>17983.9382175406</v>
      </c>
      <c r="BC74" s="6" t="n">
        <v>15520.135096134</v>
      </c>
    </row>
    <row r="75" customFormat="false" ht="15" hidden="false" customHeight="false" outlineLevel="0" collapsed="false">
      <c r="A75" s="0" t="n">
        <f aca="false">A71+1</f>
        <v>2032</v>
      </c>
      <c r="B75" s="11" t="n">
        <v>7026.45870990461</v>
      </c>
      <c r="C75" s="9" t="n">
        <v>7010.64305773279</v>
      </c>
      <c r="D75" s="9" t="n">
        <v>4636.33025791982</v>
      </c>
      <c r="E75" s="9" t="n">
        <v>3543.00051848769</v>
      </c>
      <c r="F75" s="9" t="n">
        <v>4729.18967579481</v>
      </c>
      <c r="G75" s="9" t="n">
        <v>5709.85989215641</v>
      </c>
      <c r="H75" s="3" t="n">
        <f aca="false">H71+1</f>
        <v>2032</v>
      </c>
      <c r="I75" s="11" t="n">
        <v>31856.8958614431</v>
      </c>
      <c r="J75" s="9" t="n">
        <v>25887.6369274682</v>
      </c>
      <c r="K75" s="9" t="n">
        <v>31785.1900982671</v>
      </c>
      <c r="L75" s="9" t="n">
        <v>21020.4167282176</v>
      </c>
      <c r="M75" s="9" t="n">
        <v>16063.4258613659</v>
      </c>
      <c r="N75" s="9" t="n">
        <v>21441.4272154532</v>
      </c>
      <c r="O75" s="9" t="n">
        <v>0.684698296665797</v>
      </c>
      <c r="P75" s="14" t="n">
        <v>7930.1043655964</v>
      </c>
      <c r="Q75" s="13" t="n">
        <v>7821.4321565467</v>
      </c>
      <c r="R75" s="13" t="n">
        <v>4996.75025735854</v>
      </c>
      <c r="S75" s="13" t="n">
        <v>3874.08428392764</v>
      </c>
      <c r="T75" s="13" t="n">
        <v>5269.51562924017</v>
      </c>
      <c r="U75" s="13" t="n">
        <v>6280.32647662426</v>
      </c>
      <c r="V75" s="10" t="n">
        <v>4855.11701644965</v>
      </c>
      <c r="W75" s="10" t="n">
        <v>3426.97883108081</v>
      </c>
      <c r="X75" s="7"/>
      <c r="Y75" s="7" t="n">
        <v>2032</v>
      </c>
      <c r="Z75" s="8" t="n">
        <v>35953.8879221008</v>
      </c>
      <c r="AA75" s="8" t="n">
        <v>28474.0457180312</v>
      </c>
      <c r="AB75" s="8" t="n">
        <v>35461.1846430153</v>
      </c>
      <c r="AC75" s="8" t="n">
        <v>22654.5062265755</v>
      </c>
      <c r="AD75" s="8" t="n">
        <v>17564.5093334949</v>
      </c>
      <c r="AE75" s="13" t="n">
        <v>23891.1829659396</v>
      </c>
      <c r="AF75" s="13" t="n">
        <v>22012.3626386835</v>
      </c>
      <c r="AG75" s="13" t="n">
        <v>18050.1373637205</v>
      </c>
      <c r="AH75" s="8" t="n">
        <v>15537.4011644329</v>
      </c>
      <c r="AI75" s="13" t="n">
        <v>0.629566973889369</v>
      </c>
      <c r="AJ75" s="3" t="n">
        <f aca="false">AJ71+1</f>
        <v>2032</v>
      </c>
      <c r="AK75" s="11" t="n">
        <v>9075.91548603843</v>
      </c>
      <c r="AL75" s="9" t="n">
        <v>8471.1506454556</v>
      </c>
      <c r="AM75" s="9" t="n">
        <v>5419.4001722918</v>
      </c>
      <c r="AN75" s="9" t="n">
        <v>4224.34862556385</v>
      </c>
      <c r="AO75" s="9" t="n">
        <v>5746.73087045424</v>
      </c>
      <c r="AP75" s="9" t="n">
        <v>6831.36276323625</v>
      </c>
      <c r="AQ75" s="3"/>
      <c r="AR75" s="3"/>
      <c r="AS75" s="3" t="n">
        <f aca="false">AS71+1</f>
        <v>2032</v>
      </c>
      <c r="AT75" s="6" t="n">
        <v>41148.8213939721</v>
      </c>
      <c r="AU75" s="6" t="n">
        <v>30972.3604912654</v>
      </c>
      <c r="AV75" s="9" t="n">
        <v>38406.9095230674</v>
      </c>
      <c r="AW75" s="9" t="n">
        <v>24570.7367036574</v>
      </c>
      <c r="AX75" s="9" t="n">
        <v>19152.5546229026</v>
      </c>
      <c r="AY75" s="9" t="n">
        <v>26054.8043391671</v>
      </c>
      <c r="AZ75" s="9" t="n">
        <v>0.595244503037435</v>
      </c>
      <c r="BA75" s="9" t="n">
        <v>22012.3626386835</v>
      </c>
      <c r="BB75" s="9" t="n">
        <v>18050.1373637205</v>
      </c>
      <c r="BC75" s="6" t="n">
        <v>15537.4011644329</v>
      </c>
    </row>
    <row r="76" customFormat="false" ht="15" hidden="false" customHeight="false" outlineLevel="0" collapsed="false">
      <c r="A76" s="0" t="n">
        <f aca="false">A72+1</f>
        <v>2032</v>
      </c>
      <c r="B76" s="11" t="n">
        <v>7070.5955171249</v>
      </c>
      <c r="C76" s="9" t="n">
        <v>7036.71582499893</v>
      </c>
      <c r="D76" s="9" t="n">
        <v>4646.89292381743</v>
      </c>
      <c r="E76" s="9" t="n">
        <v>3552.23449970717</v>
      </c>
      <c r="F76" s="9" t="n">
        <v>4726.26150153679</v>
      </c>
      <c r="G76" s="9" t="n">
        <v>5716.37439388871</v>
      </c>
      <c r="H76" s="3" t="n">
        <f aca="false">H72+1</f>
        <v>2032</v>
      </c>
      <c r="I76" s="11" t="n">
        <v>32057.0054371659</v>
      </c>
      <c r="J76" s="9" t="n">
        <v>25917.1726882039</v>
      </c>
      <c r="K76" s="9" t="n">
        <v>31903.4000623342</v>
      </c>
      <c r="L76" s="9" t="n">
        <v>21068.3062500111</v>
      </c>
      <c r="M76" s="9" t="n">
        <v>16105.2913287714</v>
      </c>
      <c r="N76" s="9" t="n">
        <v>21428.1513184113</v>
      </c>
      <c r="O76" s="9" t="n">
        <v>0.679331425432282</v>
      </c>
      <c r="P76" s="14" t="n">
        <v>7957.69736174791</v>
      </c>
      <c r="Q76" s="13" t="n">
        <v>7904.41240884173</v>
      </c>
      <c r="R76" s="13" t="n">
        <v>5027.29986329325</v>
      </c>
      <c r="S76" s="13" t="n">
        <v>3895.53729734546</v>
      </c>
      <c r="T76" s="13" t="n">
        <v>5294.47640903814</v>
      </c>
      <c r="U76" s="13" t="n">
        <v>6308.63567324345</v>
      </c>
      <c r="V76" s="10" t="n">
        <v>4872.92323003217</v>
      </c>
      <c r="W76" s="10" t="n">
        <v>3430.77724122102</v>
      </c>
      <c r="X76" s="7"/>
      <c r="Y76" s="7" t="n">
        <v>2032</v>
      </c>
      <c r="Z76" s="8" t="n">
        <v>36078.9903728794</v>
      </c>
      <c r="AA76" s="8" t="n">
        <v>28602.3953128773</v>
      </c>
      <c r="AB76" s="8" t="n">
        <v>35837.4044950145</v>
      </c>
      <c r="AC76" s="8" t="n">
        <v>22793.0134967454</v>
      </c>
      <c r="AD76" s="8" t="n">
        <v>17661.7740357556</v>
      </c>
      <c r="AE76" s="13" t="n">
        <v>24004.3513478335</v>
      </c>
      <c r="AF76" s="13" t="n">
        <v>22093.0933047565</v>
      </c>
      <c r="AG76" s="13" t="n">
        <v>18116.3365099003</v>
      </c>
      <c r="AH76" s="8" t="n">
        <v>15554.6225787002</v>
      </c>
      <c r="AI76" s="13" t="n">
        <v>0.636156218908257</v>
      </c>
      <c r="AJ76" s="3" t="n">
        <f aca="false">AJ72+1</f>
        <v>2032</v>
      </c>
      <c r="AK76" s="11" t="n">
        <v>9147.57274631093</v>
      </c>
      <c r="AL76" s="9" t="n">
        <v>8561.86680390982</v>
      </c>
      <c r="AM76" s="9" t="n">
        <v>5443.97524863581</v>
      </c>
      <c r="AN76" s="9" t="n">
        <v>4248.55532543887</v>
      </c>
      <c r="AO76" s="9" t="n">
        <v>5765.06881558956</v>
      </c>
      <c r="AP76" s="9" t="n">
        <v>6872.65235656312</v>
      </c>
      <c r="AQ76" s="3"/>
      <c r="AR76" s="3"/>
      <c r="AS76" s="3" t="n">
        <f aca="false">AS72+1</f>
        <v>2032</v>
      </c>
      <c r="AT76" s="6" t="n">
        <v>41473.704521087</v>
      </c>
      <c r="AU76" s="6" t="n">
        <v>31159.5612319346</v>
      </c>
      <c r="AV76" s="9" t="n">
        <v>38818.2027978365</v>
      </c>
      <c r="AW76" s="9" t="n">
        <v>24682.1563647129</v>
      </c>
      <c r="AX76" s="9" t="n">
        <v>19262.3041210361</v>
      </c>
      <c r="AY76" s="9" t="n">
        <v>26137.9457952842</v>
      </c>
      <c r="AZ76" s="9" t="n">
        <v>0.597738725312128</v>
      </c>
      <c r="BA76" s="9" t="n">
        <v>22093.0933047565</v>
      </c>
      <c r="BB76" s="9" t="n">
        <v>18116.3365099003</v>
      </c>
      <c r="BC76" s="6" t="n">
        <v>15554.6225787002</v>
      </c>
    </row>
    <row r="77" customFormat="false" ht="15" hidden="false" customHeight="false" outlineLevel="0" collapsed="false">
      <c r="A77" s="0" t="n">
        <f aca="false">A73+1</f>
        <v>2033</v>
      </c>
      <c r="B77" s="11" t="n">
        <v>7085.75601201101</v>
      </c>
      <c r="C77" s="9" t="n">
        <v>7067.68001259638</v>
      </c>
      <c r="D77" s="9" t="n">
        <v>4637.31945246828</v>
      </c>
      <c r="E77" s="9" t="n">
        <v>3553.63141663447</v>
      </c>
      <c r="F77" s="9" t="n">
        <v>4721.8672239897</v>
      </c>
      <c r="G77" s="9" t="n">
        <v>5714.55346587899</v>
      </c>
      <c r="H77" s="3" t="n">
        <f aca="false">H73+1</f>
        <v>2033</v>
      </c>
      <c r="I77" s="11" t="n">
        <v>32125.7408167838</v>
      </c>
      <c r="J77" s="9" t="n">
        <v>25908.916877365</v>
      </c>
      <c r="K77" s="9" t="n">
        <v>32043.786982752</v>
      </c>
      <c r="L77" s="9" t="n">
        <v>21024.9015859558</v>
      </c>
      <c r="M77" s="9" t="n">
        <v>16111.6247378067</v>
      </c>
      <c r="N77" s="9" t="n">
        <v>21408.2283318852</v>
      </c>
      <c r="O77" s="9" t="n">
        <v>0.673480027785047</v>
      </c>
      <c r="P77" s="12" t="n">
        <v>8002.74921517536</v>
      </c>
      <c r="Q77" s="13" t="n">
        <v>7936.89236387296</v>
      </c>
      <c r="R77" s="13" t="n">
        <v>5036.68970927016</v>
      </c>
      <c r="S77" s="13" t="n">
        <v>3898.84940363326</v>
      </c>
      <c r="T77" s="13" t="n">
        <v>5287.58589791065</v>
      </c>
      <c r="U77" s="13" t="n">
        <v>6309.41910118091</v>
      </c>
      <c r="V77" s="10" t="n">
        <v>4890.7294436147</v>
      </c>
      <c r="W77" s="10" t="n">
        <v>3434.56586395795</v>
      </c>
      <c r="X77" s="7"/>
      <c r="Y77" s="7" t="n">
        <v>2033</v>
      </c>
      <c r="Z77" s="8" t="n">
        <v>36283.2486290306</v>
      </c>
      <c r="AA77" s="8" t="n">
        <v>28605.947256075</v>
      </c>
      <c r="AB77" s="8" t="n">
        <v>35984.6636746003</v>
      </c>
      <c r="AC77" s="8" t="n">
        <v>22835.5856312717</v>
      </c>
      <c r="AD77" s="8" t="n">
        <v>17676.7906222679</v>
      </c>
      <c r="AE77" s="13" t="n">
        <v>23973.1108176485</v>
      </c>
      <c r="AF77" s="13" t="n">
        <v>22173.8239708295</v>
      </c>
      <c r="AG77" s="13" t="n">
        <v>18182.5356560802</v>
      </c>
      <c r="AH77" s="8" t="n">
        <v>15571.7996183686</v>
      </c>
      <c r="AI77" s="13" t="n">
        <v>0.631748229472449</v>
      </c>
      <c r="AJ77" s="3" t="n">
        <f aca="false">AJ73+1</f>
        <v>2033</v>
      </c>
      <c r="AK77" s="11" t="n">
        <v>9211.8206101459</v>
      </c>
      <c r="AL77" s="9" t="n">
        <v>8577.78076457497</v>
      </c>
      <c r="AM77" s="9" t="n">
        <v>5458.70925278993</v>
      </c>
      <c r="AN77" s="9" t="n">
        <v>4250.19826298982</v>
      </c>
      <c r="AO77" s="9" t="n">
        <v>5758.31800105497</v>
      </c>
      <c r="AP77" s="9" t="n">
        <v>6874.32099499232</v>
      </c>
      <c r="AQ77" s="3"/>
      <c r="AR77" s="3"/>
      <c r="AS77" s="3" t="n">
        <f aca="false">AS73+1</f>
        <v>2033</v>
      </c>
      <c r="AT77" s="6" t="n">
        <v>41764.9945708849</v>
      </c>
      <c r="AU77" s="6" t="n">
        <v>31167.1265849615</v>
      </c>
      <c r="AV77" s="9" t="n">
        <v>38890.3542767796</v>
      </c>
      <c r="AW77" s="9" t="n">
        <v>24748.958100173</v>
      </c>
      <c r="AX77" s="9" t="n">
        <v>19269.7529501872</v>
      </c>
      <c r="AY77" s="9" t="n">
        <v>26107.3386282194</v>
      </c>
      <c r="AZ77" s="9" t="n">
        <v>0.59306054995576</v>
      </c>
      <c r="BA77" s="9" t="n">
        <v>22173.8239708295</v>
      </c>
      <c r="BB77" s="9" t="n">
        <v>18182.5356560802</v>
      </c>
      <c r="BC77" s="6" t="n">
        <v>15571.7996183686</v>
      </c>
    </row>
    <row r="78" customFormat="false" ht="15" hidden="false" customHeight="false" outlineLevel="0" collapsed="false">
      <c r="A78" s="0" t="n">
        <f aca="false">A74+1</f>
        <v>2033</v>
      </c>
      <c r="B78" s="11" t="n">
        <v>7096.32311773222</v>
      </c>
      <c r="C78" s="9" t="n">
        <v>7137.3392885124</v>
      </c>
      <c r="D78" s="9" t="n">
        <v>4660.22939069987</v>
      </c>
      <c r="E78" s="9" t="n">
        <v>3579.26715158743</v>
      </c>
      <c r="F78" s="9" t="n">
        <v>4749.6400622583</v>
      </c>
      <c r="G78" s="9" t="n">
        <v>5757.72597913888</v>
      </c>
      <c r="H78" s="3" t="n">
        <f aca="false">H74+1</f>
        <v>2033</v>
      </c>
      <c r="I78" s="11" t="n">
        <v>32173.6504680628</v>
      </c>
      <c r="J78" s="9" t="n">
        <v>26104.6544908314</v>
      </c>
      <c r="K78" s="9" t="n">
        <v>32359.6115524619</v>
      </c>
      <c r="L78" s="9" t="n">
        <v>21128.7717638887</v>
      </c>
      <c r="M78" s="9" t="n">
        <v>16227.8532637891</v>
      </c>
      <c r="N78" s="9" t="n">
        <v>21534.146159489</v>
      </c>
      <c r="O78" s="9" t="n">
        <v>0.674214214358389</v>
      </c>
      <c r="P78" s="14" t="n">
        <v>8008.58966416074</v>
      </c>
      <c r="Q78" s="13" t="n">
        <v>8050.68946708332</v>
      </c>
      <c r="R78" s="13" t="n">
        <v>5089.95096468601</v>
      </c>
      <c r="S78" s="13" t="n">
        <v>3944.0547820224</v>
      </c>
      <c r="T78" s="13" t="n">
        <v>5344.34666017094</v>
      </c>
      <c r="U78" s="13" t="n">
        <v>6393.14165583167</v>
      </c>
      <c r="V78" s="10" t="n">
        <v>4908.53565719722</v>
      </c>
      <c r="W78" s="10" t="n">
        <v>3438.34476031388</v>
      </c>
      <c r="X78" s="7"/>
      <c r="Y78" s="7" t="n">
        <v>2033</v>
      </c>
      <c r="Z78" s="8" t="n">
        <v>36309.7283370589</v>
      </c>
      <c r="AA78" s="8" t="n">
        <v>28985.5325941349</v>
      </c>
      <c r="AB78" s="8" t="n">
        <v>36500.6024448938</v>
      </c>
      <c r="AC78" s="8" t="n">
        <v>23077.0640683172</v>
      </c>
      <c r="AD78" s="8" t="n">
        <v>17881.7449372616</v>
      </c>
      <c r="AE78" s="13" t="n">
        <v>24230.4554868477</v>
      </c>
      <c r="AF78" s="13" t="n">
        <v>22254.5546369025</v>
      </c>
      <c r="AG78" s="13" t="n">
        <v>18248.7348022601</v>
      </c>
      <c r="AH78" s="8" t="n">
        <v>15588.9325601039</v>
      </c>
      <c r="AI78" s="13" t="n">
        <v>0.632938898971464</v>
      </c>
      <c r="AJ78" s="3" t="n">
        <f aca="false">AJ74+1</f>
        <v>2033</v>
      </c>
      <c r="AK78" s="11" t="n">
        <v>9207.49290726771</v>
      </c>
      <c r="AL78" s="9" t="n">
        <v>8742.81318311097</v>
      </c>
      <c r="AM78" s="9" t="n">
        <v>5542.05515906429</v>
      </c>
      <c r="AN78" s="9" t="n">
        <v>4313.78586543123</v>
      </c>
      <c r="AO78" s="9" t="n">
        <v>5844.44671086856</v>
      </c>
      <c r="AP78" s="9" t="n">
        <v>6988.38660469643</v>
      </c>
      <c r="AQ78" s="3"/>
      <c r="AR78" s="3"/>
      <c r="AS78" s="3" t="n">
        <f aca="false">AS74+1</f>
        <v>2033</v>
      </c>
      <c r="AT78" s="6" t="n">
        <v>41745.3734237891</v>
      </c>
      <c r="AU78" s="6" t="n">
        <v>31684.2827228882</v>
      </c>
      <c r="AV78" s="9" t="n">
        <v>39638.5861796659</v>
      </c>
      <c r="AW78" s="9" t="n">
        <v>25126.8357717399</v>
      </c>
      <c r="AX78" s="9" t="n">
        <v>19558.0494751777</v>
      </c>
      <c r="AY78" s="9" t="n">
        <v>26497.8331080837</v>
      </c>
      <c r="AZ78" s="9" t="n">
        <v>0.595014562658162</v>
      </c>
      <c r="BA78" s="9" t="n">
        <v>22254.5546369025</v>
      </c>
      <c r="BB78" s="9" t="n">
        <v>18248.7348022601</v>
      </c>
      <c r="BC78" s="6" t="n">
        <v>15588.9325601039</v>
      </c>
    </row>
    <row r="79" customFormat="false" ht="15" hidden="false" customHeight="false" outlineLevel="0" collapsed="false">
      <c r="A79" s="0" t="n">
        <f aca="false">A75+1</f>
        <v>2033</v>
      </c>
      <c r="B79" s="11" t="n">
        <v>7100.63896411311</v>
      </c>
      <c r="C79" s="9" t="n">
        <v>7158.15975280402</v>
      </c>
      <c r="D79" s="9" t="n">
        <v>4647.76397688943</v>
      </c>
      <c r="E79" s="9" t="n">
        <v>3578.05158931856</v>
      </c>
      <c r="F79" s="9" t="n">
        <v>4743.77172802317</v>
      </c>
      <c r="G79" s="9" t="n">
        <v>5752.71036628705</v>
      </c>
      <c r="H79" s="3" t="n">
        <f aca="false">H75+1</f>
        <v>2033</v>
      </c>
      <c r="I79" s="11" t="n">
        <v>32193.2178596019</v>
      </c>
      <c r="J79" s="9" t="n">
        <v>26081.9144644683</v>
      </c>
      <c r="K79" s="9" t="n">
        <v>32454.0083731235</v>
      </c>
      <c r="L79" s="9" t="n">
        <v>21072.255472251</v>
      </c>
      <c r="M79" s="9" t="n">
        <v>16222.3420892115</v>
      </c>
      <c r="N79" s="9" t="n">
        <v>21507.5400239765</v>
      </c>
      <c r="O79" s="9" t="n">
        <v>0.682056684216129</v>
      </c>
      <c r="P79" s="14" t="n">
        <v>8050.36815030225</v>
      </c>
      <c r="Q79" s="13" t="n">
        <v>8059.06189085393</v>
      </c>
      <c r="R79" s="13" t="n">
        <v>5094.65688105186</v>
      </c>
      <c r="S79" s="13" t="n">
        <v>3944.43970915214</v>
      </c>
      <c r="T79" s="13" t="n">
        <v>5327.13846074986</v>
      </c>
      <c r="U79" s="13" t="n">
        <v>6394.80850295374</v>
      </c>
      <c r="V79" s="10" t="n">
        <v>4926.34187077974</v>
      </c>
      <c r="W79" s="10" t="n">
        <v>3442.11399070901</v>
      </c>
      <c r="X79" s="7"/>
      <c r="Y79" s="7" t="n">
        <v>2033</v>
      </c>
      <c r="Z79" s="8" t="n">
        <v>36499.1456434444</v>
      </c>
      <c r="AA79" s="8" t="n">
        <v>28993.0898256475</v>
      </c>
      <c r="AB79" s="8" t="n">
        <v>36538.5617417716</v>
      </c>
      <c r="AC79" s="8" t="n">
        <v>23098.3999778826</v>
      </c>
      <c r="AD79" s="8" t="n">
        <v>17883.4901383639</v>
      </c>
      <c r="AE79" s="13" t="n">
        <v>24152.4361260924</v>
      </c>
      <c r="AF79" s="13" t="n">
        <v>22335.2853029755</v>
      </c>
      <c r="AG79" s="13" t="n">
        <v>18314.9339484399</v>
      </c>
      <c r="AH79" s="8" t="n">
        <v>15606.021677842</v>
      </c>
      <c r="AI79" s="13" t="n">
        <v>0.635176215959382</v>
      </c>
      <c r="AJ79" s="3" t="n">
        <f aca="false">AJ75+1</f>
        <v>2033</v>
      </c>
      <c r="AK79" s="11" t="n">
        <v>9312.56044611669</v>
      </c>
      <c r="AL79" s="9" t="n">
        <v>8752.89113866504</v>
      </c>
      <c r="AM79" s="9" t="n">
        <v>5559.81254711315</v>
      </c>
      <c r="AN79" s="9" t="n">
        <v>4313.16814360215</v>
      </c>
      <c r="AO79" s="9" t="n">
        <v>5829.56300816851</v>
      </c>
      <c r="AP79" s="9" t="n">
        <v>6992.27401395552</v>
      </c>
      <c r="AQ79" s="3"/>
      <c r="AR79" s="3"/>
      <c r="AS79" s="3" t="n">
        <f aca="false">AS75+1</f>
        <v>2033</v>
      </c>
      <c r="AT79" s="6" t="n">
        <v>42221.733676047</v>
      </c>
      <c r="AU79" s="6" t="n">
        <v>31701.9076456339</v>
      </c>
      <c r="AV79" s="9" t="n">
        <v>39684.2780984314</v>
      </c>
      <c r="AW79" s="9" t="n">
        <v>25207.3450702641</v>
      </c>
      <c r="AX79" s="9" t="n">
        <v>19555.2488182903</v>
      </c>
      <c r="AY79" s="9" t="n">
        <v>26430.3526621686</v>
      </c>
      <c r="AZ79" s="9" t="n">
        <v>0.593357838075288</v>
      </c>
      <c r="BA79" s="9" t="n">
        <v>22335.2853029755</v>
      </c>
      <c r="BB79" s="9" t="n">
        <v>18314.9339484399</v>
      </c>
      <c r="BC79" s="6" t="n">
        <v>15606.021677842</v>
      </c>
    </row>
    <row r="80" customFormat="false" ht="15" hidden="false" customHeight="false" outlineLevel="0" collapsed="false">
      <c r="A80" s="0" t="n">
        <f aca="false">A76+1</f>
        <v>2033</v>
      </c>
      <c r="B80" s="11" t="n">
        <v>7073.06153221581</v>
      </c>
      <c r="C80" s="9" t="n">
        <v>7200.9865312485</v>
      </c>
      <c r="D80" s="9" t="n">
        <v>4663.69914382896</v>
      </c>
      <c r="E80" s="9" t="n">
        <v>3589.42837216952</v>
      </c>
      <c r="F80" s="9" t="n">
        <v>4751.57393369561</v>
      </c>
      <c r="G80" s="9" t="n">
        <v>5776.74832992203</v>
      </c>
      <c r="H80" s="3" t="n">
        <f aca="false">H76+1</f>
        <v>2033</v>
      </c>
      <c r="I80" s="11" t="n">
        <v>32068.1859747863</v>
      </c>
      <c r="J80" s="9" t="n">
        <v>26190.8989381352</v>
      </c>
      <c r="K80" s="9" t="n">
        <v>32648.178477484</v>
      </c>
      <c r="L80" s="9" t="n">
        <v>21144.5030972191</v>
      </c>
      <c r="M80" s="9" t="n">
        <v>16273.9226935365</v>
      </c>
      <c r="N80" s="9" t="n">
        <v>21542.9140386628</v>
      </c>
      <c r="O80" s="9" t="n">
        <v>0.677866781007136</v>
      </c>
      <c r="P80" s="14" t="n">
        <v>8099.60513433822</v>
      </c>
      <c r="Q80" s="13" t="n">
        <v>8107.22123790579</v>
      </c>
      <c r="R80" s="13" t="n">
        <v>5129.2467604841</v>
      </c>
      <c r="S80" s="13" t="n">
        <v>3968.30449125717</v>
      </c>
      <c r="T80" s="13" t="n">
        <v>5337.96368934849</v>
      </c>
      <c r="U80" s="13" t="n">
        <v>6423.34371289309</v>
      </c>
      <c r="V80" s="10" t="n">
        <v>4944.14808436226</v>
      </c>
      <c r="W80" s="10" t="n">
        <v>3445.87361496959</v>
      </c>
      <c r="X80" s="7"/>
      <c r="Y80" s="7" t="n">
        <v>2033</v>
      </c>
      <c r="Z80" s="8" t="n">
        <v>36722.3786456898</v>
      </c>
      <c r="AA80" s="8" t="n">
        <v>29122.4641305361</v>
      </c>
      <c r="AB80" s="8" t="n">
        <v>36756.9089017176</v>
      </c>
      <c r="AC80" s="8" t="n">
        <v>23255.2252340218</v>
      </c>
      <c r="AD80" s="8" t="n">
        <v>17991.6894332953</v>
      </c>
      <c r="AE80" s="13" t="n">
        <v>24201.5160672662</v>
      </c>
      <c r="AF80" s="13" t="n">
        <v>22416.0159690485</v>
      </c>
      <c r="AG80" s="13" t="n">
        <v>18381.1330946198</v>
      </c>
      <c r="AH80" s="8" t="n">
        <v>15623.0672428261</v>
      </c>
      <c r="AI80" s="13" t="n">
        <v>0.634065726399191</v>
      </c>
      <c r="AJ80" s="3" t="n">
        <f aca="false">AJ76+1</f>
        <v>2033</v>
      </c>
      <c r="AK80" s="11" t="n">
        <v>9368.47667027354</v>
      </c>
      <c r="AL80" s="9" t="n">
        <v>8841.03105751086</v>
      </c>
      <c r="AM80" s="9" t="n">
        <v>5603.06731185518</v>
      </c>
      <c r="AN80" s="9" t="n">
        <v>4346.41608262067</v>
      </c>
      <c r="AO80" s="9" t="n">
        <v>5862.8459104507</v>
      </c>
      <c r="AP80" s="9" t="n">
        <v>7041.32624981414</v>
      </c>
      <c r="AQ80" s="3"/>
      <c r="AR80" s="3"/>
      <c r="AS80" s="3" t="n">
        <f aca="false">AS76+1</f>
        <v>2033</v>
      </c>
      <c r="AT80" s="6" t="n">
        <v>42475.2493378439</v>
      </c>
      <c r="AU80" s="6" t="n">
        <v>31924.3030277224</v>
      </c>
      <c r="AV80" s="9" t="n">
        <v>40083.8910943705</v>
      </c>
      <c r="AW80" s="9" t="n">
        <v>25403.4555994494</v>
      </c>
      <c r="AX80" s="9" t="n">
        <v>19705.989920551</v>
      </c>
      <c r="AY80" s="9" t="n">
        <v>26581.2522825529</v>
      </c>
      <c r="AZ80" s="9" t="n">
        <v>0.591503982671523</v>
      </c>
      <c r="BA80" s="9" t="n">
        <v>22416.0159690485</v>
      </c>
      <c r="BB80" s="9" t="n">
        <v>18381.1330946198</v>
      </c>
      <c r="BC80" s="6" t="n">
        <v>15623.0672428261</v>
      </c>
    </row>
    <row r="81" customFormat="false" ht="15" hidden="false" customHeight="false" outlineLevel="0" collapsed="false">
      <c r="A81" s="0" t="n">
        <f aca="false">A77+1</f>
        <v>2034</v>
      </c>
      <c r="B81" s="11" t="n">
        <v>7064.60830117689</v>
      </c>
      <c r="C81" s="9" t="n">
        <v>7231.96598444586</v>
      </c>
      <c r="D81" s="9" t="n">
        <v>4669.14268961984</v>
      </c>
      <c r="E81" s="9" t="n">
        <v>3586.97423896918</v>
      </c>
      <c r="F81" s="9" t="n">
        <v>4745.13855112423</v>
      </c>
      <c r="G81" s="9" t="n">
        <v>5774.68229719037</v>
      </c>
      <c r="H81" s="3" t="n">
        <f aca="false">H77+1</f>
        <v>2034</v>
      </c>
      <c r="I81" s="11" t="n">
        <v>32029.8603100357</v>
      </c>
      <c r="J81" s="9" t="n">
        <v>26181.5318597396</v>
      </c>
      <c r="K81" s="9" t="n">
        <v>32788.6346098116</v>
      </c>
      <c r="L81" s="9" t="n">
        <v>21169.1833064877</v>
      </c>
      <c r="M81" s="9" t="n">
        <v>16262.7960266021</v>
      </c>
      <c r="N81" s="9" t="n">
        <v>21513.7369921776</v>
      </c>
      <c r="O81" s="9" t="n">
        <v>0.684096154951922</v>
      </c>
      <c r="P81" s="12" t="n">
        <v>8099.95494674384</v>
      </c>
      <c r="Q81" s="13" t="n">
        <v>8136.68578726815</v>
      </c>
      <c r="R81" s="13" t="n">
        <v>5139.72418915725</v>
      </c>
      <c r="S81" s="13" t="n">
        <v>3965.82770246786</v>
      </c>
      <c r="T81" s="13" t="n">
        <v>5325.7066707187</v>
      </c>
      <c r="U81" s="13" t="n">
        <v>6414.54412326367</v>
      </c>
      <c r="V81" s="10" t="n">
        <v>4961.95429794479</v>
      </c>
      <c r="W81" s="10" t="n">
        <v>3449.62369233594</v>
      </c>
      <c r="X81" s="7"/>
      <c r="Y81" s="7" t="n">
        <v>2034</v>
      </c>
      <c r="Z81" s="8" t="n">
        <v>36723.96464197</v>
      </c>
      <c r="AA81" s="8" t="n">
        <v>29082.5681285782</v>
      </c>
      <c r="AB81" s="8" t="n">
        <v>36890.4966903028</v>
      </c>
      <c r="AC81" s="8" t="n">
        <v>23302.7283031946</v>
      </c>
      <c r="AD81" s="8" t="n">
        <v>17980.4600493639</v>
      </c>
      <c r="AE81" s="13" t="n">
        <v>24145.9446077043</v>
      </c>
      <c r="AF81" s="13" t="n">
        <v>22496.7466351215</v>
      </c>
      <c r="AG81" s="13" t="n">
        <v>18447.3322407997</v>
      </c>
      <c r="AH81" s="8" t="n">
        <v>15640.0695236427</v>
      </c>
      <c r="AI81" s="13" t="n">
        <v>0.634753430266145</v>
      </c>
      <c r="AJ81" s="3" t="n">
        <f aca="false">AJ77+1</f>
        <v>2034</v>
      </c>
      <c r="AK81" s="11" t="n">
        <v>9451.95743454532</v>
      </c>
      <c r="AL81" s="9" t="n">
        <v>8881.36796299696</v>
      </c>
      <c r="AM81" s="9" t="n">
        <v>5617.2851193296</v>
      </c>
      <c r="AN81" s="9" t="n">
        <v>4343.09510948012</v>
      </c>
      <c r="AO81" s="9" t="n">
        <v>5850.68191553205</v>
      </c>
      <c r="AP81" s="9" t="n">
        <v>7036.86245564978</v>
      </c>
      <c r="AQ81" s="3"/>
      <c r="AR81" s="3"/>
      <c r="AS81" s="3" t="n">
        <f aca="false">AS77+1</f>
        <v>2034</v>
      </c>
      <c r="AT81" s="6" t="n">
        <v>42853.7384350745</v>
      </c>
      <c r="AU81" s="6" t="n">
        <v>31904.0648634192</v>
      </c>
      <c r="AV81" s="9" t="n">
        <v>40266.7724931656</v>
      </c>
      <c r="AW81" s="9" t="n">
        <v>25467.9169776188</v>
      </c>
      <c r="AX81" s="9" t="n">
        <v>19690.933133076</v>
      </c>
      <c r="AY81" s="9" t="n">
        <v>26526.1025783589</v>
      </c>
      <c r="AZ81" s="9" t="n">
        <v>0.588292738797477</v>
      </c>
      <c r="BA81" s="9" t="n">
        <v>22496.7466351215</v>
      </c>
      <c r="BB81" s="9" t="n">
        <v>18447.3322407997</v>
      </c>
      <c r="BC81" s="6" t="n">
        <v>15640.0695236427</v>
      </c>
    </row>
    <row r="82" customFormat="false" ht="15" hidden="false" customHeight="false" outlineLevel="0" collapsed="false">
      <c r="A82" s="0" t="n">
        <f aca="false">A78+1</f>
        <v>2034</v>
      </c>
      <c r="B82" s="11" t="n">
        <v>7099.18897579475</v>
      </c>
      <c r="C82" s="9" t="n">
        <v>7278.09431069062</v>
      </c>
      <c r="D82" s="9" t="n">
        <v>4679.64875297824</v>
      </c>
      <c r="E82" s="9" t="n">
        <v>3590.27418829636</v>
      </c>
      <c r="F82" s="9" t="n">
        <v>4743.19531042417</v>
      </c>
      <c r="G82" s="9" t="n">
        <v>5775.37967847169</v>
      </c>
      <c r="H82" s="3" t="n">
        <f aca="false">H78+1</f>
        <v>2034</v>
      </c>
      <c r="I82" s="11" t="n">
        <v>32186.6438329456</v>
      </c>
      <c r="J82" s="9" t="n">
        <v>26184.6936804763</v>
      </c>
      <c r="K82" s="9" t="n">
        <v>32997.7734301067</v>
      </c>
      <c r="L82" s="9" t="n">
        <v>21216.8162009712</v>
      </c>
      <c r="M82" s="9" t="n">
        <v>16277.7574953026</v>
      </c>
      <c r="N82" s="9" t="n">
        <v>21504.9266341906</v>
      </c>
      <c r="O82" s="9" t="n">
        <v>0.685502412345252</v>
      </c>
      <c r="P82" s="14" t="n">
        <v>8175.24388111227</v>
      </c>
      <c r="Q82" s="13" t="n">
        <v>8195.66589749772</v>
      </c>
      <c r="R82" s="13" t="n">
        <v>5168.27729155951</v>
      </c>
      <c r="S82" s="13" t="n">
        <v>3988.85614853175</v>
      </c>
      <c r="T82" s="13" t="n">
        <v>5336.68111141666</v>
      </c>
      <c r="U82" s="13" t="n">
        <v>6432.3819863011</v>
      </c>
      <c r="V82" s="10" t="n">
        <v>4979.76051152731</v>
      </c>
      <c r="W82" s="10" t="n">
        <v>3453.36428147021</v>
      </c>
      <c r="X82" s="7"/>
      <c r="Y82" s="7" t="n">
        <v>2034</v>
      </c>
      <c r="Z82" s="8" t="n">
        <v>37065.3132274692</v>
      </c>
      <c r="AA82" s="8" t="n">
        <v>29163.4422884694</v>
      </c>
      <c r="AB82" s="8" t="n">
        <v>37157.903545883</v>
      </c>
      <c r="AC82" s="8" t="n">
        <v>23432.1837297906</v>
      </c>
      <c r="AD82" s="8" t="n">
        <v>18084.8675237968</v>
      </c>
      <c r="AE82" s="13" t="n">
        <v>24195.7010538583</v>
      </c>
      <c r="AF82" s="13" t="n">
        <v>22577.4773011945</v>
      </c>
      <c r="AG82" s="13" t="n">
        <v>18513.5313869795</v>
      </c>
      <c r="AH82" s="8" t="n">
        <v>15657.0287862571</v>
      </c>
      <c r="AI82" s="13" t="n">
        <v>0.636324343678648</v>
      </c>
      <c r="AJ82" s="3" t="n">
        <f aca="false">AJ78+1</f>
        <v>2034</v>
      </c>
      <c r="AK82" s="11" t="n">
        <v>9501.11478366626</v>
      </c>
      <c r="AL82" s="9" t="n">
        <v>9089.96158156985</v>
      </c>
      <c r="AM82" s="9" t="n">
        <v>5719.03101607269</v>
      </c>
      <c r="AN82" s="9" t="n">
        <v>4415.33472664384</v>
      </c>
      <c r="AO82" s="9" t="n">
        <v>5943.72183204628</v>
      </c>
      <c r="AP82" s="9" t="n">
        <v>7153.83446535889</v>
      </c>
      <c r="AQ82" s="3"/>
      <c r="AR82" s="3"/>
      <c r="AS82" s="3" t="n">
        <f aca="false">AS78+1</f>
        <v>2034</v>
      </c>
      <c r="AT82" s="6" t="n">
        <v>43076.6103847186</v>
      </c>
      <c r="AU82" s="6" t="n">
        <v>32434.398177234</v>
      </c>
      <c r="AV82" s="9" t="n">
        <v>41212.5042562899</v>
      </c>
      <c r="AW82" s="9" t="n">
        <v>25929.2174094145</v>
      </c>
      <c r="AX82" s="9" t="n">
        <v>20018.456577825</v>
      </c>
      <c r="AY82" s="9" t="n">
        <v>26947.9314189914</v>
      </c>
      <c r="AZ82" s="9" t="n">
        <v>0.596849746045135</v>
      </c>
      <c r="BA82" s="9" t="n">
        <v>22577.4773011945</v>
      </c>
      <c r="BB82" s="9" t="n">
        <v>18513.5313869795</v>
      </c>
      <c r="BC82" s="6" t="n">
        <v>15657.0287862571</v>
      </c>
    </row>
    <row r="83" customFormat="false" ht="15" hidden="false" customHeight="false" outlineLevel="0" collapsed="false">
      <c r="A83" s="0" t="n">
        <f aca="false">A79+1</f>
        <v>2034</v>
      </c>
      <c r="B83" s="11" t="n">
        <v>7102.33159948881</v>
      </c>
      <c r="C83" s="9" t="n">
        <v>7290.27220923956</v>
      </c>
      <c r="D83" s="9" t="n">
        <v>4663.55078060069</v>
      </c>
      <c r="E83" s="9" t="n">
        <v>3589.91718892622</v>
      </c>
      <c r="F83" s="9" t="n">
        <v>4730.30461357376</v>
      </c>
      <c r="G83" s="9" t="n">
        <v>5768.93219445044</v>
      </c>
      <c r="H83" s="3" t="n">
        <f aca="false">H79+1</f>
        <v>2034</v>
      </c>
      <c r="I83" s="11" t="n">
        <v>32200.892011137</v>
      </c>
      <c r="J83" s="9" t="n">
        <v>26155.4617678567</v>
      </c>
      <c r="K83" s="9" t="n">
        <v>33052.9861712473</v>
      </c>
      <c r="L83" s="9" t="n">
        <v>21143.8304408914</v>
      </c>
      <c r="M83" s="9" t="n">
        <v>16276.1389144176</v>
      </c>
      <c r="N83" s="9" t="n">
        <v>21446.4821738871</v>
      </c>
      <c r="O83" s="9" t="n">
        <v>0.677172516891108</v>
      </c>
      <c r="P83" s="14" t="n">
        <v>8150.44363879745</v>
      </c>
      <c r="Q83" s="13" t="n">
        <v>8231.12491899278</v>
      </c>
      <c r="R83" s="13" t="n">
        <v>5171.48269668019</v>
      </c>
      <c r="S83" s="13" t="n">
        <v>3988.10679382167</v>
      </c>
      <c r="T83" s="13" t="n">
        <v>5328.98412400985</v>
      </c>
      <c r="U83" s="13" t="n">
        <v>6443.37380284096</v>
      </c>
      <c r="V83" s="10" t="n">
        <v>4997.56672510983</v>
      </c>
      <c r="W83" s="10" t="n">
        <v>3457.09544046413</v>
      </c>
      <c r="X83" s="7"/>
      <c r="Y83" s="7" t="n">
        <v>2034</v>
      </c>
      <c r="Z83" s="8" t="n">
        <v>36952.8726981243</v>
      </c>
      <c r="AA83" s="8" t="n">
        <v>29213.2775140497</v>
      </c>
      <c r="AB83" s="8" t="n">
        <v>37318.669360037</v>
      </c>
      <c r="AC83" s="8" t="n">
        <v>23446.7165494284</v>
      </c>
      <c r="AD83" s="8" t="n">
        <v>18081.4700634333</v>
      </c>
      <c r="AE83" s="13" t="n">
        <v>24160.8040827966</v>
      </c>
      <c r="AF83" s="13" t="n">
        <v>22658.2079672675</v>
      </c>
      <c r="AG83" s="13" t="n">
        <v>18579.7305331594</v>
      </c>
      <c r="AH83" s="8" t="n">
        <v>15673.9452940485</v>
      </c>
      <c r="AI83" s="13" t="n">
        <v>0.634223779203245</v>
      </c>
      <c r="AJ83" s="3" t="n">
        <f aca="false">AJ79+1</f>
        <v>2034</v>
      </c>
      <c r="AK83" s="11" t="n">
        <v>9522.00467216262</v>
      </c>
      <c r="AL83" s="9" t="n">
        <v>9130.48692360911</v>
      </c>
      <c r="AM83" s="9" t="n">
        <v>5728.27410592179</v>
      </c>
      <c r="AN83" s="9" t="n">
        <v>4413.84055675655</v>
      </c>
      <c r="AO83" s="9" t="n">
        <v>5934.12573697983</v>
      </c>
      <c r="AP83" s="9" t="n">
        <v>7151.65040337183</v>
      </c>
      <c r="AQ83" s="3"/>
      <c r="AR83" s="3"/>
      <c r="AS83" s="3" t="n">
        <f aca="false">AS79+1</f>
        <v>2034</v>
      </c>
      <c r="AT83" s="6" t="n">
        <v>43171.3219641729</v>
      </c>
      <c r="AU83" s="6" t="n">
        <v>32424.4959721334</v>
      </c>
      <c r="AV83" s="9" t="n">
        <v>41396.2399977772</v>
      </c>
      <c r="AW83" s="9" t="n">
        <v>25971.1241739623</v>
      </c>
      <c r="AX83" s="9" t="n">
        <v>20011.6822386502</v>
      </c>
      <c r="AY83" s="9" t="n">
        <v>26904.4241824403</v>
      </c>
      <c r="AZ83" s="9" t="n">
        <v>0.591935645968778</v>
      </c>
      <c r="BA83" s="9" t="n">
        <v>22658.2079672675</v>
      </c>
      <c r="BB83" s="9" t="n">
        <v>18579.7305331594</v>
      </c>
      <c r="BC83" s="6" t="n">
        <v>15673.9452940485</v>
      </c>
    </row>
    <row r="84" customFormat="false" ht="15" hidden="false" customHeight="false" outlineLevel="0" collapsed="false">
      <c r="A84" s="0" t="n">
        <f aca="false">A80+1</f>
        <v>2034</v>
      </c>
      <c r="B84" s="11" t="n">
        <v>7119.28054038669</v>
      </c>
      <c r="C84" s="9" t="n">
        <v>7362.60063383124</v>
      </c>
      <c r="D84" s="9" t="n">
        <v>4695.96677315281</v>
      </c>
      <c r="E84" s="9" t="n">
        <v>3612.47824806378</v>
      </c>
      <c r="F84" s="9" t="n">
        <v>4754.96768583253</v>
      </c>
      <c r="G84" s="9" t="n">
        <v>5801.92619753185</v>
      </c>
      <c r="H84" s="3" t="n">
        <f aca="false">H80+1</f>
        <v>2034</v>
      </c>
      <c r="I84" s="11" t="n">
        <v>32277.735933152</v>
      </c>
      <c r="J84" s="9" t="n">
        <v>26305.0515631735</v>
      </c>
      <c r="K84" s="9" t="n">
        <v>33380.9122553772</v>
      </c>
      <c r="L84" s="9" t="n">
        <v>21290.7996243184</v>
      </c>
      <c r="M84" s="9" t="n">
        <v>16378.4273275632</v>
      </c>
      <c r="N84" s="9" t="n">
        <v>21558.3007950459</v>
      </c>
      <c r="O84" s="9" t="n">
        <v>0.679385724298359</v>
      </c>
      <c r="P84" s="14" t="n">
        <v>8208.68221335193</v>
      </c>
      <c r="Q84" s="13" t="n">
        <v>8307.55458964882</v>
      </c>
      <c r="R84" s="13" t="n">
        <v>5212.71711700488</v>
      </c>
      <c r="S84" s="13" t="n">
        <v>4010.95476541748</v>
      </c>
      <c r="T84" s="13" t="n">
        <v>5348.62371058606</v>
      </c>
      <c r="U84" s="13" t="n">
        <v>6487.38449947059</v>
      </c>
      <c r="V84" s="10" t="n">
        <v>5015.37293869235</v>
      </c>
      <c r="W84" s="10" t="n">
        <v>3460.81722684657</v>
      </c>
      <c r="X84" s="7"/>
      <c r="Y84" s="7" t="n">
        <v>2034</v>
      </c>
      <c r="Z84" s="8" t="n">
        <v>37216.9175436573</v>
      </c>
      <c r="AA84" s="8" t="n">
        <v>29412.8153235217</v>
      </c>
      <c r="AB84" s="8" t="n">
        <v>37665.1898704872</v>
      </c>
      <c r="AC84" s="8" t="n">
        <v>23633.6671440912</v>
      </c>
      <c r="AD84" s="8" t="n">
        <v>18185.0592940577</v>
      </c>
      <c r="AE84" s="13" t="n">
        <v>24249.8469833744</v>
      </c>
      <c r="AF84" s="13" t="n">
        <v>22738.9386333405</v>
      </c>
      <c r="AG84" s="13" t="n">
        <v>18645.9296793392</v>
      </c>
      <c r="AH84" s="8" t="n">
        <v>15690.8193078439</v>
      </c>
      <c r="AI84" s="13" t="n">
        <v>0.635094646721829</v>
      </c>
      <c r="AJ84" s="3" t="n">
        <f aca="false">AJ80+1</f>
        <v>2034</v>
      </c>
      <c r="AK84" s="11" t="n">
        <v>9543.41358378998</v>
      </c>
      <c r="AL84" s="9" t="n">
        <v>9196.48647015804</v>
      </c>
      <c r="AM84" s="9" t="n">
        <v>5745.87820098588</v>
      </c>
      <c r="AN84" s="9" t="n">
        <v>4421.93144175695</v>
      </c>
      <c r="AO84" s="9" t="n">
        <v>5942.89595447045</v>
      </c>
      <c r="AP84" s="9" t="n">
        <v>7172.38914493219</v>
      </c>
      <c r="AQ84" s="3"/>
      <c r="AR84" s="3"/>
      <c r="AS84" s="3" t="n">
        <f aca="false">AS80+1</f>
        <v>2034</v>
      </c>
      <c r="AT84" s="6" t="n">
        <v>43268.3867156185</v>
      </c>
      <c r="AU84" s="6" t="n">
        <v>32518.5222743523</v>
      </c>
      <c r="AV84" s="9" t="n">
        <v>41695.4719107674</v>
      </c>
      <c r="AW84" s="9" t="n">
        <v>26050.938465392</v>
      </c>
      <c r="AX84" s="9" t="n">
        <v>20048.365081534</v>
      </c>
      <c r="AY84" s="9" t="n">
        <v>26944.1870155851</v>
      </c>
      <c r="AZ84" s="9" t="n">
        <v>0.590065787714064</v>
      </c>
      <c r="BA84" s="9" t="n">
        <v>22738.9386333405</v>
      </c>
      <c r="BB84" s="9" t="n">
        <v>18645.9296793392</v>
      </c>
      <c r="BC84" s="6" t="n">
        <v>15690.8193078439</v>
      </c>
    </row>
    <row r="85" customFormat="false" ht="15" hidden="false" customHeight="false" outlineLevel="0" collapsed="false">
      <c r="A85" s="0" t="n">
        <f aca="false">A81+1</f>
        <v>2035</v>
      </c>
      <c r="B85" s="11" t="n">
        <v>7133.76820640827</v>
      </c>
      <c r="C85" s="9" t="n">
        <v>7397.16144176727</v>
      </c>
      <c r="D85" s="9" t="n">
        <v>4700.99039189887</v>
      </c>
      <c r="E85" s="9" t="n">
        <v>3611.52957203438</v>
      </c>
      <c r="F85" s="9" t="n">
        <v>4744.86962217475</v>
      </c>
      <c r="G85" s="9" t="n">
        <v>5805.51650232825</v>
      </c>
      <c r="H85" s="3" t="n">
        <f aca="false">H81+1</f>
        <v>2035</v>
      </c>
      <c r="I85" s="11" t="n">
        <v>32343.4208089592</v>
      </c>
      <c r="J85" s="9" t="n">
        <v>26321.3294594413</v>
      </c>
      <c r="K85" s="9" t="n">
        <v>33537.6057057711</v>
      </c>
      <c r="L85" s="9" t="n">
        <v>21313.5759481891</v>
      </c>
      <c r="M85" s="9" t="n">
        <v>16374.1261746322</v>
      </c>
      <c r="N85" s="9" t="n">
        <v>21512.5177091943</v>
      </c>
      <c r="O85" s="9" t="n">
        <v>0.683220382117453</v>
      </c>
      <c r="P85" s="12" t="n">
        <v>8233.86155983004</v>
      </c>
      <c r="Q85" s="13" t="n">
        <v>8340.96466212628</v>
      </c>
      <c r="R85" s="13" t="n">
        <v>5218.74948699946</v>
      </c>
      <c r="S85" s="13" t="n">
        <v>4010.48042794581</v>
      </c>
      <c r="T85" s="13" t="n">
        <v>5341.48991647148</v>
      </c>
      <c r="U85" s="13" t="n">
        <v>6482.43240464779</v>
      </c>
      <c r="V85" s="10" t="n">
        <v>5033.17915227488</v>
      </c>
      <c r="W85" s="10" t="n">
        <v>3464.52969759102</v>
      </c>
      <c r="X85" s="7"/>
      <c r="Y85" s="7" t="n">
        <v>2035</v>
      </c>
      <c r="Z85" s="8" t="n">
        <v>37331.0768736597</v>
      </c>
      <c r="AA85" s="8" t="n">
        <v>29390.3632782483</v>
      </c>
      <c r="AB85" s="8" t="n">
        <v>37816.6660612086</v>
      </c>
      <c r="AC85" s="8" t="n">
        <v>23661.0169928058</v>
      </c>
      <c r="AD85" s="8" t="n">
        <v>18182.9087200542</v>
      </c>
      <c r="AE85" s="13" t="n">
        <v>24217.5034451018</v>
      </c>
      <c r="AF85" s="13" t="n">
        <v>22819.6692994135</v>
      </c>
      <c r="AG85" s="13" t="n">
        <v>18712.1288255191</v>
      </c>
      <c r="AH85" s="8" t="n">
        <v>15707.6510859526</v>
      </c>
      <c r="AI85" s="13" t="n">
        <v>0.635520520286229</v>
      </c>
      <c r="AJ85" s="3" t="n">
        <f aca="false">AJ81+1</f>
        <v>2035</v>
      </c>
      <c r="AK85" s="11" t="n">
        <v>9614.13861620629</v>
      </c>
      <c r="AL85" s="9" t="n">
        <v>9208.52620482959</v>
      </c>
      <c r="AM85" s="9" t="n">
        <v>5747.72481240137</v>
      </c>
      <c r="AN85" s="9" t="n">
        <v>4422.25173089716</v>
      </c>
      <c r="AO85" s="9" t="n">
        <v>5932.98866036054</v>
      </c>
      <c r="AP85" s="9" t="n">
        <v>7174.10073622656</v>
      </c>
      <c r="AQ85" s="3"/>
      <c r="AR85" s="3"/>
      <c r="AS85" s="3" t="n">
        <f aca="false">AS81+1</f>
        <v>2035</v>
      </c>
      <c r="AT85" s="6" t="n">
        <v>43589.0432633198</v>
      </c>
      <c r="AU85" s="6" t="n">
        <v>32526.2823691416</v>
      </c>
      <c r="AV85" s="9" t="n">
        <v>41750.058237887</v>
      </c>
      <c r="AW85" s="9" t="n">
        <v>26059.3107208892</v>
      </c>
      <c r="AX85" s="9" t="n">
        <v>20049.817223816</v>
      </c>
      <c r="AY85" s="9" t="n">
        <v>26899.2688498691</v>
      </c>
      <c r="AZ85" s="9" t="n">
        <v>0.5884994777627</v>
      </c>
      <c r="BA85" s="9" t="n">
        <v>22819.6692994135</v>
      </c>
      <c r="BB85" s="9" t="n">
        <v>18712.1288255191</v>
      </c>
      <c r="BC85" s="6" t="n">
        <v>15707.6510859526</v>
      </c>
    </row>
    <row r="86" customFormat="false" ht="15" hidden="false" customHeight="false" outlineLevel="0" collapsed="false">
      <c r="A86" s="0" t="n">
        <f aca="false">A82+1</f>
        <v>2035</v>
      </c>
      <c r="B86" s="11" t="n">
        <v>7187.07432314152</v>
      </c>
      <c r="C86" s="9" t="n">
        <v>7476.4691941188</v>
      </c>
      <c r="D86" s="9" t="n">
        <v>4733.07866564054</v>
      </c>
      <c r="E86" s="9" t="n">
        <v>3630.52966711902</v>
      </c>
      <c r="F86" s="9" t="n">
        <v>4766.12072792079</v>
      </c>
      <c r="G86" s="9" t="n">
        <v>5836.1042112664</v>
      </c>
      <c r="H86" s="3" t="n">
        <f aca="false">H82+1</f>
        <v>2035</v>
      </c>
      <c r="I86" s="11" t="n">
        <v>32585.1026403995</v>
      </c>
      <c r="J86" s="9" t="n">
        <v>26460.0094828376</v>
      </c>
      <c r="K86" s="9" t="n">
        <v>33897.1750011982</v>
      </c>
      <c r="L86" s="9" t="n">
        <v>21459.0593043385</v>
      </c>
      <c r="M86" s="9" t="n">
        <v>16460.2697179815</v>
      </c>
      <c r="N86" s="9" t="n">
        <v>21608.8669927584</v>
      </c>
      <c r="O86" s="9" t="n">
        <v>0.681101325100287</v>
      </c>
      <c r="P86" s="14" t="n">
        <v>8289.1881109033</v>
      </c>
      <c r="Q86" s="13" t="n">
        <v>8455.36508733183</v>
      </c>
      <c r="R86" s="13" t="n">
        <v>5276.09200481126</v>
      </c>
      <c r="S86" s="13" t="n">
        <v>4056.29629128859</v>
      </c>
      <c r="T86" s="13" t="n">
        <v>5393.00983085755</v>
      </c>
      <c r="U86" s="13" t="n">
        <v>6548.86602794632</v>
      </c>
      <c r="V86" s="10" t="n">
        <v>5050.9853658574</v>
      </c>
      <c r="W86" s="10" t="n">
        <v>3468.23290912284</v>
      </c>
      <c r="X86" s="7"/>
      <c r="Y86" s="7" t="n">
        <v>2035</v>
      </c>
      <c r="Z86" s="8" t="n">
        <v>37581.9190473181</v>
      </c>
      <c r="AA86" s="8" t="n">
        <v>29691.5632292473</v>
      </c>
      <c r="AB86" s="8" t="n">
        <v>38335.3402017313</v>
      </c>
      <c r="AC86" s="8" t="n">
        <v>23920.9992532563</v>
      </c>
      <c r="AD86" s="8" t="n">
        <v>18390.630881042</v>
      </c>
      <c r="AE86" s="13" t="n">
        <v>24451.0869065792</v>
      </c>
      <c r="AF86" s="13" t="n">
        <v>22900.3999654865</v>
      </c>
      <c r="AG86" s="13" t="n">
        <v>18778.327971699</v>
      </c>
      <c r="AH86" s="8" t="n">
        <v>15724.4408841984</v>
      </c>
      <c r="AI86" s="13" t="n">
        <v>0.634973832988377</v>
      </c>
      <c r="AJ86" s="3" t="n">
        <f aca="false">AJ82+1</f>
        <v>2035</v>
      </c>
      <c r="AK86" s="11" t="n">
        <v>9652.41091135938</v>
      </c>
      <c r="AL86" s="9" t="n">
        <v>9341.55046211335</v>
      </c>
      <c r="AM86" s="9" t="n">
        <v>5813.78331802784</v>
      </c>
      <c r="AN86" s="9" t="n">
        <v>4473.52963897659</v>
      </c>
      <c r="AO86" s="9" t="n">
        <v>5994.7617637595</v>
      </c>
      <c r="AP86" s="9" t="n">
        <v>7256.55189035798</v>
      </c>
      <c r="AQ86" s="3"/>
      <c r="AR86" s="3"/>
      <c r="AS86" s="3" t="n">
        <f aca="false">AS82+1</f>
        <v>2035</v>
      </c>
      <c r="AT86" s="6" t="n">
        <v>43762.5640326586</v>
      </c>
      <c r="AU86" s="6" t="n">
        <v>32900.103370483</v>
      </c>
      <c r="AV86" s="9" t="n">
        <v>42353.1700024749</v>
      </c>
      <c r="AW86" s="9" t="n">
        <v>26358.809945376</v>
      </c>
      <c r="AX86" s="9" t="n">
        <v>20282.3034654808</v>
      </c>
      <c r="AY86" s="9" t="n">
        <v>27179.3387119811</v>
      </c>
      <c r="AZ86" s="9" t="n">
        <v>0.594483830267439</v>
      </c>
      <c r="BA86" s="9" t="n">
        <v>22900.3999654865</v>
      </c>
      <c r="BB86" s="9" t="n">
        <v>18778.327971699</v>
      </c>
      <c r="BC86" s="6" t="n">
        <v>15724.4408841984</v>
      </c>
    </row>
    <row r="87" customFormat="false" ht="15" hidden="false" customHeight="false" outlineLevel="0" collapsed="false">
      <c r="A87" s="0" t="n">
        <f aca="false">A83+1</f>
        <v>2035</v>
      </c>
      <c r="B87" s="11" t="n">
        <v>7179.16768215726</v>
      </c>
      <c r="C87" s="9" t="n">
        <v>7506.58869950559</v>
      </c>
      <c r="D87" s="9" t="n">
        <v>4738.28014019767</v>
      </c>
      <c r="E87" s="9" t="n">
        <v>3629.74672887422</v>
      </c>
      <c r="F87" s="9" t="n">
        <v>4755.67768770166</v>
      </c>
      <c r="G87" s="9" t="n">
        <v>5820.93633958771</v>
      </c>
      <c r="H87" s="3" t="n">
        <f aca="false">H83+1</f>
        <v>2035</v>
      </c>
      <c r="I87" s="11" t="n">
        <v>32549.2551318823</v>
      </c>
      <c r="J87" s="9" t="n">
        <v>26391.2406579633</v>
      </c>
      <c r="K87" s="9" t="n">
        <v>34033.7322608534</v>
      </c>
      <c r="L87" s="9" t="n">
        <v>21482.6419994248</v>
      </c>
      <c r="M87" s="9" t="n">
        <v>16456.7199949759</v>
      </c>
      <c r="N87" s="9" t="n">
        <v>21561.5198356096</v>
      </c>
      <c r="O87" s="9" t="n">
        <v>0.682382754486946</v>
      </c>
      <c r="P87" s="14" t="n">
        <v>8309.96802636492</v>
      </c>
      <c r="Q87" s="13" t="n">
        <v>8462.91250437835</v>
      </c>
      <c r="R87" s="13" t="n">
        <v>5291.91479366175</v>
      </c>
      <c r="S87" s="13" t="n">
        <v>4055.28890174016</v>
      </c>
      <c r="T87" s="13" t="n">
        <v>5377.09130578646</v>
      </c>
      <c r="U87" s="13" t="n">
        <v>6550.86868912602</v>
      </c>
      <c r="V87" s="10" t="n">
        <v>5068.79157943992</v>
      </c>
      <c r="W87" s="10" t="n">
        <v>3471.92691732654</v>
      </c>
      <c r="X87" s="7"/>
      <c r="Y87" s="7" t="n">
        <v>2035</v>
      </c>
      <c r="Z87" s="8" t="n">
        <v>37676.1320257474</v>
      </c>
      <c r="AA87" s="8" t="n">
        <v>29700.6429906579</v>
      </c>
      <c r="AB87" s="8" t="n">
        <v>38369.5590435122</v>
      </c>
      <c r="AC87" s="8" t="n">
        <v>23992.7373730488</v>
      </c>
      <c r="AD87" s="8" t="n">
        <v>18386.0635299394</v>
      </c>
      <c r="AE87" s="13" t="n">
        <v>24378.9147333132</v>
      </c>
      <c r="AF87" s="13" t="n">
        <v>22981.1306315595</v>
      </c>
      <c r="AG87" s="13" t="n">
        <v>18844.5271178788</v>
      </c>
      <c r="AH87" s="8" t="n">
        <v>15741.1889559533</v>
      </c>
      <c r="AI87" s="13" t="n">
        <v>0.635107073953605</v>
      </c>
      <c r="AJ87" s="3" t="n">
        <f aca="false">AJ83+1</f>
        <v>2035</v>
      </c>
      <c r="AK87" s="11" t="n">
        <v>9665.85370863415</v>
      </c>
      <c r="AL87" s="9" t="n">
        <v>9379.8464073108</v>
      </c>
      <c r="AM87" s="9" t="n">
        <v>5803.75346700696</v>
      </c>
      <c r="AN87" s="9" t="n">
        <v>4474.07416383782</v>
      </c>
      <c r="AO87" s="9" t="n">
        <v>5995.49237184645</v>
      </c>
      <c r="AP87" s="9" t="n">
        <v>7257.85421124617</v>
      </c>
      <c r="AQ87" s="3"/>
      <c r="AR87" s="3"/>
      <c r="AS87" s="3" t="n">
        <f aca="false">AS83+1</f>
        <v>2035</v>
      </c>
      <c r="AT87" s="6" t="n">
        <v>43823.5116323741</v>
      </c>
      <c r="AU87" s="6" t="n">
        <v>32906.0078954544</v>
      </c>
      <c r="AV87" s="9" t="n">
        <v>42526.7979975204</v>
      </c>
      <c r="AW87" s="9" t="n">
        <v>26313.3361252528</v>
      </c>
      <c r="AX87" s="9" t="n">
        <v>20284.772258441</v>
      </c>
      <c r="AY87" s="9" t="n">
        <v>27182.6511780045</v>
      </c>
      <c r="AZ87" s="9" t="n">
        <v>0.592196517692672</v>
      </c>
      <c r="BA87" s="9" t="n">
        <v>22981.1306315595</v>
      </c>
      <c r="BB87" s="9" t="n">
        <v>18844.5271178788</v>
      </c>
      <c r="BC87" s="6" t="n">
        <v>15741.1889559533</v>
      </c>
    </row>
    <row r="88" customFormat="false" ht="15" hidden="false" customHeight="false" outlineLevel="0" collapsed="false">
      <c r="A88" s="0" t="n">
        <f aca="false">A84+1</f>
        <v>2035</v>
      </c>
      <c r="B88" s="11" t="n">
        <v>7244.0047252128</v>
      </c>
      <c r="C88" s="9" t="n">
        <v>7553.65885169215</v>
      </c>
      <c r="D88" s="9" t="n">
        <v>4751.29766357195</v>
      </c>
      <c r="E88" s="9" t="n">
        <v>3639.18456877709</v>
      </c>
      <c r="F88" s="9" t="n">
        <v>4759.34051597608</v>
      </c>
      <c r="G88" s="9" t="n">
        <v>5840.70607791324</v>
      </c>
      <c r="H88" s="3" t="n">
        <f aca="false">H84+1</f>
        <v>2035</v>
      </c>
      <c r="I88" s="11" t="n">
        <v>32843.2164307187</v>
      </c>
      <c r="J88" s="9" t="n">
        <v>26480.8736467912</v>
      </c>
      <c r="K88" s="9" t="n">
        <v>34247.1411768235</v>
      </c>
      <c r="L88" s="9" t="n">
        <v>21541.6614719115</v>
      </c>
      <c r="M88" s="9" t="n">
        <v>16499.509726668</v>
      </c>
      <c r="N88" s="9" t="n">
        <v>21578.1265423041</v>
      </c>
      <c r="O88" s="9" t="n">
        <v>0.685794931990845</v>
      </c>
      <c r="P88" s="14" t="n">
        <v>8360.57995177474</v>
      </c>
      <c r="Q88" s="13" t="n">
        <v>8493.05846493941</v>
      </c>
      <c r="R88" s="13" t="n">
        <v>5310.29635240704</v>
      </c>
      <c r="S88" s="13" t="n">
        <v>4066.95913072295</v>
      </c>
      <c r="T88" s="13" t="n">
        <v>5376.42228624879</v>
      </c>
      <c r="U88" s="13" t="n">
        <v>6566.29970938355</v>
      </c>
      <c r="V88" s="10" t="n">
        <v>5086.59779302244</v>
      </c>
      <c r="W88" s="10" t="n">
        <v>3475.6117775528</v>
      </c>
      <c r="X88" s="7"/>
      <c r="Y88" s="7" t="n">
        <v>2035</v>
      </c>
      <c r="Z88" s="8" t="n">
        <v>37905.5988032088</v>
      </c>
      <c r="AA88" s="8" t="n">
        <v>29770.6048911935</v>
      </c>
      <c r="AB88" s="8" t="n">
        <v>38506.2362469067</v>
      </c>
      <c r="AC88" s="8" t="n">
        <v>24076.0765666449</v>
      </c>
      <c r="AD88" s="8" t="n">
        <v>18438.9745744261</v>
      </c>
      <c r="AE88" s="13" t="n">
        <v>24375.8815004115</v>
      </c>
      <c r="AF88" s="13" t="n">
        <v>23061.8612976325</v>
      </c>
      <c r="AG88" s="13" t="n">
        <v>18910.7262640587</v>
      </c>
      <c r="AH88" s="8" t="n">
        <v>15757.8955521689</v>
      </c>
      <c r="AI88" s="13" t="n">
        <v>0.631520624897073</v>
      </c>
      <c r="AJ88" s="3" t="n">
        <f aca="false">AJ84+1</f>
        <v>2035</v>
      </c>
      <c r="AK88" s="11" t="n">
        <v>9766.48572349286</v>
      </c>
      <c r="AL88" s="9" t="n">
        <v>9446.4576059222</v>
      </c>
      <c r="AM88" s="9" t="n">
        <v>5861.37184357898</v>
      </c>
      <c r="AN88" s="9" t="n">
        <v>4504.46122168851</v>
      </c>
      <c r="AO88" s="9" t="n">
        <v>6020.1431978452</v>
      </c>
      <c r="AP88" s="9" t="n">
        <v>7307.75104710214</v>
      </c>
      <c r="AQ88" s="3"/>
      <c r="AR88" s="3"/>
      <c r="AS88" s="3" t="n">
        <f aca="false">AS84+1</f>
        <v>2035</v>
      </c>
      <c r="AT88" s="6" t="n">
        <v>44279.7618930015</v>
      </c>
      <c r="AU88" s="6" t="n">
        <v>33132.2325655629</v>
      </c>
      <c r="AV88" s="9" t="n">
        <v>42828.8030479988</v>
      </c>
      <c r="AW88" s="9" t="n">
        <v>26574.5690873952</v>
      </c>
      <c r="AX88" s="9" t="n">
        <v>20422.5425603031</v>
      </c>
      <c r="AY88" s="9" t="n">
        <v>27294.4142764817</v>
      </c>
      <c r="AZ88" s="9" t="n">
        <v>0.592441647814562</v>
      </c>
      <c r="BA88" s="9" t="n">
        <v>23061.8612976325</v>
      </c>
      <c r="BB88" s="9" t="n">
        <v>18910.7262640587</v>
      </c>
      <c r="BC88" s="6" t="n">
        <v>15757.8955521689</v>
      </c>
    </row>
    <row r="89" customFormat="false" ht="15" hidden="false" customHeight="false" outlineLevel="0" collapsed="false">
      <c r="A89" s="0" t="n">
        <f aca="false">A85+1</f>
        <v>2036</v>
      </c>
      <c r="B89" s="11" t="n">
        <v>7250.05526926744</v>
      </c>
      <c r="C89" s="9" t="n">
        <v>7572.33669113157</v>
      </c>
      <c r="D89" s="9" t="n">
        <v>4743.60676648897</v>
      </c>
      <c r="E89" s="9" t="n">
        <v>3637.52346467538</v>
      </c>
      <c r="F89" s="9" t="n">
        <v>4748.71197183909</v>
      </c>
      <c r="G89" s="9" t="n">
        <v>5827.7269118902</v>
      </c>
      <c r="H89" s="3" t="n">
        <f aca="false">H85+1</f>
        <v>2036</v>
      </c>
      <c r="I89" s="11" t="n">
        <v>32870.6486778594</v>
      </c>
      <c r="J89" s="9" t="n">
        <v>26422.0280807052</v>
      </c>
      <c r="K89" s="9" t="n">
        <v>34331.823662056</v>
      </c>
      <c r="L89" s="9" t="n">
        <v>21506.7921134525</v>
      </c>
      <c r="M89" s="9" t="n">
        <v>16491.9785331368</v>
      </c>
      <c r="N89" s="9" t="n">
        <v>21529.9383385859</v>
      </c>
      <c r="O89" s="9" t="n">
        <v>0.683201949106542</v>
      </c>
      <c r="P89" s="12" t="n">
        <v>8372.56121329854</v>
      </c>
      <c r="Q89" s="13" t="n">
        <v>8515.60158308704</v>
      </c>
      <c r="R89" s="13" t="n">
        <v>5323.42233451884</v>
      </c>
      <c r="S89" s="13" t="n">
        <v>4067.28610586953</v>
      </c>
      <c r="T89" s="13" t="n">
        <v>5363.50771183972</v>
      </c>
      <c r="U89" s="13" t="n">
        <v>6559.29839827129</v>
      </c>
      <c r="V89" s="10" t="n">
        <v>5104.40400660497</v>
      </c>
      <c r="W89" s="10" t="n">
        <v>3479.28754462546</v>
      </c>
      <c r="X89" s="7"/>
      <c r="Y89" s="7" t="n">
        <v>2036</v>
      </c>
      <c r="Z89" s="8" t="n">
        <v>37959.9200219637</v>
      </c>
      <c r="AA89" s="8" t="n">
        <v>29738.8620107177</v>
      </c>
      <c r="AB89" s="8" t="n">
        <v>38608.4433183308</v>
      </c>
      <c r="AC89" s="8" t="n">
        <v>24135.5877745632</v>
      </c>
      <c r="AD89" s="8" t="n">
        <v>18440.4570300448</v>
      </c>
      <c r="AE89" s="13" t="n">
        <v>24317.3287828862</v>
      </c>
      <c r="AF89" s="13" t="n">
        <v>23142.5919637055</v>
      </c>
      <c r="AG89" s="13" t="n">
        <v>18976.9254102386</v>
      </c>
      <c r="AH89" s="8" t="n">
        <v>15774.5609214082</v>
      </c>
      <c r="AI89" s="13" t="n">
        <v>0.631278531205245</v>
      </c>
      <c r="AJ89" s="3" t="n">
        <f aca="false">AJ85+1</f>
        <v>2036</v>
      </c>
      <c r="AK89" s="11" t="n">
        <v>9815.85634507882</v>
      </c>
      <c r="AL89" s="9" t="n">
        <v>9469.84091931171</v>
      </c>
      <c r="AM89" s="9" t="n">
        <v>5876.83464951109</v>
      </c>
      <c r="AN89" s="9" t="n">
        <v>4506.66837444527</v>
      </c>
      <c r="AO89" s="9" t="n">
        <v>6018.33660804835</v>
      </c>
      <c r="AP89" s="9" t="n">
        <v>7312.06144034621</v>
      </c>
      <c r="AQ89" s="3"/>
      <c r="AR89" s="3"/>
      <c r="AS89" s="3" t="n">
        <f aca="false">AS85+1</f>
        <v>2036</v>
      </c>
      <c r="AT89" s="6" t="n">
        <v>44503.6007875874</v>
      </c>
      <c r="AU89" s="6" t="n">
        <v>33151.7752334084</v>
      </c>
      <c r="AV89" s="9" t="n">
        <v>42934.8194369509</v>
      </c>
      <c r="AW89" s="9" t="n">
        <v>26644.6750993484</v>
      </c>
      <c r="AX89" s="9" t="n">
        <v>20432.5494554441</v>
      </c>
      <c r="AY89" s="9" t="n">
        <v>27286.2234729206</v>
      </c>
      <c r="AZ89" s="9" t="n">
        <v>0.591795024626647</v>
      </c>
      <c r="BA89" s="9" t="n">
        <v>23142.5919637055</v>
      </c>
      <c r="BB89" s="9" t="n">
        <v>18976.9254102386</v>
      </c>
      <c r="BC89" s="6" t="n">
        <v>15774.5609214082</v>
      </c>
    </row>
    <row r="90" customFormat="false" ht="15" hidden="false" customHeight="false" outlineLevel="0" collapsed="false">
      <c r="A90" s="0" t="n">
        <f aca="false">A86+1</f>
        <v>2036</v>
      </c>
      <c r="B90" s="11" t="n">
        <v>7268.94603429466</v>
      </c>
      <c r="C90" s="9" t="n">
        <v>7656.02515684802</v>
      </c>
      <c r="D90" s="9" t="n">
        <v>4787.58656701457</v>
      </c>
      <c r="E90" s="9" t="n">
        <v>3664.32148466537</v>
      </c>
      <c r="F90" s="9" t="n">
        <v>4777.87271360606</v>
      </c>
      <c r="G90" s="9" t="n">
        <v>5872.74433128789</v>
      </c>
      <c r="H90" s="3" t="n">
        <f aca="false">H86+1</f>
        <v>2036</v>
      </c>
      <c r="I90" s="11" t="n">
        <v>32956.2965353451</v>
      </c>
      <c r="J90" s="9" t="n">
        <v>26626.130218199</v>
      </c>
      <c r="K90" s="9" t="n">
        <v>34711.2544460689</v>
      </c>
      <c r="L90" s="9" t="n">
        <v>21706.1898446846</v>
      </c>
      <c r="M90" s="9" t="n">
        <v>16613.476682825</v>
      </c>
      <c r="N90" s="9" t="n">
        <v>21662.1487097083</v>
      </c>
      <c r="O90" s="9" t="n">
        <v>0.686943997981536</v>
      </c>
      <c r="P90" s="14" t="n">
        <v>8431.84833803401</v>
      </c>
      <c r="Q90" s="13" t="n">
        <v>8569.12144902408</v>
      </c>
      <c r="R90" s="13" t="n">
        <v>5400.62362314298</v>
      </c>
      <c r="S90" s="13" t="n">
        <v>4107.47439461707</v>
      </c>
      <c r="T90" s="13" t="n">
        <v>5396.25802864864</v>
      </c>
      <c r="U90" s="13" t="n">
        <v>6605.64012868227</v>
      </c>
      <c r="V90" s="10" t="n">
        <v>5122.21022018749</v>
      </c>
      <c r="W90" s="10" t="n">
        <v>3482.95427284837</v>
      </c>
      <c r="X90" s="7"/>
      <c r="Y90" s="7" t="n">
        <v>2036</v>
      </c>
      <c r="Z90" s="8" t="n">
        <v>38228.7188346515</v>
      </c>
      <c r="AA90" s="8" t="n">
        <v>29948.9683730679</v>
      </c>
      <c r="AB90" s="8" t="n">
        <v>38851.0942561739</v>
      </c>
      <c r="AC90" s="8" t="n">
        <v>24485.6066836051</v>
      </c>
      <c r="AD90" s="8" t="n">
        <v>18622.6646231351</v>
      </c>
      <c r="AE90" s="13" t="n">
        <v>24465.8137416806</v>
      </c>
      <c r="AF90" s="13" t="n">
        <v>23223.3226297785</v>
      </c>
      <c r="AG90" s="13" t="n">
        <v>19043.1245564184</v>
      </c>
      <c r="AH90" s="8" t="n">
        <v>15791.1853098764</v>
      </c>
      <c r="AI90" s="13" t="n">
        <v>0.632366520457064</v>
      </c>
      <c r="AJ90" s="3" t="n">
        <f aca="false">AJ86+1</f>
        <v>2036</v>
      </c>
      <c r="AK90" s="11" t="n">
        <v>9859.41072863198</v>
      </c>
      <c r="AL90" s="9" t="n">
        <v>9619.15439279495</v>
      </c>
      <c r="AM90" s="9" t="n">
        <v>5969.17024430019</v>
      </c>
      <c r="AN90" s="9" t="n">
        <v>4569.82853179183</v>
      </c>
      <c r="AO90" s="9" t="n">
        <v>6089.6464324225</v>
      </c>
      <c r="AP90" s="9" t="n">
        <v>7423.33489432053</v>
      </c>
      <c r="AQ90" s="3"/>
      <c r="AR90" s="3"/>
      <c r="AS90" s="3" t="n">
        <f aca="false">AS86+1</f>
        <v>2036</v>
      </c>
      <c r="AT90" s="6" t="n">
        <v>44701.0697429242</v>
      </c>
      <c r="AU90" s="6" t="n">
        <v>33656.2721616272</v>
      </c>
      <c r="AV90" s="9" t="n">
        <v>43611.7840320407</v>
      </c>
      <c r="AW90" s="9" t="n">
        <v>27063.3106523268</v>
      </c>
      <c r="AX90" s="9" t="n">
        <v>20718.9080093406</v>
      </c>
      <c r="AY90" s="9" t="n">
        <v>27609.5313784781</v>
      </c>
      <c r="AZ90" s="9" t="n">
        <v>0.60286170413166</v>
      </c>
      <c r="BA90" s="9" t="n">
        <v>23223.3226297785</v>
      </c>
      <c r="BB90" s="9" t="n">
        <v>19043.1245564184</v>
      </c>
      <c r="BC90" s="6" t="n">
        <v>15791.1853098764</v>
      </c>
    </row>
    <row r="91" customFormat="false" ht="15" hidden="false" customHeight="false" outlineLevel="0" collapsed="false">
      <c r="A91" s="0" t="n">
        <f aca="false">A87+1</f>
        <v>2036</v>
      </c>
      <c r="B91" s="11" t="n">
        <v>7294.2408425548</v>
      </c>
      <c r="C91" s="9" t="n">
        <v>7682.33346581571</v>
      </c>
      <c r="D91" s="9" t="n">
        <v>4797.347910785</v>
      </c>
      <c r="E91" s="9" t="n">
        <v>3663.52608272892</v>
      </c>
      <c r="F91" s="9" t="n">
        <v>4770.44315226642</v>
      </c>
      <c r="G91" s="9" t="n">
        <v>5875.68506958872</v>
      </c>
      <c r="H91" s="3" t="n">
        <f aca="false">H87+1</f>
        <v>2036</v>
      </c>
      <c r="I91" s="11" t="n">
        <v>33070.9793515185</v>
      </c>
      <c r="J91" s="9" t="n">
        <v>26639.4630787014</v>
      </c>
      <c r="K91" s="9" t="n">
        <v>34830.5323204116</v>
      </c>
      <c r="L91" s="9" t="n">
        <v>21750.4462937439</v>
      </c>
      <c r="M91" s="9" t="n">
        <v>16609.8704513358</v>
      </c>
      <c r="N91" s="9" t="n">
        <v>21628.4642077899</v>
      </c>
      <c r="O91" s="9" t="n">
        <v>0.682243666248307</v>
      </c>
      <c r="P91" s="14" t="n">
        <v>8458.72250761145</v>
      </c>
      <c r="Q91" s="13" t="n">
        <v>8586.12456453861</v>
      </c>
      <c r="R91" s="13" t="n">
        <v>5400.21134926802</v>
      </c>
      <c r="S91" s="13" t="n">
        <v>4108.4207830199</v>
      </c>
      <c r="T91" s="13" t="n">
        <v>5388.38750942568</v>
      </c>
      <c r="U91" s="13" t="n">
        <v>6601.17849531668</v>
      </c>
      <c r="V91" s="10" t="n">
        <v>5140.01643377001</v>
      </c>
      <c r="W91" s="10" t="n">
        <v>3486.61201601211</v>
      </c>
      <c r="X91" s="7"/>
      <c r="Y91" s="7" t="n">
        <v>2036</v>
      </c>
      <c r="Z91" s="8" t="n">
        <v>38350.5622349954</v>
      </c>
      <c r="AA91" s="8" t="n">
        <v>29928.7400054978</v>
      </c>
      <c r="AB91" s="8" t="n">
        <v>38928.183797667</v>
      </c>
      <c r="AC91" s="8" t="n">
        <v>24483.7374965162</v>
      </c>
      <c r="AD91" s="8" t="n">
        <v>18626.9554043149</v>
      </c>
      <c r="AE91" s="13" t="n">
        <v>24430.1300037391</v>
      </c>
      <c r="AF91" s="13" t="n">
        <v>23304.0532958515</v>
      </c>
      <c r="AG91" s="13" t="n">
        <v>19109.3237025983</v>
      </c>
      <c r="AH91" s="8" t="n">
        <v>15807.768961452</v>
      </c>
      <c r="AI91" s="13" t="n">
        <v>0.638675946981602</v>
      </c>
      <c r="AJ91" s="3" t="n">
        <f aca="false">AJ87+1</f>
        <v>2036</v>
      </c>
      <c r="AK91" s="11" t="n">
        <v>9917.88142325939</v>
      </c>
      <c r="AL91" s="9" t="n">
        <v>9645.36403272911</v>
      </c>
      <c r="AM91" s="9" t="n">
        <v>5988.93653077333</v>
      </c>
      <c r="AN91" s="9" t="n">
        <v>4568.27547290007</v>
      </c>
      <c r="AO91" s="9" t="n">
        <v>6085.04158745571</v>
      </c>
      <c r="AP91" s="9" t="n">
        <v>7423.3429290701</v>
      </c>
      <c r="AQ91" s="3"/>
      <c r="AR91" s="3"/>
      <c r="AS91" s="3" t="n">
        <f aca="false">AS87+1</f>
        <v>2036</v>
      </c>
      <c r="AT91" s="6" t="n">
        <v>44966.1669855887</v>
      </c>
      <c r="AU91" s="6" t="n">
        <v>33656.3085899606</v>
      </c>
      <c r="AV91" s="9" t="n">
        <v>43730.6145559818</v>
      </c>
      <c r="AW91" s="9" t="n">
        <v>27152.9279909806</v>
      </c>
      <c r="AX91" s="9" t="n">
        <v>20711.8666763699</v>
      </c>
      <c r="AY91" s="9" t="n">
        <v>27588.6537112745</v>
      </c>
      <c r="AZ91" s="9" t="n">
        <v>0.592491392714808</v>
      </c>
      <c r="BA91" s="9" t="n">
        <v>23304.0532958515</v>
      </c>
      <c r="BB91" s="9" t="n">
        <v>19109.3237025983</v>
      </c>
      <c r="BC91" s="6" t="n">
        <v>15807.768961452</v>
      </c>
    </row>
    <row r="92" customFormat="false" ht="15" hidden="false" customHeight="false" outlineLevel="0" collapsed="false">
      <c r="A92" s="0" t="n">
        <f aca="false">A88+1</f>
        <v>2036</v>
      </c>
      <c r="B92" s="11" t="n">
        <v>7301.48743682526</v>
      </c>
      <c r="C92" s="9" t="n">
        <v>7704.64419232883</v>
      </c>
      <c r="D92" s="9" t="n">
        <v>4810.49341829003</v>
      </c>
      <c r="E92" s="9" t="n">
        <v>3670.09745841003</v>
      </c>
      <c r="F92" s="9" t="n">
        <v>4769.83235564722</v>
      </c>
      <c r="G92" s="9" t="n">
        <v>5885.08983495528</v>
      </c>
      <c r="H92" s="3" t="n">
        <f aca="false">H88+1</f>
        <v>2036</v>
      </c>
      <c r="I92" s="11" t="n">
        <v>33103.8343085538</v>
      </c>
      <c r="J92" s="9" t="n">
        <v>26682.1028554728</v>
      </c>
      <c r="K92" s="9" t="n">
        <v>34931.6857634852</v>
      </c>
      <c r="L92" s="9" t="n">
        <v>21810.0460268275</v>
      </c>
      <c r="M92" s="9" t="n">
        <v>16639.6640699113</v>
      </c>
      <c r="N92" s="9" t="n">
        <v>21625.6949487515</v>
      </c>
      <c r="O92" s="9" t="n">
        <v>0.681818158764964</v>
      </c>
      <c r="P92" s="14" t="n">
        <v>8493.58706735557</v>
      </c>
      <c r="Q92" s="13" t="n">
        <v>8675.75254519368</v>
      </c>
      <c r="R92" s="13" t="n">
        <v>5437.51627479296</v>
      </c>
      <c r="S92" s="13" t="n">
        <v>4133.03127160763</v>
      </c>
      <c r="T92" s="13" t="n">
        <v>5420.39989226454</v>
      </c>
      <c r="U92" s="13" t="n">
        <v>6635.11229798319</v>
      </c>
      <c r="V92" s="10" t="n">
        <v>5157.82264735253</v>
      </c>
      <c r="W92" s="10" t="n">
        <v>3490.26082740064</v>
      </c>
      <c r="X92" s="7"/>
      <c r="Y92" s="7" t="n">
        <v>2036</v>
      </c>
      <c r="Z92" s="8" t="n">
        <v>38508.632849921</v>
      </c>
      <c r="AA92" s="8" t="n">
        <v>30082.5907092963</v>
      </c>
      <c r="AB92" s="8" t="n">
        <v>39334.5434396834</v>
      </c>
      <c r="AC92" s="8" t="n">
        <v>24652.8723589885</v>
      </c>
      <c r="AD92" s="8" t="n">
        <v>18738.5356191013</v>
      </c>
      <c r="AE92" s="13" t="n">
        <v>24575.2692820695</v>
      </c>
      <c r="AF92" s="13" t="n">
        <v>23384.7839619245</v>
      </c>
      <c r="AG92" s="13" t="n">
        <v>19175.5228487781</v>
      </c>
      <c r="AH92" s="8" t="n">
        <v>15824.3121177162</v>
      </c>
      <c r="AI92" s="13" t="n">
        <v>0.632626465956679</v>
      </c>
      <c r="AJ92" s="3" t="n">
        <f aca="false">AJ88+1</f>
        <v>2036</v>
      </c>
      <c r="AK92" s="11" t="n">
        <v>9999.36188033317</v>
      </c>
      <c r="AL92" s="9" t="n">
        <v>9734.50256093554</v>
      </c>
      <c r="AM92" s="9" t="n">
        <v>6000.31919202013</v>
      </c>
      <c r="AN92" s="9" t="n">
        <v>4594.9838491843</v>
      </c>
      <c r="AO92" s="9" t="n">
        <v>6116.90514313015</v>
      </c>
      <c r="AP92" s="9" t="n">
        <v>7455.18734021085</v>
      </c>
      <c r="AQ92" s="3"/>
      <c r="AR92" s="3"/>
      <c r="AS92" s="3" t="n">
        <f aca="false">AS88+1</f>
        <v>2036</v>
      </c>
      <c r="AT92" s="6" t="n">
        <v>45335.586994004</v>
      </c>
      <c r="AU92" s="6" t="n">
        <v>33800.6863101413</v>
      </c>
      <c r="AV92" s="9" t="n">
        <v>44134.7550949864</v>
      </c>
      <c r="AW92" s="9" t="n">
        <v>27204.5352470588</v>
      </c>
      <c r="AX92" s="9" t="n">
        <v>20832.9583951208</v>
      </c>
      <c r="AY92" s="9" t="n">
        <v>27733.1182298612</v>
      </c>
      <c r="AZ92" s="9" t="n">
        <v>0.590245854587675</v>
      </c>
      <c r="BA92" s="9" t="n">
        <v>23384.7839619245</v>
      </c>
      <c r="BB92" s="9" t="n">
        <v>19175.5228487781</v>
      </c>
      <c r="BC92" s="6" t="n">
        <v>15824.3121177162</v>
      </c>
    </row>
    <row r="93" customFormat="false" ht="15" hidden="false" customHeight="false" outlineLevel="0" collapsed="false">
      <c r="A93" s="0" t="n">
        <f aca="false">A89+1</f>
        <v>2037</v>
      </c>
      <c r="B93" s="11" t="n">
        <v>7336.56237549718</v>
      </c>
      <c r="C93" s="9" t="n">
        <v>7728.76587775828</v>
      </c>
      <c r="D93" s="9" t="n">
        <v>4831.46494764309</v>
      </c>
      <c r="E93" s="9" t="n">
        <v>3668.97293866449</v>
      </c>
      <c r="F93" s="9" t="n">
        <v>4757.92798722611</v>
      </c>
      <c r="G93" s="9" t="n">
        <v>5878.67336048886</v>
      </c>
      <c r="H93" s="3" t="n">
        <f aca="false">H89+1</f>
        <v>2037</v>
      </c>
      <c r="I93" s="11" t="n">
        <v>33262.8587495632</v>
      </c>
      <c r="J93" s="9" t="n">
        <v>26653.0115354617</v>
      </c>
      <c r="K93" s="9" t="n">
        <v>35041.0498190436</v>
      </c>
      <c r="L93" s="9" t="n">
        <v>21905.1277535178</v>
      </c>
      <c r="M93" s="9" t="n">
        <v>16634.5656682972</v>
      </c>
      <c r="N93" s="9" t="n">
        <v>21571.7223516376</v>
      </c>
      <c r="O93" s="9" t="n">
        <v>0.684772647310776</v>
      </c>
      <c r="P93" s="12" t="n">
        <v>8517.75003540554</v>
      </c>
      <c r="Q93" s="13" t="n">
        <v>8691.56327191559</v>
      </c>
      <c r="R93" s="13" t="n">
        <v>5444.95565043758</v>
      </c>
      <c r="S93" s="13" t="n">
        <v>4132.77371420205</v>
      </c>
      <c r="T93" s="13" t="n">
        <v>5407.88463792349</v>
      </c>
      <c r="U93" s="13" t="n">
        <v>6624.95509758032</v>
      </c>
      <c r="V93" s="10" t="n">
        <v>5175.62886093505</v>
      </c>
      <c r="W93" s="10" t="n">
        <v>3493.90075979778</v>
      </c>
      <c r="X93" s="7"/>
      <c r="Y93" s="7" t="n">
        <v>2037</v>
      </c>
      <c r="Z93" s="8" t="n">
        <v>38618.1840746063</v>
      </c>
      <c r="AA93" s="8" t="n">
        <v>30036.5395064305</v>
      </c>
      <c r="AB93" s="8" t="n">
        <v>39406.2268716181</v>
      </c>
      <c r="AC93" s="8" t="n">
        <v>24686.601357474</v>
      </c>
      <c r="AD93" s="8" t="n">
        <v>18737.3678929697</v>
      </c>
      <c r="AE93" s="13" t="n">
        <v>24518.5270210412</v>
      </c>
      <c r="AF93" s="13" t="n">
        <v>23465.5146279975</v>
      </c>
      <c r="AG93" s="13" t="n">
        <v>19241.721994958</v>
      </c>
      <c r="AH93" s="8" t="n">
        <v>15840.815017983</v>
      </c>
      <c r="AI93" s="13" t="n">
        <v>0.631707832932572</v>
      </c>
      <c r="AJ93" s="3" t="n">
        <f aca="false">AJ89+1</f>
        <v>2037</v>
      </c>
      <c r="AK93" s="11" t="n">
        <v>10012.4482412351</v>
      </c>
      <c r="AL93" s="9" t="n">
        <v>9754.53924698499</v>
      </c>
      <c r="AM93" s="9" t="n">
        <v>5987.78878339358</v>
      </c>
      <c r="AN93" s="9" t="n">
        <v>4593.24946052213</v>
      </c>
      <c r="AO93" s="9" t="n">
        <v>6105.6918854786</v>
      </c>
      <c r="AP93" s="9" t="n">
        <v>7447.76434791884</v>
      </c>
      <c r="AQ93" s="3"/>
      <c r="AR93" s="3"/>
      <c r="AS93" s="3" t="n">
        <f aca="false">AS89+1</f>
        <v>2037</v>
      </c>
      <c r="AT93" s="6" t="n">
        <v>45394.9185653787</v>
      </c>
      <c r="AU93" s="6" t="n">
        <v>33767.0315912865</v>
      </c>
      <c r="AV93" s="9" t="n">
        <v>44225.598384222</v>
      </c>
      <c r="AW93" s="9" t="n">
        <v>27147.7242788033</v>
      </c>
      <c r="AX93" s="9" t="n">
        <v>20825.0949405308</v>
      </c>
      <c r="AY93" s="9" t="n">
        <v>27682.2790239367</v>
      </c>
      <c r="AZ93" s="9" t="n">
        <v>0.586244689343288</v>
      </c>
      <c r="BA93" s="9" t="n">
        <v>23465.5146279975</v>
      </c>
      <c r="BB93" s="9" t="n">
        <v>19241.721994958</v>
      </c>
      <c r="BC93" s="6" t="n">
        <v>15840.815017983</v>
      </c>
    </row>
    <row r="94" customFormat="false" ht="15" hidden="false" customHeight="false" outlineLevel="0" collapsed="false">
      <c r="A94" s="0" t="n">
        <f aca="false">A90+1</f>
        <v>2037</v>
      </c>
      <c r="B94" s="11" t="n">
        <v>7320.96845271297</v>
      </c>
      <c r="C94" s="9" t="n">
        <v>7766.97505213354</v>
      </c>
      <c r="D94" s="9" t="n">
        <v>4873.144985121</v>
      </c>
      <c r="E94" s="9" t="n">
        <v>3683.69783761799</v>
      </c>
      <c r="F94" s="9" t="n">
        <v>4762.2343141502</v>
      </c>
      <c r="G94" s="9" t="n">
        <v>5892.9046398876</v>
      </c>
      <c r="H94" s="3" t="n">
        <f aca="false">H90+1</f>
        <v>2037</v>
      </c>
      <c r="I94" s="11" t="n">
        <v>33192.1582737306</v>
      </c>
      <c r="J94" s="9" t="n">
        <v>26717.5339932884</v>
      </c>
      <c r="K94" s="9" t="n">
        <v>35214.2844083693</v>
      </c>
      <c r="L94" s="9" t="n">
        <v>22094.0987086254</v>
      </c>
      <c r="M94" s="9" t="n">
        <v>16701.3261221615</v>
      </c>
      <c r="N94" s="9" t="n">
        <v>21591.2465834063</v>
      </c>
      <c r="O94" s="9" t="n">
        <v>0.680841657705989</v>
      </c>
      <c r="P94" s="14" t="n">
        <v>8521.03843251069</v>
      </c>
      <c r="Q94" s="13" t="n">
        <v>8796.41594271104</v>
      </c>
      <c r="R94" s="13" t="n">
        <v>5511.51437675851</v>
      </c>
      <c r="S94" s="13" t="n">
        <v>4173.77899001866</v>
      </c>
      <c r="T94" s="13" t="n">
        <v>5449.58793956421</v>
      </c>
      <c r="U94" s="13" t="n">
        <v>6690.06199191807</v>
      </c>
      <c r="V94" s="10" t="n">
        <v>5193.43507451758</v>
      </c>
      <c r="W94" s="10" t="n">
        <v>3497.53186549365</v>
      </c>
      <c r="X94" s="7"/>
      <c r="Y94" s="7" t="n">
        <v>2037</v>
      </c>
      <c r="Z94" s="8" t="n">
        <v>38633.093167288</v>
      </c>
      <c r="AA94" s="8" t="n">
        <v>30331.7242699667</v>
      </c>
      <c r="AB94" s="8" t="n">
        <v>39881.6129447785</v>
      </c>
      <c r="AC94" s="8" t="n">
        <v>24988.3685065625</v>
      </c>
      <c r="AD94" s="8" t="n">
        <v>18923.2795812599</v>
      </c>
      <c r="AE94" s="13" t="n">
        <v>24707.6034523271</v>
      </c>
      <c r="AF94" s="13" t="n">
        <v>23546.2452940705</v>
      </c>
      <c r="AG94" s="13" t="n">
        <v>19307.9211411378</v>
      </c>
      <c r="AH94" s="8" t="n">
        <v>15857.2778993278</v>
      </c>
      <c r="AI94" s="13" t="n">
        <v>0.637390959887215</v>
      </c>
      <c r="AJ94" s="3" t="n">
        <f aca="false">AJ90+1</f>
        <v>2037</v>
      </c>
      <c r="AK94" s="11" t="n">
        <v>10041.740831781</v>
      </c>
      <c r="AL94" s="9" t="n">
        <v>9833.54436908368</v>
      </c>
      <c r="AM94" s="9" t="n">
        <v>6079.02115916932</v>
      </c>
      <c r="AN94" s="9" t="n">
        <v>4638.05413179855</v>
      </c>
      <c r="AO94" s="9" t="n">
        <v>6149.34269257292</v>
      </c>
      <c r="AP94" s="9" t="n">
        <v>7525.19001312607</v>
      </c>
      <c r="AQ94" s="3"/>
      <c r="AR94" s="3"/>
      <c r="AS94" s="3" t="n">
        <f aca="false">AS90+1</f>
        <v>2037</v>
      </c>
      <c r="AT94" s="6" t="n">
        <v>45527.7267188255</v>
      </c>
      <c r="AU94" s="6" t="n">
        <v>34118.0677896538</v>
      </c>
      <c r="AV94" s="9" t="n">
        <v>44583.7956000785</v>
      </c>
      <c r="AW94" s="9" t="n">
        <v>27561.3580044499</v>
      </c>
      <c r="AX94" s="9" t="n">
        <v>21028.2325103776</v>
      </c>
      <c r="AY94" s="9" t="n">
        <v>27880.1851489541</v>
      </c>
      <c r="AZ94" s="9" t="n">
        <v>0.593790270972319</v>
      </c>
      <c r="BA94" s="9" t="n">
        <v>23546.2452940705</v>
      </c>
      <c r="BB94" s="9" t="n">
        <v>19307.9211411378</v>
      </c>
      <c r="BC94" s="6" t="n">
        <v>15857.2778993278</v>
      </c>
    </row>
    <row r="95" customFormat="false" ht="15" hidden="false" customHeight="false" outlineLevel="0" collapsed="false">
      <c r="A95" s="0" t="n">
        <f aca="false">A91+1</f>
        <v>2037</v>
      </c>
      <c r="B95" s="11" t="n">
        <v>7340.32841435066</v>
      </c>
      <c r="C95" s="9" t="n">
        <v>7799.90511528264</v>
      </c>
      <c r="D95" s="9" t="n">
        <v>4877.77106357771</v>
      </c>
      <c r="E95" s="9" t="n">
        <v>3687.00945461919</v>
      </c>
      <c r="F95" s="9" t="n">
        <v>4754.70383530714</v>
      </c>
      <c r="G95" s="9" t="n">
        <v>5895.90673082841</v>
      </c>
      <c r="H95" s="3" t="n">
        <f aca="false">H91+1</f>
        <v>2037</v>
      </c>
      <c r="I95" s="11" t="n">
        <v>33279.9333973365</v>
      </c>
      <c r="J95" s="9" t="n">
        <v>26731.1450173357</v>
      </c>
      <c r="K95" s="9" t="n">
        <v>35363.584309751</v>
      </c>
      <c r="L95" s="9" t="n">
        <v>22115.0726452451</v>
      </c>
      <c r="M95" s="9" t="n">
        <v>16716.3404903228</v>
      </c>
      <c r="N95" s="9" t="n">
        <v>21557.1045368656</v>
      </c>
      <c r="O95" s="9" t="n">
        <v>0.684936698045375</v>
      </c>
      <c r="P95" s="14" t="n">
        <v>8573.02759321808</v>
      </c>
      <c r="Q95" s="13" t="n">
        <v>8820.49855409656</v>
      </c>
      <c r="R95" s="13" t="n">
        <v>5523.78896342416</v>
      </c>
      <c r="S95" s="13" t="n">
        <v>4176.82848391333</v>
      </c>
      <c r="T95" s="13" t="n">
        <v>5443.92719337585</v>
      </c>
      <c r="U95" s="13" t="n">
        <v>6694.27951795095</v>
      </c>
      <c r="V95" s="10" t="n">
        <v>5211.2412881001</v>
      </c>
      <c r="W95" s="10" t="n">
        <v>3501.15419629097</v>
      </c>
      <c r="X95" s="7"/>
      <c r="Y95" s="7" t="n">
        <v>2037</v>
      </c>
      <c r="Z95" s="8" t="n">
        <v>38868.804120267</v>
      </c>
      <c r="AA95" s="8" t="n">
        <v>30350.8458919913</v>
      </c>
      <c r="AB95" s="8" t="n">
        <v>39990.7998445604</v>
      </c>
      <c r="AC95" s="8" t="n">
        <v>25044.0196169289</v>
      </c>
      <c r="AD95" s="8" t="n">
        <v>18937.1055230954</v>
      </c>
      <c r="AE95" s="13" t="n">
        <v>24681.938489468</v>
      </c>
      <c r="AF95" s="13" t="n">
        <v>23626.9759601435</v>
      </c>
      <c r="AG95" s="13" t="n">
        <v>19374.1202873177</v>
      </c>
      <c r="AH95" s="8" t="n">
        <v>15873.7009966163</v>
      </c>
      <c r="AI95" s="13" t="n">
        <v>0.63757475448803</v>
      </c>
      <c r="AJ95" s="3" t="n">
        <f aca="false">AJ91+1</f>
        <v>2037</v>
      </c>
      <c r="AK95" s="11" t="n">
        <v>10096.0106789354</v>
      </c>
      <c r="AL95" s="9" t="n">
        <v>9899.02275287068</v>
      </c>
      <c r="AM95" s="9" t="n">
        <v>6072.55613645853</v>
      </c>
      <c r="AN95" s="9" t="n">
        <v>4642.51417895769</v>
      </c>
      <c r="AO95" s="9" t="n">
        <v>6155.47893256881</v>
      </c>
      <c r="AP95" s="9" t="n">
        <v>7537.33418117877</v>
      </c>
      <c r="AQ95" s="3"/>
      <c r="AR95" s="3"/>
      <c r="AS95" s="3" t="n">
        <f aca="false">AS91+1</f>
        <v>2037</v>
      </c>
      <c r="AT95" s="6" t="n">
        <v>45773.7779575209</v>
      </c>
      <c r="AU95" s="6" t="n">
        <v>34173.127601851</v>
      </c>
      <c r="AV95" s="9" t="n">
        <v>44880.6646403161</v>
      </c>
      <c r="AW95" s="9" t="n">
        <v>27532.0465740775</v>
      </c>
      <c r="AX95" s="9" t="n">
        <v>21048.4536863287</v>
      </c>
      <c r="AY95" s="9" t="n">
        <v>27908.0059284677</v>
      </c>
      <c r="AZ95" s="9" t="n">
        <v>0.589130188654575</v>
      </c>
      <c r="BA95" s="9" t="n">
        <v>23626.9759601435</v>
      </c>
      <c r="BB95" s="9" t="n">
        <v>19374.1202873177</v>
      </c>
      <c r="BC95" s="6" t="n">
        <v>15873.7009966163</v>
      </c>
    </row>
    <row r="96" customFormat="false" ht="15" hidden="false" customHeight="false" outlineLevel="0" collapsed="false">
      <c r="A96" s="0" t="n">
        <f aca="false">A92+1</f>
        <v>2037</v>
      </c>
      <c r="B96" s="11" t="n">
        <v>7348.17455362887</v>
      </c>
      <c r="C96" s="9" t="n">
        <v>7844.05760718561</v>
      </c>
      <c r="D96" s="9" t="n">
        <v>4901.18633785618</v>
      </c>
      <c r="E96" s="9" t="n">
        <v>3701.94757000487</v>
      </c>
      <c r="F96" s="9" t="n">
        <v>4760.35676826108</v>
      </c>
      <c r="G96" s="9" t="n">
        <v>5914.82152830212</v>
      </c>
      <c r="H96" s="3" t="n">
        <f aca="false">H92+1</f>
        <v>2037</v>
      </c>
      <c r="I96" s="11" t="n">
        <v>33315.506600314</v>
      </c>
      <c r="J96" s="9" t="n">
        <v>26816.9018342812</v>
      </c>
      <c r="K96" s="9" t="n">
        <v>35563.7649974413</v>
      </c>
      <c r="L96" s="9" t="n">
        <v>22221.2339400101</v>
      </c>
      <c r="M96" s="9" t="n">
        <v>16784.0676350845</v>
      </c>
      <c r="N96" s="9" t="n">
        <v>21582.7340757073</v>
      </c>
      <c r="O96" s="9" t="n">
        <v>0.688051159572066</v>
      </c>
      <c r="P96" s="14" t="n">
        <v>8617.00901687813</v>
      </c>
      <c r="Q96" s="13" t="n">
        <v>8900.82026284275</v>
      </c>
      <c r="R96" s="13" t="n">
        <v>5538.49195310783</v>
      </c>
      <c r="S96" s="13" t="n">
        <v>4197.43833172209</v>
      </c>
      <c r="T96" s="13" t="n">
        <v>5469.93349169127</v>
      </c>
      <c r="U96" s="13" t="n">
        <v>6729.44843443582</v>
      </c>
      <c r="V96" s="10" t="n">
        <v>5229.04750168262</v>
      </c>
      <c r="W96" s="10" t="n">
        <v>3504.76780351125</v>
      </c>
      <c r="X96" s="7"/>
      <c r="Y96" s="7" t="n">
        <v>2037</v>
      </c>
      <c r="Z96" s="8" t="n">
        <v>39068.209210544</v>
      </c>
      <c r="AA96" s="8" t="n">
        <v>30510.2964141212</v>
      </c>
      <c r="AB96" s="8" t="n">
        <v>40354.9662641728</v>
      </c>
      <c r="AC96" s="8" t="n">
        <v>25110.6807374937</v>
      </c>
      <c r="AD96" s="8" t="n">
        <v>19030.5474406346</v>
      </c>
      <c r="AE96" s="13" t="n">
        <v>24799.847093415</v>
      </c>
      <c r="AF96" s="13" t="n">
        <v>23707.7066262165</v>
      </c>
      <c r="AG96" s="13" t="n">
        <v>19440.3194334975</v>
      </c>
      <c r="AH96" s="8" t="n">
        <v>15890.0845425323</v>
      </c>
      <c r="AI96" s="13" t="n">
        <v>0.639465037781421</v>
      </c>
      <c r="AJ96" s="3" t="n">
        <f aca="false">AJ92+1</f>
        <v>2037</v>
      </c>
      <c r="AK96" s="11" t="n">
        <v>10158.3147659529</v>
      </c>
      <c r="AL96" s="9" t="n">
        <v>10004.5274897805</v>
      </c>
      <c r="AM96" s="9" t="n">
        <v>6156.31696156777</v>
      </c>
      <c r="AN96" s="9" t="n">
        <v>4684.58129865755</v>
      </c>
      <c r="AO96" s="9" t="n">
        <v>6199.10146516202</v>
      </c>
      <c r="AP96" s="9" t="n">
        <v>7599.36175492579</v>
      </c>
      <c r="AQ96" s="3"/>
      <c r="AR96" s="3"/>
      <c r="AS96" s="3" t="n">
        <f aca="false">AS92+1</f>
        <v>2037</v>
      </c>
      <c r="AT96" s="6" t="n">
        <v>46056.2552186568</v>
      </c>
      <c r="AU96" s="6" t="n">
        <v>34454.3511938449</v>
      </c>
      <c r="AV96" s="9" t="n">
        <v>45359.0070821335</v>
      </c>
      <c r="AW96" s="9" t="n">
        <v>27911.8054245796</v>
      </c>
      <c r="AX96" s="9" t="n">
        <v>21239.1796133992</v>
      </c>
      <c r="AY96" s="9" t="n">
        <v>28105.7838611944</v>
      </c>
      <c r="AZ96" s="9" t="n">
        <v>0.591444454172817</v>
      </c>
      <c r="BA96" s="9" t="n">
        <v>23707.7066262165</v>
      </c>
      <c r="BB96" s="9" t="n">
        <v>19440.3194334975</v>
      </c>
      <c r="BC96" s="6" t="n">
        <v>15890.0845425323</v>
      </c>
    </row>
    <row r="97" customFormat="false" ht="15" hidden="false" customHeight="false" outlineLevel="0" collapsed="false">
      <c r="A97" s="0" t="n">
        <f aca="false">A93+1</f>
        <v>2038</v>
      </c>
      <c r="B97" s="11" t="n">
        <v>7376.14869182157</v>
      </c>
      <c r="C97" s="9" t="n">
        <v>7878.30188649564</v>
      </c>
      <c r="D97" s="9" t="n">
        <v>4901.16566295865</v>
      </c>
      <c r="E97" s="9" t="n">
        <v>3700.95782902355</v>
      </c>
      <c r="F97" s="9" t="n">
        <v>4748.31607794236</v>
      </c>
      <c r="G97" s="9" t="n">
        <v>5905.80546867805</v>
      </c>
      <c r="H97" s="3" t="n">
        <f aca="false">H93+1</f>
        <v>2038</v>
      </c>
      <c r="I97" s="11" t="n">
        <v>33442.3370911788</v>
      </c>
      <c r="J97" s="9" t="n">
        <v>26776.0243902681</v>
      </c>
      <c r="K97" s="9" t="n">
        <v>35719.0233551531</v>
      </c>
      <c r="L97" s="9" t="n">
        <v>22221.140203167</v>
      </c>
      <c r="M97" s="9" t="n">
        <v>16779.5802999028</v>
      </c>
      <c r="N97" s="9" t="n">
        <v>21528.1434158287</v>
      </c>
      <c r="O97" s="9" t="n">
        <v>0.682450934432829</v>
      </c>
      <c r="P97" s="12" t="n">
        <v>8680.95201379023</v>
      </c>
      <c r="Q97" s="13" t="n">
        <v>8923.33900240622</v>
      </c>
      <c r="R97" s="13" t="n">
        <v>5554.9170352718</v>
      </c>
      <c r="S97" s="13" t="n">
        <v>4195.31534467015</v>
      </c>
      <c r="T97" s="13" t="n">
        <v>5459.54480154073</v>
      </c>
      <c r="U97" s="13" t="n">
        <v>6730.24582380329</v>
      </c>
      <c r="V97" s="10" t="n">
        <v>5246.85371526514</v>
      </c>
      <c r="W97" s="10" t="n">
        <v>3508.37273800091</v>
      </c>
      <c r="X97" s="7"/>
      <c r="Y97" s="7" t="n">
        <v>2038</v>
      </c>
      <c r="Z97" s="8" t="n">
        <v>39358.1170400493</v>
      </c>
      <c r="AA97" s="8" t="n">
        <v>30513.9116563206</v>
      </c>
      <c r="AB97" s="8" t="n">
        <v>40457.0628068015</v>
      </c>
      <c r="AC97" s="8" t="n">
        <v>25185.1495636288</v>
      </c>
      <c r="AD97" s="8" t="n">
        <v>19020.9221400072</v>
      </c>
      <c r="AE97" s="13" t="n">
        <v>24752.7463512167</v>
      </c>
      <c r="AF97" s="13" t="n">
        <v>23788.4372922895</v>
      </c>
      <c r="AG97" s="13" t="n">
        <v>19506.5185796774</v>
      </c>
      <c r="AH97" s="8" t="n">
        <v>15906.4287676058</v>
      </c>
      <c r="AI97" s="13" t="n">
        <v>0.642293506627325</v>
      </c>
      <c r="AJ97" s="3" t="n">
        <f aca="false">AJ93+1</f>
        <v>2038</v>
      </c>
      <c r="AK97" s="11" t="n">
        <v>10218.7347322209</v>
      </c>
      <c r="AL97" s="9" t="n">
        <v>10044.5821861553</v>
      </c>
      <c r="AM97" s="9" t="n">
        <v>6163.31447898601</v>
      </c>
      <c r="AN97" s="9" t="n">
        <v>4684.40991729748</v>
      </c>
      <c r="AO97" s="9" t="n">
        <v>6187.08456921981</v>
      </c>
      <c r="AP97" s="9" t="n">
        <v>7595.66714893195</v>
      </c>
      <c r="AQ97" s="3"/>
      <c r="AR97" s="3"/>
      <c r="AS97" s="3" t="n">
        <f aca="false">AS93+1</f>
        <v>2038</v>
      </c>
      <c r="AT97" s="6" t="n">
        <v>46330.1901626761</v>
      </c>
      <c r="AU97" s="6" t="n">
        <v>34437.6004118004</v>
      </c>
      <c r="AV97" s="9" t="n">
        <v>45540.6089877101</v>
      </c>
      <c r="AW97" s="9" t="n">
        <v>27943.5311050233</v>
      </c>
      <c r="AX97" s="9" t="n">
        <v>21238.4025963604</v>
      </c>
      <c r="AY97" s="9" t="n">
        <v>28051.3010814024</v>
      </c>
      <c r="AZ97" s="9" t="n">
        <v>0.583295970846291</v>
      </c>
      <c r="BA97" s="9" t="n">
        <v>23788.4372922895</v>
      </c>
      <c r="BB97" s="9" t="n">
        <v>19506.5185796774</v>
      </c>
      <c r="BC97" s="6" t="n">
        <v>15906.4287676058</v>
      </c>
    </row>
    <row r="98" customFormat="false" ht="15" hidden="false" customHeight="false" outlineLevel="0" collapsed="false">
      <c r="A98" s="0" t="n">
        <f aca="false">A94+1</f>
        <v>2038</v>
      </c>
      <c r="B98" s="11" t="n">
        <v>7397.18813670135</v>
      </c>
      <c r="C98" s="9" t="n">
        <v>7947.78563730236</v>
      </c>
      <c r="D98" s="9" t="n">
        <v>4930.68895524839</v>
      </c>
      <c r="E98" s="9" t="n">
        <v>3722.68403055873</v>
      </c>
      <c r="F98" s="9" t="n">
        <v>4761.46476433234</v>
      </c>
      <c r="G98" s="9" t="n">
        <v>5938.82943896481</v>
      </c>
      <c r="H98" s="3" t="n">
        <f aca="false">H94+1</f>
        <v>2038</v>
      </c>
      <c r="I98" s="11" t="n">
        <v>33537.7267365449</v>
      </c>
      <c r="J98" s="9" t="n">
        <v>26925.7500523393</v>
      </c>
      <c r="K98" s="9" t="n">
        <v>36034.052120695</v>
      </c>
      <c r="L98" s="9" t="n">
        <v>22354.9943232567</v>
      </c>
      <c r="M98" s="9" t="n">
        <v>16878.0835955665</v>
      </c>
      <c r="N98" s="9" t="n">
        <v>21587.7575614936</v>
      </c>
      <c r="O98" s="9" t="n">
        <v>0.686753441105212</v>
      </c>
      <c r="P98" s="14" t="n">
        <v>8706.38190143654</v>
      </c>
      <c r="Q98" s="13" t="n">
        <v>9060.94005727596</v>
      </c>
      <c r="R98" s="13" t="n">
        <v>5619.68571782488</v>
      </c>
      <c r="S98" s="13" t="n">
        <v>4243.84041701496</v>
      </c>
      <c r="T98" s="13" t="n">
        <v>5520.06893381054</v>
      </c>
      <c r="U98" s="13" t="n">
        <v>6804.93028316721</v>
      </c>
      <c r="V98" s="10" t="n">
        <v>5264.65992884767</v>
      </c>
      <c r="W98" s="10" t="n">
        <v>3511.96905013728</v>
      </c>
      <c r="X98" s="7"/>
      <c r="Y98" s="7" t="n">
        <v>2038</v>
      </c>
      <c r="Z98" s="8" t="n">
        <v>39473.4122856294</v>
      </c>
      <c r="AA98" s="8" t="n">
        <v>30852.5196440215</v>
      </c>
      <c r="AB98" s="8" t="n">
        <v>41080.9250760312</v>
      </c>
      <c r="AC98" s="8" t="n">
        <v>25478.800926337</v>
      </c>
      <c r="AD98" s="8" t="n">
        <v>19240.9274428461</v>
      </c>
      <c r="AE98" s="13" t="n">
        <v>25027.1535680563</v>
      </c>
      <c r="AF98" s="13" t="n">
        <v>23869.1679583625</v>
      </c>
      <c r="AG98" s="13" t="n">
        <v>19572.7177258573</v>
      </c>
      <c r="AH98" s="8" t="n">
        <v>15922.73390024</v>
      </c>
      <c r="AI98" s="13" t="n">
        <v>0.642406369068907</v>
      </c>
      <c r="AJ98" s="3" t="n">
        <f aca="false">AJ94+1</f>
        <v>2038</v>
      </c>
      <c r="AK98" s="11" t="n">
        <v>10253.9575558108</v>
      </c>
      <c r="AL98" s="9" t="n">
        <v>10201.6466920882</v>
      </c>
      <c r="AM98" s="9" t="n">
        <v>6255.64953101306</v>
      </c>
      <c r="AN98" s="9" t="n">
        <v>4743.75667789538</v>
      </c>
      <c r="AO98" s="9" t="n">
        <v>6256.83023171581</v>
      </c>
      <c r="AP98" s="9" t="n">
        <v>7689.06431339174</v>
      </c>
      <c r="AQ98" s="3"/>
      <c r="AR98" s="3"/>
      <c r="AS98" s="3" t="n">
        <f aca="false">AS94+1</f>
        <v>2038</v>
      </c>
      <c r="AT98" s="6" t="n">
        <v>46489.885091427</v>
      </c>
      <c r="AU98" s="6" t="n">
        <v>34861.048960321</v>
      </c>
      <c r="AV98" s="9" t="n">
        <v>46252.7155858717</v>
      </c>
      <c r="AW98" s="9" t="n">
        <v>28362.1641972011</v>
      </c>
      <c r="AX98" s="9" t="n">
        <v>21507.4717889846</v>
      </c>
      <c r="AY98" s="9" t="n">
        <v>28367.5173147364</v>
      </c>
      <c r="AZ98" s="9" t="n">
        <v>0.583788885295894</v>
      </c>
      <c r="BA98" s="9" t="n">
        <v>23869.1679583625</v>
      </c>
      <c r="BB98" s="9" t="n">
        <v>19572.7177258573</v>
      </c>
      <c r="BC98" s="6" t="n">
        <v>15922.73390024</v>
      </c>
    </row>
    <row r="99" customFormat="false" ht="15" hidden="false" customHeight="false" outlineLevel="0" collapsed="false">
      <c r="A99" s="0" t="n">
        <f aca="false">A95+1</f>
        <v>2038</v>
      </c>
      <c r="B99" s="11" t="n">
        <v>7371.35496731314</v>
      </c>
      <c r="C99" s="9" t="n">
        <v>7971.04171662124</v>
      </c>
      <c r="D99" s="9" t="n">
        <v>4936.16370846343</v>
      </c>
      <c r="E99" s="9" t="n">
        <v>3725.18115738426</v>
      </c>
      <c r="F99" s="9" t="n">
        <v>4757.80708254316</v>
      </c>
      <c r="G99" s="9" t="n">
        <v>5934.40284140429</v>
      </c>
      <c r="H99" s="3" t="n">
        <f aca="false">H95+1</f>
        <v>2038</v>
      </c>
      <c r="I99" s="11" t="n">
        <v>33420.6030728406</v>
      </c>
      <c r="J99" s="9" t="n">
        <v>26905.6805317845</v>
      </c>
      <c r="K99" s="9" t="n">
        <v>36139.4916497088</v>
      </c>
      <c r="L99" s="9" t="n">
        <v>22379.8160222433</v>
      </c>
      <c r="M99" s="9" t="n">
        <v>16889.4051890631</v>
      </c>
      <c r="N99" s="9" t="n">
        <v>21571.174188181</v>
      </c>
      <c r="O99" s="9" t="n">
        <v>0.692156262647007</v>
      </c>
      <c r="P99" s="14" t="n">
        <v>8758.29243981613</v>
      </c>
      <c r="Q99" s="13" t="n">
        <v>9063.20662797087</v>
      </c>
      <c r="R99" s="13" t="n">
        <v>5618.24921616004</v>
      </c>
      <c r="S99" s="13" t="n">
        <v>4243.39289225485</v>
      </c>
      <c r="T99" s="13" t="n">
        <v>5505.12188916679</v>
      </c>
      <c r="U99" s="13" t="n">
        <v>6797.31683616641</v>
      </c>
      <c r="V99" s="10" t="n">
        <v>5282.46614243019</v>
      </c>
      <c r="W99" s="10" t="n">
        <v>3515.55678983453</v>
      </c>
      <c r="X99" s="7"/>
      <c r="Y99" s="7" t="n">
        <v>2038</v>
      </c>
      <c r="Z99" s="8" t="n">
        <v>39708.7667769237</v>
      </c>
      <c r="AA99" s="8" t="n">
        <v>30818.0014324637</v>
      </c>
      <c r="AB99" s="8" t="n">
        <v>41091.201363073</v>
      </c>
      <c r="AC99" s="8" t="n">
        <v>25472.2880461179</v>
      </c>
      <c r="AD99" s="8" t="n">
        <v>19238.8984336016</v>
      </c>
      <c r="AE99" s="13" t="n">
        <v>24959.3859393956</v>
      </c>
      <c r="AF99" s="13" t="n">
        <v>23949.8986244355</v>
      </c>
      <c r="AG99" s="13" t="n">
        <v>19638.9168720371</v>
      </c>
      <c r="AH99" s="8" t="n">
        <v>15939.0001667381</v>
      </c>
      <c r="AI99" s="13" t="n">
        <v>0.63630558830022</v>
      </c>
      <c r="AJ99" s="3" t="n">
        <f aca="false">AJ95+1</f>
        <v>2038</v>
      </c>
      <c r="AK99" s="11" t="n">
        <v>10320.9033098827</v>
      </c>
      <c r="AL99" s="9" t="n">
        <v>10221.8554713258</v>
      </c>
      <c r="AM99" s="9" t="n">
        <v>6254.44655915061</v>
      </c>
      <c r="AN99" s="9" t="n">
        <v>4744.39490610821</v>
      </c>
      <c r="AO99" s="9" t="n">
        <v>6245.21180330408</v>
      </c>
      <c r="AP99" s="9" t="n">
        <v>7681.86819888902</v>
      </c>
      <c r="AQ99" s="3"/>
      <c r="AR99" s="3"/>
      <c r="AS99" s="3" t="n">
        <f aca="false">AS95+1</f>
        <v>2038</v>
      </c>
      <c r="AT99" s="6" t="n">
        <v>46793.4069655153</v>
      </c>
      <c r="AU99" s="6" t="n">
        <v>34828.4228708804</v>
      </c>
      <c r="AV99" s="9" t="n">
        <v>46344.3391194665</v>
      </c>
      <c r="AW99" s="9" t="n">
        <v>28356.7101056126</v>
      </c>
      <c r="AX99" s="9" t="n">
        <v>21510.3654186992</v>
      </c>
      <c r="AY99" s="9" t="n">
        <v>28314.8411261658</v>
      </c>
      <c r="AZ99" s="9" t="n">
        <v>0.588652160885061</v>
      </c>
      <c r="BA99" s="9" t="n">
        <v>23949.8986244355</v>
      </c>
      <c r="BB99" s="9" t="n">
        <v>19638.9168720371</v>
      </c>
      <c r="BC99" s="6" t="n">
        <v>15939.0001667381</v>
      </c>
    </row>
    <row r="100" customFormat="false" ht="15" hidden="false" customHeight="false" outlineLevel="0" collapsed="false">
      <c r="A100" s="0" t="n">
        <f aca="false">A96+1</f>
        <v>2038</v>
      </c>
      <c r="B100" s="11" t="n">
        <v>7419.71363149411</v>
      </c>
      <c r="C100" s="9" t="n">
        <v>8016.3375227616</v>
      </c>
      <c r="D100" s="9" t="n">
        <v>4962.18918703369</v>
      </c>
      <c r="E100" s="9" t="n">
        <v>3728.56202564109</v>
      </c>
      <c r="F100" s="9" t="n">
        <v>4757.41605084529</v>
      </c>
      <c r="G100" s="9" t="n">
        <v>5940.91591959987</v>
      </c>
      <c r="H100" s="3" t="n">
        <f aca="false">H96+1</f>
        <v>2038</v>
      </c>
      <c r="I100" s="11" t="n">
        <v>33639.8539063565</v>
      </c>
      <c r="J100" s="9" t="n">
        <v>26935.2098384211</v>
      </c>
      <c r="K100" s="9" t="n">
        <v>36344.8559503827</v>
      </c>
      <c r="L100" s="9" t="n">
        <v>22497.8115865506</v>
      </c>
      <c r="M100" s="9" t="n">
        <v>16904.7335318921</v>
      </c>
      <c r="N100" s="9" t="n">
        <v>21569.4013098945</v>
      </c>
      <c r="O100" s="9" t="n">
        <v>0.688591851959116</v>
      </c>
      <c r="P100" s="14" t="n">
        <v>8823.7043955459</v>
      </c>
      <c r="Q100" s="13" t="n">
        <v>9116.65047079318</v>
      </c>
      <c r="R100" s="13" t="n">
        <v>5649.82107637399</v>
      </c>
      <c r="S100" s="13" t="n">
        <v>4252.57031675982</v>
      </c>
      <c r="T100" s="13" t="n">
        <v>5510.59679439249</v>
      </c>
      <c r="U100" s="13" t="n">
        <v>6812.56065250197</v>
      </c>
      <c r="V100" s="10" t="n">
        <v>5300.27235601271</v>
      </c>
      <c r="W100" s="10" t="n">
        <v>3519.13600654945</v>
      </c>
      <c r="X100" s="7"/>
      <c r="Y100" s="7" t="n">
        <v>2038</v>
      </c>
      <c r="Z100" s="8" t="n">
        <v>40005.334642446</v>
      </c>
      <c r="AA100" s="8" t="n">
        <v>30887.1145788696</v>
      </c>
      <c r="AB100" s="8" t="n">
        <v>41333.5076236685</v>
      </c>
      <c r="AC100" s="8" t="n">
        <v>25615.4300618207</v>
      </c>
      <c r="AD100" s="8" t="n">
        <v>19280.5074814594</v>
      </c>
      <c r="AE100" s="13" t="n">
        <v>24984.2083275754</v>
      </c>
      <c r="AF100" s="13" t="n">
        <v>24030.6292905085</v>
      </c>
      <c r="AG100" s="13" t="n">
        <v>19705.116018217</v>
      </c>
      <c r="AH100" s="8" t="n">
        <v>15955.2277913297</v>
      </c>
      <c r="AI100" s="13" t="n">
        <v>0.636118924825085</v>
      </c>
      <c r="AJ100" s="3" t="n">
        <f aca="false">AJ96+1</f>
        <v>2038</v>
      </c>
      <c r="AK100" s="11" t="n">
        <v>10370.074314286</v>
      </c>
      <c r="AL100" s="9" t="n">
        <v>10332.9424693749</v>
      </c>
      <c r="AM100" s="9" t="n">
        <v>6301.55481113998</v>
      </c>
      <c r="AN100" s="9" t="n">
        <v>4765.54653899401</v>
      </c>
      <c r="AO100" s="9" t="n">
        <v>6265.34003494845</v>
      </c>
      <c r="AP100" s="9" t="n">
        <v>7710.77792192791</v>
      </c>
      <c r="AQ100" s="3"/>
      <c r="AR100" s="3"/>
      <c r="AS100" s="3" t="n">
        <f aca="false">AS96+1</f>
        <v>2038</v>
      </c>
      <c r="AT100" s="6" t="n">
        <v>47016.3408261343</v>
      </c>
      <c r="AU100" s="6" t="n">
        <v>34959.4951612413</v>
      </c>
      <c r="AV100" s="9" t="n">
        <v>46847.9906848591</v>
      </c>
      <c r="AW100" s="9" t="n">
        <v>28570.291760298</v>
      </c>
      <c r="AX100" s="9" t="n">
        <v>21606.2637074336</v>
      </c>
      <c r="AY100" s="9" t="n">
        <v>28406.0994692151</v>
      </c>
      <c r="AZ100" s="9" t="n">
        <v>0.588964133178149</v>
      </c>
      <c r="BA100" s="9" t="n">
        <v>24030.6292905085</v>
      </c>
      <c r="BB100" s="9" t="n">
        <v>19705.116018217</v>
      </c>
      <c r="BC100" s="6" t="n">
        <v>15955.2277913297</v>
      </c>
    </row>
    <row r="101" customFormat="false" ht="15" hidden="false" customHeight="false" outlineLevel="0" collapsed="false">
      <c r="A101" s="0" t="n">
        <f aca="false">A97+1</f>
        <v>2039</v>
      </c>
      <c r="B101" s="11" t="n">
        <v>7458.18946163052</v>
      </c>
      <c r="C101" s="9" t="n">
        <v>8073.38722352231</v>
      </c>
      <c r="D101" s="9" t="n">
        <v>4961.89343565455</v>
      </c>
      <c r="E101" s="9" t="n">
        <v>3728.31636696862</v>
      </c>
      <c r="F101" s="9" t="n">
        <v>4754.23603319328</v>
      </c>
      <c r="G101" s="9" t="n">
        <v>5937.22324669665</v>
      </c>
      <c r="H101" s="3" t="n">
        <f aca="false">H97+1</f>
        <v>2039</v>
      </c>
      <c r="I101" s="11" t="n">
        <v>33814.2974723751</v>
      </c>
      <c r="J101" s="9" t="n">
        <v>26918.4678207156</v>
      </c>
      <c r="K101" s="9" t="n">
        <v>36603.5106228279</v>
      </c>
      <c r="L101" s="9" t="n">
        <v>22496.4706947479</v>
      </c>
      <c r="M101" s="9" t="n">
        <v>16903.619752808</v>
      </c>
      <c r="N101" s="9" t="n">
        <v>21554.9835931811</v>
      </c>
      <c r="O101" s="9" t="n">
        <v>0.688128721705372</v>
      </c>
      <c r="P101" s="12" t="n">
        <v>8832.49978800271</v>
      </c>
      <c r="Q101" s="13" t="n">
        <v>9157.26007561032</v>
      </c>
      <c r="R101" s="13" t="n">
        <v>5653.22634819296</v>
      </c>
      <c r="S101" s="13" t="n">
        <v>4254.66955402442</v>
      </c>
      <c r="T101" s="13" t="n">
        <v>5506.14933205775</v>
      </c>
      <c r="U101" s="13" t="n">
        <v>6797.91507816155</v>
      </c>
      <c r="V101" s="10" t="n">
        <v>5318.07856959524</v>
      </c>
      <c r="W101" s="10" t="n">
        <v>3522.70674928718</v>
      </c>
      <c r="X101" s="7"/>
      <c r="Y101" s="7" t="n">
        <v>2039</v>
      </c>
      <c r="Z101" s="8" t="n">
        <v>40045.2116150612</v>
      </c>
      <c r="AA101" s="8" t="n">
        <v>30820.7137707447</v>
      </c>
      <c r="AB101" s="8" t="n">
        <v>41517.6253997839</v>
      </c>
      <c r="AC101" s="8" t="n">
        <v>25630.8690466914</v>
      </c>
      <c r="AD101" s="8" t="n">
        <v>19290.0251041607</v>
      </c>
      <c r="AE101" s="13" t="n">
        <v>24964.0442093055</v>
      </c>
      <c r="AF101" s="13" t="n">
        <v>24111.3599565815</v>
      </c>
      <c r="AG101" s="13" t="n">
        <v>19771.3151643969</v>
      </c>
      <c r="AH101" s="8" t="n">
        <v>15971.4169961966</v>
      </c>
      <c r="AI101" s="13" t="n">
        <v>0.636524222709431</v>
      </c>
      <c r="AJ101" s="3" t="n">
        <f aca="false">AJ97+1</f>
        <v>2039</v>
      </c>
      <c r="AK101" s="11" t="n">
        <v>10401.7690246626</v>
      </c>
      <c r="AL101" s="9" t="n">
        <v>10367.0310628225</v>
      </c>
      <c r="AM101" s="9" t="n">
        <v>6322.68868644093</v>
      </c>
      <c r="AN101" s="9" t="n">
        <v>4767.92482948929</v>
      </c>
      <c r="AO101" s="9" t="n">
        <v>6264.91699465465</v>
      </c>
      <c r="AP101" s="9" t="n">
        <v>7709.78625122133</v>
      </c>
      <c r="AQ101" s="3"/>
      <c r="AR101" s="3"/>
      <c r="AS101" s="3" t="n">
        <f aca="false">AS97+1</f>
        <v>2039</v>
      </c>
      <c r="AT101" s="6" t="n">
        <v>47160.0398258028</v>
      </c>
      <c r="AU101" s="6" t="n">
        <v>34954.9990769785</v>
      </c>
      <c r="AV101" s="9" t="n">
        <v>47002.5431865329</v>
      </c>
      <c r="AW101" s="9" t="n">
        <v>28666.1095388416</v>
      </c>
      <c r="AX101" s="9" t="n">
        <v>21617.0465150703</v>
      </c>
      <c r="AY101" s="9" t="n">
        <v>28404.1814688195</v>
      </c>
      <c r="AZ101" s="9" t="n">
        <v>0.580663242171913</v>
      </c>
      <c r="BA101" s="9" t="n">
        <v>24111.3599565815</v>
      </c>
      <c r="BB101" s="9" t="n">
        <v>19771.3151643969</v>
      </c>
      <c r="BC101" s="6" t="n">
        <v>15971.4169961966</v>
      </c>
    </row>
    <row r="102" customFormat="false" ht="15" hidden="false" customHeight="false" outlineLevel="0" collapsed="false">
      <c r="A102" s="0" t="n">
        <f aca="false">A98+1</f>
        <v>2039</v>
      </c>
      <c r="B102" s="11" t="n">
        <v>7441.94283378831</v>
      </c>
      <c r="C102" s="9" t="n">
        <v>8160.99105436896</v>
      </c>
      <c r="D102" s="9" t="n">
        <v>4995.02983182664</v>
      </c>
      <c r="E102" s="9" t="n">
        <v>3757.52000591851</v>
      </c>
      <c r="F102" s="9" t="n">
        <v>4787.76481986247</v>
      </c>
      <c r="G102" s="9" t="n">
        <v>5976.08767366874</v>
      </c>
      <c r="H102" s="3" t="n">
        <f aca="false">H98+1</f>
        <v>2039</v>
      </c>
      <c r="I102" s="11" t="n">
        <v>33740.6377310122</v>
      </c>
      <c r="J102" s="9" t="n">
        <v>27094.6732257256</v>
      </c>
      <c r="K102" s="9" t="n">
        <v>37000.6930772571</v>
      </c>
      <c r="L102" s="9" t="n">
        <v>22646.7060786959</v>
      </c>
      <c r="M102" s="9" t="n">
        <v>17036.0246132379</v>
      </c>
      <c r="N102" s="9" t="n">
        <v>21706.9980160049</v>
      </c>
      <c r="O102" s="9" t="n">
        <v>0.690095902330488</v>
      </c>
      <c r="P102" s="14" t="n">
        <v>8839.40426480708</v>
      </c>
      <c r="Q102" s="13" t="n">
        <v>9270.18660407921</v>
      </c>
      <c r="R102" s="13" t="n">
        <v>5685.58130194267</v>
      </c>
      <c r="S102" s="13" t="n">
        <v>4291.98190521391</v>
      </c>
      <c r="T102" s="13" t="n">
        <v>5551.43378072989</v>
      </c>
      <c r="U102" s="13" t="n">
        <v>6851.35215933143</v>
      </c>
      <c r="V102" s="10" t="n">
        <v>5335.88478317776</v>
      </c>
      <c r="W102" s="10" t="n">
        <v>3526.26906660688</v>
      </c>
      <c r="X102" s="7"/>
      <c r="Y102" s="7" t="n">
        <v>2039</v>
      </c>
      <c r="Z102" s="8" t="n">
        <v>40076.5154635026</v>
      </c>
      <c r="AA102" s="8" t="n">
        <v>31062.9893750358</v>
      </c>
      <c r="AB102" s="8" t="n">
        <v>42029.6171165155</v>
      </c>
      <c r="AC102" s="8" t="n">
        <v>25777.5614894654</v>
      </c>
      <c r="AD102" s="8" t="n">
        <v>19459.1936334674</v>
      </c>
      <c r="AE102" s="13" t="n">
        <v>25169.3570169446</v>
      </c>
      <c r="AF102" s="13" t="n">
        <v>24192.0906226545</v>
      </c>
      <c r="AG102" s="13" t="n">
        <v>19837.5143105767</v>
      </c>
      <c r="AH102" s="8" t="n">
        <v>15987.5680014988</v>
      </c>
      <c r="AI102" s="13" t="n">
        <v>0.639450091175615</v>
      </c>
      <c r="AJ102" s="3" t="n">
        <f aca="false">AJ98+1</f>
        <v>2039</v>
      </c>
      <c r="AK102" s="11" t="n">
        <v>10466.0850843358</v>
      </c>
      <c r="AL102" s="9" t="n">
        <v>10509.4159775572</v>
      </c>
      <c r="AM102" s="9" t="n">
        <v>6398.91706935</v>
      </c>
      <c r="AN102" s="9" t="n">
        <v>4821.17435757375</v>
      </c>
      <c r="AO102" s="9" t="n">
        <v>6330.65607475033</v>
      </c>
      <c r="AP102" s="9" t="n">
        <v>7810.65905816703</v>
      </c>
      <c r="AQ102" s="3"/>
      <c r="AR102" s="3"/>
      <c r="AS102" s="3" t="n">
        <f aca="false">AS98+1</f>
        <v>2039</v>
      </c>
      <c r="AT102" s="6" t="n">
        <v>47451.6390651664</v>
      </c>
      <c r="AU102" s="6" t="n">
        <v>35412.341052331</v>
      </c>
      <c r="AV102" s="9" t="n">
        <v>47648.0947493066</v>
      </c>
      <c r="AW102" s="9" t="n">
        <v>29011.7174412402</v>
      </c>
      <c r="AX102" s="9" t="n">
        <v>21858.4717821777</v>
      </c>
      <c r="AY102" s="9" t="n">
        <v>28702.2324664982</v>
      </c>
      <c r="AZ102" s="9" t="n">
        <v>0.588275917996859</v>
      </c>
      <c r="BA102" s="9" t="n">
        <v>24192.0906226545</v>
      </c>
      <c r="BB102" s="9" t="n">
        <v>19837.5143105767</v>
      </c>
      <c r="BC102" s="6" t="n">
        <v>15987.5680014988</v>
      </c>
    </row>
    <row r="103" customFormat="false" ht="15" hidden="false" customHeight="false" outlineLevel="0" collapsed="false">
      <c r="A103" s="0" t="n">
        <f aca="false">A99+1</f>
        <v>2039</v>
      </c>
      <c r="B103" s="11" t="n">
        <v>7443.50945475927</v>
      </c>
      <c r="C103" s="9" t="n">
        <v>8153.04671496515</v>
      </c>
      <c r="D103" s="9" t="n">
        <v>5013.67165854212</v>
      </c>
      <c r="E103" s="9" t="n">
        <v>3759.16883850626</v>
      </c>
      <c r="F103" s="9" t="n">
        <v>4772.80749564037</v>
      </c>
      <c r="G103" s="9" t="n">
        <v>5984.0674393075</v>
      </c>
      <c r="H103" s="3" t="n">
        <f aca="false">H99+1</f>
        <v>2039</v>
      </c>
      <c r="I103" s="11" t="n">
        <v>33747.7405523888</v>
      </c>
      <c r="J103" s="9" t="n">
        <v>27130.8522703123</v>
      </c>
      <c r="K103" s="9" t="n">
        <v>36964.6746498353</v>
      </c>
      <c r="L103" s="9" t="n">
        <v>22731.2252877116</v>
      </c>
      <c r="M103" s="9" t="n">
        <v>17043.5001695899</v>
      </c>
      <c r="N103" s="9" t="n">
        <v>21639.1837812983</v>
      </c>
      <c r="O103" s="9" t="n">
        <v>0.689625944916717</v>
      </c>
      <c r="P103" s="14" t="n">
        <v>8832.7687772907</v>
      </c>
      <c r="Q103" s="13" t="n">
        <v>9284.96486828122</v>
      </c>
      <c r="R103" s="13" t="n">
        <v>5675.84080103979</v>
      </c>
      <c r="S103" s="13" t="n">
        <v>4292.6467768544</v>
      </c>
      <c r="T103" s="13" t="n">
        <v>5538.94029748068</v>
      </c>
      <c r="U103" s="13" t="n">
        <v>6839.24201056895</v>
      </c>
      <c r="V103" s="10" t="n">
        <v>5353.69099676028</v>
      </c>
      <c r="W103" s="10" t="n">
        <v>3529.82300662724</v>
      </c>
      <c r="X103" s="7"/>
      <c r="Y103" s="7" t="n">
        <v>2039</v>
      </c>
      <c r="Z103" s="8" t="n">
        <v>40046.4311716101</v>
      </c>
      <c r="AA103" s="8" t="n">
        <v>31008.0838011299</v>
      </c>
      <c r="AB103" s="8" t="n">
        <v>42096.6195203057</v>
      </c>
      <c r="AC103" s="8" t="n">
        <v>25733.3995387997</v>
      </c>
      <c r="AD103" s="8" t="n">
        <v>19462.2080604337</v>
      </c>
      <c r="AE103" s="13" t="n">
        <v>25112.7134627378</v>
      </c>
      <c r="AF103" s="13" t="n">
        <v>24272.8212887275</v>
      </c>
      <c r="AG103" s="13" t="n">
        <v>19903.7134567566</v>
      </c>
      <c r="AH103" s="8" t="n">
        <v>16003.681025399</v>
      </c>
      <c r="AI103" s="13" t="n">
        <v>0.635145787943748</v>
      </c>
      <c r="AJ103" s="3" t="n">
        <f aca="false">AJ99+1</f>
        <v>2039</v>
      </c>
      <c r="AK103" s="11" t="n">
        <v>10524.0096740448</v>
      </c>
      <c r="AL103" s="9" t="n">
        <v>10515.1802430645</v>
      </c>
      <c r="AM103" s="9" t="n">
        <v>6406.47084835843</v>
      </c>
      <c r="AN103" s="9" t="n">
        <v>4822.85305805418</v>
      </c>
      <c r="AO103" s="9" t="n">
        <v>6311.94494025089</v>
      </c>
      <c r="AP103" s="9" t="n">
        <v>7801.65425404153</v>
      </c>
      <c r="AQ103" s="3"/>
      <c r="AR103" s="3"/>
      <c r="AS103" s="3" t="n">
        <f aca="false">AS99+1</f>
        <v>2039</v>
      </c>
      <c r="AT103" s="6" t="n">
        <v>47714.2603511316</v>
      </c>
      <c r="AU103" s="6" t="n">
        <v>35371.5146390378</v>
      </c>
      <c r="AV103" s="9" t="n">
        <v>47674.2290530242</v>
      </c>
      <c r="AW103" s="9" t="n">
        <v>29045.9651271894</v>
      </c>
      <c r="AX103" s="9" t="n">
        <v>21866.0827550156</v>
      </c>
      <c r="AY103" s="9" t="n">
        <v>28617.399026524</v>
      </c>
      <c r="AZ103" s="9" t="n">
        <v>0.583550901060881</v>
      </c>
      <c r="BA103" s="9" t="n">
        <v>24272.8212887275</v>
      </c>
      <c r="BB103" s="9" t="n">
        <v>19903.7134567566</v>
      </c>
      <c r="BC103" s="6" t="n">
        <v>16003.681025399</v>
      </c>
    </row>
    <row r="104" customFormat="false" ht="15" hidden="false" customHeight="false" outlineLevel="0" collapsed="false">
      <c r="A104" s="0" t="n">
        <f aca="false">A100+1</f>
        <v>2039</v>
      </c>
      <c r="B104" s="11" t="n">
        <v>7422.74763740487</v>
      </c>
      <c r="C104" s="9" t="n">
        <v>8187.26891129575</v>
      </c>
      <c r="D104" s="9" t="n">
        <v>5018.74484340478</v>
      </c>
      <c r="E104" s="9" t="n">
        <v>3761.39166453383</v>
      </c>
      <c r="F104" s="9" t="n">
        <v>4769.27633911717</v>
      </c>
      <c r="G104" s="9" t="n">
        <v>5988.02898266445</v>
      </c>
      <c r="H104" s="3" t="n">
        <f aca="false">H100+1</f>
        <v>2039</v>
      </c>
      <c r="I104" s="11" t="n">
        <v>33653.6096280269</v>
      </c>
      <c r="J104" s="9" t="n">
        <v>27148.8133057903</v>
      </c>
      <c r="K104" s="9" t="n">
        <v>37119.8328866747</v>
      </c>
      <c r="L104" s="9" t="n">
        <v>22754.2263368215</v>
      </c>
      <c r="M104" s="9" t="n">
        <v>17053.5781249586</v>
      </c>
      <c r="N104" s="9" t="n">
        <v>21623.1740543115</v>
      </c>
      <c r="O104" s="9" t="n">
        <v>0.693376152869146</v>
      </c>
      <c r="P104" s="14" t="n">
        <v>8840.77358313042</v>
      </c>
      <c r="Q104" s="13" t="n">
        <v>9356.298454318</v>
      </c>
      <c r="R104" s="13" t="n">
        <v>5689.15287628421</v>
      </c>
      <c r="S104" s="13" t="n">
        <v>4316.89199841493</v>
      </c>
      <c r="T104" s="13" t="n">
        <v>5559.08792633203</v>
      </c>
      <c r="U104" s="13" t="n">
        <v>6862.04042832899</v>
      </c>
      <c r="V104" s="10" t="n">
        <v>5371.4972103428</v>
      </c>
      <c r="W104" s="10" t="n">
        <v>3533.36861703194</v>
      </c>
      <c r="X104" s="7"/>
      <c r="Y104" s="7" t="n">
        <v>2039</v>
      </c>
      <c r="Z104" s="8" t="n">
        <v>40082.7237446623</v>
      </c>
      <c r="AA104" s="8" t="n">
        <v>31111.4483621945</v>
      </c>
      <c r="AB104" s="8" t="n">
        <v>42420.03515763</v>
      </c>
      <c r="AC104" s="8" t="n">
        <v>25793.7544646976</v>
      </c>
      <c r="AD104" s="8" t="n">
        <v>19572.1322100345</v>
      </c>
      <c r="AE104" s="13" t="n">
        <v>25204.0597497753</v>
      </c>
      <c r="AF104" s="13" t="n">
        <v>24353.5519548005</v>
      </c>
      <c r="AG104" s="13" t="n">
        <v>19969.9126029364</v>
      </c>
      <c r="AH104" s="8" t="n">
        <v>16019.7562840878</v>
      </c>
      <c r="AI104" s="13" t="n">
        <v>0.635808154149931</v>
      </c>
      <c r="AJ104" s="3" t="n">
        <f aca="false">AJ100+1</f>
        <v>2039</v>
      </c>
      <c r="AK104" s="11" t="n">
        <v>10608.7348264736</v>
      </c>
      <c r="AL104" s="9" t="n">
        <v>10627.7604180246</v>
      </c>
      <c r="AM104" s="9" t="n">
        <v>6446.68229139457</v>
      </c>
      <c r="AN104" s="9" t="n">
        <v>4861.33308930688</v>
      </c>
      <c r="AO104" s="9" t="n">
        <v>6355.81534699038</v>
      </c>
      <c r="AP104" s="9" t="n">
        <v>7857.5345339462</v>
      </c>
      <c r="AQ104" s="3"/>
      <c r="AR104" s="3"/>
      <c r="AS104" s="3" t="n">
        <f aca="false">AS100+1</f>
        <v>2039</v>
      </c>
      <c r="AT104" s="6" t="n">
        <v>48098.3913151355</v>
      </c>
      <c r="AU104" s="6" t="n">
        <v>35624.8673350583</v>
      </c>
      <c r="AV104" s="9" t="n">
        <v>48184.6504555881</v>
      </c>
      <c r="AW104" s="9" t="n">
        <v>29228.277698305</v>
      </c>
      <c r="AX104" s="9" t="n">
        <v>22040.5453682569</v>
      </c>
      <c r="AY104" s="9" t="n">
        <v>28816.3007829563</v>
      </c>
      <c r="AZ104" s="9" t="n">
        <v>0.583019663520454</v>
      </c>
      <c r="BA104" s="9" t="n">
        <v>24353.5519548005</v>
      </c>
      <c r="BB104" s="9" t="n">
        <v>19969.9126029364</v>
      </c>
      <c r="BC104" s="6" t="n">
        <v>16019.7562840878</v>
      </c>
    </row>
    <row r="105" customFormat="false" ht="15" hidden="false" customHeight="false" outlineLevel="0" collapsed="false">
      <c r="A105" s="0" t="n">
        <f aca="false">A101+1</f>
        <v>2040</v>
      </c>
      <c r="B105" s="11" t="n">
        <v>7398.30218687012</v>
      </c>
      <c r="C105" s="9" t="n">
        <v>8213.58405236589</v>
      </c>
      <c r="D105" s="9" t="n">
        <v>5017.17551818238</v>
      </c>
      <c r="E105" s="9" t="n">
        <v>3764.15259023152</v>
      </c>
      <c r="F105" s="9" t="n">
        <v>4769.43574789701</v>
      </c>
      <c r="G105" s="9" t="n">
        <v>5976.49897279119</v>
      </c>
      <c r="H105" s="3" t="n">
        <f aca="false">H101+1</f>
        <v>2040</v>
      </c>
      <c r="I105" s="11" t="n">
        <v>33542.7776706892</v>
      </c>
      <c r="J105" s="9" t="n">
        <v>27096.5379934347</v>
      </c>
      <c r="K105" s="9" t="n">
        <v>37239.1417367315</v>
      </c>
      <c r="L105" s="9" t="n">
        <v>22747.1112547799</v>
      </c>
      <c r="M105" s="9" t="n">
        <v>17066.0957424476</v>
      </c>
      <c r="N105" s="9" t="n">
        <v>21623.8967894912</v>
      </c>
      <c r="O105" s="9" t="n">
        <v>0.687900639368628</v>
      </c>
      <c r="P105" s="12" t="n">
        <v>8841.4867858377</v>
      </c>
      <c r="Q105" s="13" t="n">
        <v>9404.47701754798</v>
      </c>
      <c r="R105" s="13" t="n">
        <v>5678.61725488905</v>
      </c>
      <c r="S105" s="13" t="n">
        <v>4318.02670168232</v>
      </c>
      <c r="T105" s="13" t="n">
        <v>5556.24801265231</v>
      </c>
      <c r="U105" s="13" t="n">
        <v>6857.88215823621</v>
      </c>
      <c r="V105" s="10" t="n">
        <v>5389.30342392532</v>
      </c>
      <c r="W105" s="10" t="n">
        <v>3536.90594507502</v>
      </c>
      <c r="X105" s="7"/>
      <c r="Y105" s="7" t="n">
        <v>2040</v>
      </c>
      <c r="Z105" s="8" t="n">
        <v>40085.9572973397</v>
      </c>
      <c r="AA105" s="8" t="n">
        <v>31092.5953975961</v>
      </c>
      <c r="AB105" s="8" t="n">
        <v>42638.4694408071</v>
      </c>
      <c r="AC105" s="8" t="n">
        <v>25745.9875585678</v>
      </c>
      <c r="AD105" s="8" t="n">
        <v>19577.2767821889</v>
      </c>
      <c r="AE105" s="13" t="n">
        <v>25191.184012781</v>
      </c>
      <c r="AF105" s="13" t="n">
        <v>24434.2826208735</v>
      </c>
      <c r="AG105" s="13" t="n">
        <v>20036.1117491163</v>
      </c>
      <c r="AH105" s="8" t="n">
        <v>16035.7939918078</v>
      </c>
      <c r="AI105" s="13" t="n">
        <v>0.634486500904455</v>
      </c>
      <c r="AJ105" s="3" t="n">
        <f aca="false">AJ101+1</f>
        <v>2040</v>
      </c>
      <c r="AK105" s="11" t="n">
        <v>10615.4069388485</v>
      </c>
      <c r="AL105" s="9" t="n">
        <v>10701.0470772538</v>
      </c>
      <c r="AM105" s="9" t="n">
        <v>6447.95030708815</v>
      </c>
      <c r="AN105" s="9" t="n">
        <v>4863.11707813219</v>
      </c>
      <c r="AO105" s="9" t="n">
        <v>6359.12681289045</v>
      </c>
      <c r="AP105" s="9" t="n">
        <v>7863.9647960282</v>
      </c>
      <c r="AQ105" s="3"/>
      <c r="AR105" s="3"/>
      <c r="AS105" s="3" t="n">
        <f aca="false">AS101+1</f>
        <v>2040</v>
      </c>
      <c r="AT105" s="6" t="n">
        <v>48128.64165857</v>
      </c>
      <c r="AU105" s="6" t="n">
        <v>35654.0211660229</v>
      </c>
      <c r="AV105" s="9" t="n">
        <v>48516.9210299255</v>
      </c>
      <c r="AW105" s="9" t="n">
        <v>29234.026688738</v>
      </c>
      <c r="AX105" s="9" t="n">
        <v>22048.633702448</v>
      </c>
      <c r="AY105" s="9" t="n">
        <v>28831.3144660479</v>
      </c>
      <c r="AZ105" s="9" t="n">
        <v>0.581190634069387</v>
      </c>
      <c r="BA105" s="9" t="n">
        <v>24434.2826208735</v>
      </c>
      <c r="BB105" s="9" t="n">
        <v>20036.1117491163</v>
      </c>
      <c r="BC105" s="6" t="n">
        <v>16035.7939918078</v>
      </c>
    </row>
    <row r="106" customFormat="false" ht="15" hidden="false" customHeight="false" outlineLevel="0" collapsed="false">
      <c r="A106" s="0" t="n">
        <f aca="false">A102+1</f>
        <v>2040</v>
      </c>
      <c r="B106" s="11" t="n">
        <v>7436.78894930006</v>
      </c>
      <c r="C106" s="9" t="n">
        <v>8245.90988168886</v>
      </c>
      <c r="D106" s="9" t="n">
        <v>5025.3631191785</v>
      </c>
      <c r="E106" s="9" t="n">
        <v>3774.95112487575</v>
      </c>
      <c r="F106" s="9" t="n">
        <v>4778.08235177462</v>
      </c>
      <c r="G106" s="9" t="n">
        <v>5988.65750914986</v>
      </c>
      <c r="H106" s="3" t="n">
        <f aca="false">H102+1</f>
        <v>2040</v>
      </c>
      <c r="I106" s="11" t="n">
        <v>33717.2708020651</v>
      </c>
      <c r="J106" s="9" t="n">
        <v>27151.6629493474</v>
      </c>
      <c r="K106" s="9" t="n">
        <v>37385.7021337812</v>
      </c>
      <c r="L106" s="9" t="n">
        <v>22784.2325932887</v>
      </c>
      <c r="M106" s="9" t="n">
        <v>17115.0546572893</v>
      </c>
      <c r="N106" s="9" t="n">
        <v>21663.0991773023</v>
      </c>
      <c r="O106" s="9" t="n">
        <v>0.689396242959741</v>
      </c>
      <c r="P106" s="14" t="n">
        <v>8895.33631953185</v>
      </c>
      <c r="Q106" s="13" t="n">
        <v>9466.25190732309</v>
      </c>
      <c r="R106" s="13" t="n">
        <v>5722.16262599884</v>
      </c>
      <c r="S106" s="13" t="n">
        <v>4338.79979407066</v>
      </c>
      <c r="T106" s="13" t="n">
        <v>5575.8178087893</v>
      </c>
      <c r="U106" s="13" t="n">
        <v>6882.86792474693</v>
      </c>
      <c r="V106" s="10" t="n">
        <v>5407.10963750785</v>
      </c>
      <c r="W106" s="10" t="n">
        <v>3540.43503758619</v>
      </c>
      <c r="X106" s="7"/>
      <c r="Y106" s="7" t="n">
        <v>2040</v>
      </c>
      <c r="Z106" s="8" t="n">
        <v>40330.1028986884</v>
      </c>
      <c r="AA106" s="8" t="n">
        <v>31205.877065448</v>
      </c>
      <c r="AB106" s="8" t="n">
        <v>42918.5474020771</v>
      </c>
      <c r="AC106" s="8" t="n">
        <v>25943.4156528561</v>
      </c>
      <c r="AD106" s="8" t="n">
        <v>19671.4588258409</v>
      </c>
      <c r="AE106" s="13" t="n">
        <v>25279.9104941146</v>
      </c>
      <c r="AF106" s="13" t="n">
        <v>24515.0132869465</v>
      </c>
      <c r="AG106" s="13" t="n">
        <v>20102.3108952962</v>
      </c>
      <c r="AH106" s="8" t="n">
        <v>16051.7943608778</v>
      </c>
      <c r="AI106" s="13" t="n">
        <v>0.635636475182009</v>
      </c>
      <c r="AJ106" s="3" t="n">
        <f aca="false">AJ102+1</f>
        <v>2040</v>
      </c>
      <c r="AK106" s="11" t="n">
        <v>10708.7460224612</v>
      </c>
      <c r="AL106" s="9" t="n">
        <v>10817.0580865085</v>
      </c>
      <c r="AM106" s="9" t="n">
        <v>6510.85888631405</v>
      </c>
      <c r="AN106" s="9" t="n">
        <v>4914.41695039185</v>
      </c>
      <c r="AO106" s="9" t="n">
        <v>6418.43522104829</v>
      </c>
      <c r="AP106" s="9" t="n">
        <v>7941.31688931333</v>
      </c>
      <c r="AQ106" s="3"/>
      <c r="AR106" s="3"/>
      <c r="AS106" s="3" t="n">
        <f aca="false">AS102+1</f>
        <v>2040</v>
      </c>
      <c r="AT106" s="6" t="n">
        <v>48551.8268773575</v>
      </c>
      <c r="AU106" s="6" t="n">
        <v>36004.7238004773</v>
      </c>
      <c r="AV106" s="9" t="n">
        <v>49042.8973137394</v>
      </c>
      <c r="AW106" s="9" t="n">
        <v>29519.244625672</v>
      </c>
      <c r="AX106" s="9" t="n">
        <v>22281.2195263678</v>
      </c>
      <c r="AY106" s="9" t="n">
        <v>29100.209774538</v>
      </c>
      <c r="AZ106" s="9" t="n">
        <v>0.586436169824613</v>
      </c>
      <c r="BA106" s="9" t="n">
        <v>24515.0132869465</v>
      </c>
      <c r="BB106" s="9" t="n">
        <v>20102.3108952962</v>
      </c>
      <c r="BC106" s="6" t="n">
        <v>16051.7943608778</v>
      </c>
    </row>
    <row r="107" customFormat="false" ht="15" hidden="false" customHeight="false" outlineLevel="0" collapsed="false">
      <c r="A107" s="0" t="n">
        <f aca="false">A103+1</f>
        <v>2040</v>
      </c>
      <c r="B107" s="11" t="n">
        <v>7465.2528524393</v>
      </c>
      <c r="C107" s="9" t="n">
        <v>8254.09158892255</v>
      </c>
      <c r="D107" s="9" t="n">
        <v>5012.86108810567</v>
      </c>
      <c r="E107" s="9" t="n">
        <v>3775.1810994818</v>
      </c>
      <c r="F107" s="9" t="n">
        <v>4763.02510083824</v>
      </c>
      <c r="G107" s="9" t="n">
        <v>5975.29139146962</v>
      </c>
      <c r="H107" s="3" t="n">
        <f aca="false">H103+1</f>
        <v>2040</v>
      </c>
      <c r="I107" s="11" t="n">
        <v>33846.3218127597</v>
      </c>
      <c r="J107" s="9" t="n">
        <v>27091.0630032592</v>
      </c>
      <c r="K107" s="9" t="n">
        <v>37422.7967508669</v>
      </c>
      <c r="L107" s="9" t="n">
        <v>22727.5502845487</v>
      </c>
      <c r="M107" s="9" t="n">
        <v>17116.0973272001</v>
      </c>
      <c r="N107" s="9" t="n">
        <v>21594.8318900607</v>
      </c>
      <c r="O107" s="9" t="n">
        <v>0.688486588701182</v>
      </c>
      <c r="P107" s="14" t="n">
        <v>8927.19671936728</v>
      </c>
      <c r="Q107" s="13" t="n">
        <v>9495.27448575203</v>
      </c>
      <c r="R107" s="13" t="n">
        <v>5730.75010819396</v>
      </c>
      <c r="S107" s="13" t="n">
        <v>4337.68851727109</v>
      </c>
      <c r="T107" s="13" t="n">
        <v>5563.65748751497</v>
      </c>
      <c r="U107" s="13" t="n">
        <v>6866.26367411672</v>
      </c>
      <c r="V107" s="10" t="n">
        <v>5424.91585109037</v>
      </c>
      <c r="W107" s="10" t="n">
        <v>3543.95594097601</v>
      </c>
      <c r="X107" s="7"/>
      <c r="Y107" s="7" t="n">
        <v>2040</v>
      </c>
      <c r="Z107" s="8" t="n">
        <v>40474.5531091807</v>
      </c>
      <c r="AA107" s="8" t="n">
        <v>31130.5959167182</v>
      </c>
      <c r="AB107" s="8" t="n">
        <v>43050.1313616239</v>
      </c>
      <c r="AC107" s="8" t="n">
        <v>25982.3499919445</v>
      </c>
      <c r="AD107" s="8" t="n">
        <v>19666.4204657311</v>
      </c>
      <c r="AE107" s="13" t="n">
        <v>25224.7774456656</v>
      </c>
      <c r="AF107" s="13" t="n">
        <v>24595.7439530195</v>
      </c>
      <c r="AG107" s="13" t="n">
        <v>20168.510041476</v>
      </c>
      <c r="AH107" s="8" t="n">
        <v>16067.7576017163</v>
      </c>
      <c r="AI107" s="13" t="n">
        <v>0.634274372572345</v>
      </c>
      <c r="AJ107" s="3" t="n">
        <f aca="false">AJ103+1</f>
        <v>2040</v>
      </c>
      <c r="AK107" s="11" t="n">
        <v>10741.4682752547</v>
      </c>
      <c r="AL107" s="9" t="n">
        <v>10842.4165666756</v>
      </c>
      <c r="AM107" s="9" t="n">
        <v>6527.06072726696</v>
      </c>
      <c r="AN107" s="9" t="n">
        <v>4913.39976259606</v>
      </c>
      <c r="AO107" s="9" t="n">
        <v>6410.66024790517</v>
      </c>
      <c r="AP107" s="9" t="n">
        <v>7952.96510607261</v>
      </c>
      <c r="AQ107" s="3"/>
      <c r="AR107" s="3"/>
      <c r="AS107" s="3" t="n">
        <f aca="false">AS103+1</f>
        <v>2040</v>
      </c>
      <c r="AT107" s="6" t="n">
        <v>48700.1845981714</v>
      </c>
      <c r="AU107" s="6" t="n">
        <v>36057.5350448882</v>
      </c>
      <c r="AV107" s="9" t="n">
        <v>49157.8688086618</v>
      </c>
      <c r="AW107" s="9" t="n">
        <v>29592.7013100859</v>
      </c>
      <c r="AX107" s="9" t="n">
        <v>22276.6077515009</v>
      </c>
      <c r="AY107" s="9" t="n">
        <v>29064.9592280007</v>
      </c>
      <c r="AZ107" s="9" t="n">
        <v>0.588793324761307</v>
      </c>
      <c r="BA107" s="9" t="n">
        <v>24595.7439530195</v>
      </c>
      <c r="BB107" s="9" t="n">
        <v>20168.510041476</v>
      </c>
      <c r="BC107" s="6" t="n">
        <v>16067.7576017163</v>
      </c>
    </row>
    <row r="108" customFormat="false" ht="15" hidden="false" customHeight="false" outlineLevel="0" collapsed="false">
      <c r="A108" s="0" t="n">
        <f aca="false">A104+1</f>
        <v>2040</v>
      </c>
      <c r="B108" s="11" t="n">
        <v>7449.92997032808</v>
      </c>
      <c r="C108" s="9" t="n">
        <v>8337.42566247661</v>
      </c>
      <c r="D108" s="9" t="n">
        <v>5050.44698868638</v>
      </c>
      <c r="E108" s="9" t="n">
        <v>3795.72205530918</v>
      </c>
      <c r="F108" s="9" t="n">
        <v>4786.96601172515</v>
      </c>
      <c r="G108" s="9" t="n">
        <v>6012.3402453162</v>
      </c>
      <c r="H108" s="3" t="n">
        <f aca="false">H104+1</f>
        <v>2040</v>
      </c>
      <c r="I108" s="11" t="n">
        <v>33776.8501941439</v>
      </c>
      <c r="J108" s="9" t="n">
        <v>27259.0368756613</v>
      </c>
      <c r="K108" s="9" t="n">
        <v>37800.6207746784</v>
      </c>
      <c r="L108" s="9" t="n">
        <v>22897.9590452194</v>
      </c>
      <c r="M108" s="9" t="n">
        <v>17209.2268989664</v>
      </c>
      <c r="N108" s="9" t="n">
        <v>21703.3763413186</v>
      </c>
      <c r="O108" s="9" t="n">
        <v>0.694975129199802</v>
      </c>
      <c r="P108" s="14" t="n">
        <v>8976.3171474327</v>
      </c>
      <c r="Q108" s="13" t="n">
        <v>9621.84199436369</v>
      </c>
      <c r="R108" s="13" t="n">
        <v>5787.63256070897</v>
      </c>
      <c r="S108" s="13" t="n">
        <v>4377.6573668352</v>
      </c>
      <c r="T108" s="13" t="n">
        <v>5616.75630005652</v>
      </c>
      <c r="U108" s="13" t="n">
        <v>6935.60866603744</v>
      </c>
      <c r="V108" s="10" t="n">
        <v>5442.72206467288</v>
      </c>
      <c r="W108" s="10" t="n">
        <v>3547.46870124101</v>
      </c>
      <c r="X108" s="7"/>
      <c r="Y108" s="7" t="n">
        <v>2040</v>
      </c>
      <c r="Z108" s="8" t="n">
        <v>40697.2576643706</v>
      </c>
      <c r="AA108" s="8" t="n">
        <v>31444.9955705605</v>
      </c>
      <c r="AB108" s="8" t="n">
        <v>43623.9692090733</v>
      </c>
      <c r="AC108" s="8" t="n">
        <v>26240.2463862633</v>
      </c>
      <c r="AD108" s="8" t="n">
        <v>19847.6331549156</v>
      </c>
      <c r="AE108" s="13" t="n">
        <v>25465.5193914082</v>
      </c>
      <c r="AF108" s="13" t="n">
        <v>24676.4746190925</v>
      </c>
      <c r="AG108" s="13" t="n">
        <v>20234.7091876558</v>
      </c>
      <c r="AH108" s="8" t="n">
        <v>16083.6839228644</v>
      </c>
      <c r="AI108" s="13" t="n">
        <v>0.632901295156357</v>
      </c>
      <c r="AJ108" s="3" t="n">
        <f aca="false">AJ104+1</f>
        <v>2040</v>
      </c>
      <c r="AK108" s="11" t="n">
        <v>10788.9721043652</v>
      </c>
      <c r="AL108" s="9" t="n">
        <v>10987.9409052509</v>
      </c>
      <c r="AM108" s="9" t="n">
        <v>6556.92657907072</v>
      </c>
      <c r="AN108" s="9" t="n">
        <v>4950.30344643283</v>
      </c>
      <c r="AO108" s="9" t="n">
        <v>6468.5747945074</v>
      </c>
      <c r="AP108" s="9" t="n">
        <v>8004.90154670776</v>
      </c>
      <c r="AQ108" s="3"/>
      <c r="AR108" s="3"/>
      <c r="AS108" s="3" t="n">
        <f aca="false">AS104+1</f>
        <v>2040</v>
      </c>
      <c r="AT108" s="6" t="n">
        <v>48915.5597394014</v>
      </c>
      <c r="AU108" s="6" t="n">
        <v>36293.0069730724</v>
      </c>
      <c r="AV108" s="9" t="n">
        <v>49817.6540419776</v>
      </c>
      <c r="AW108" s="9" t="n">
        <v>29728.1085429476</v>
      </c>
      <c r="AX108" s="9" t="n">
        <v>22443.9234451424</v>
      </c>
      <c r="AY108" s="9" t="n">
        <v>29327.5349800462</v>
      </c>
      <c r="AZ108" s="9" t="n">
        <v>0.592212351634202</v>
      </c>
      <c r="BA108" s="9" t="n">
        <v>24676.4746190925</v>
      </c>
      <c r="BB108" s="9" t="n">
        <v>20234.7091876558</v>
      </c>
      <c r="BC108" s="6" t="n">
        <v>16083.6839228644</v>
      </c>
    </row>
    <row r="109" customFormat="false" ht="15" hidden="false" customHeight="false" outlineLevel="0" collapsed="false">
      <c r="Y109" s="15"/>
      <c r="Z109" s="15" t="n">
        <v>3925.4450702875</v>
      </c>
      <c r="AA109" s="15"/>
      <c r="AK109" s="16" t="n">
        <f aca="false">(AG108-AH108)/AH108</f>
        <v>0.258089209207248</v>
      </c>
    </row>
    <row r="110" customFormat="false" ht="15" hidden="false" customHeight="false" outlineLevel="0" collapsed="false">
      <c r="AK110" s="16" t="n">
        <f aca="false">(AG108-AH108*0.8)/(AH108*0.8)</f>
        <v>0.57261151150906</v>
      </c>
      <c r="AL110" s="0" t="n">
        <f aca="false">AH108*0.8</f>
        <v>12866.9471382915</v>
      </c>
    </row>
    <row r="111" customFormat="false" ht="15" hidden="false" customHeight="false" outlineLevel="0" collapsed="false">
      <c r="AE111" s="17" t="e">
        <f aca="false">#REF!/AB108</f>
        <v>#REF!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1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E11" activeCellId="0" sqref="E11"/>
    </sheetView>
  </sheetViews>
  <sheetFormatPr defaultRowHeight="15"/>
  <cols>
    <col collapsed="false" hidden="false" max="28" min="1" style="0" width="8.82629107981221"/>
    <col collapsed="false" hidden="false" max="30" min="29" style="0" width="10.9953051643192"/>
    <col collapsed="false" hidden="false" max="33" min="31" style="0" width="8.82629107981221"/>
    <col collapsed="false" hidden="false" max="38" min="34" style="0" width="10.9953051643192"/>
    <col collapsed="false" hidden="false" max="51" min="39" style="0" width="8.82629107981221"/>
    <col collapsed="false" hidden="false" max="58" min="52" style="0" width="10.9953051643192"/>
    <col collapsed="false" hidden="false" max="59" min="59" style="0" width="8.82629107981221"/>
    <col collapsed="false" hidden="false" max="60" min="60" style="0" width="10.9953051643192"/>
    <col collapsed="false" hidden="false" max="1025" min="61" style="0" width="8.8262910798122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3"/>
      <c r="C2" s="3"/>
      <c r="D2" s="3"/>
      <c r="E2" s="3" t="s">
        <v>2</v>
      </c>
      <c r="F2" s="3"/>
      <c r="G2" s="3"/>
      <c r="H2" s="3"/>
      <c r="I2" s="3"/>
      <c r="J2" s="3"/>
      <c r="K2" s="3"/>
      <c r="L2" s="3" t="s">
        <v>24</v>
      </c>
      <c r="M2" s="3"/>
      <c r="N2" s="3"/>
      <c r="O2" s="3"/>
      <c r="P2" s="3"/>
      <c r="Q2" s="3"/>
      <c r="R2" s="4" t="s">
        <v>3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3"/>
      <c r="AN2" s="3" t="s">
        <v>4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 t="s">
        <v>25</v>
      </c>
      <c r="BA2" s="3"/>
      <c r="BB2" s="3"/>
      <c r="BC2" s="3"/>
      <c r="BD2" s="3"/>
      <c r="BE2" s="3"/>
      <c r="BF2" s="3"/>
      <c r="BG2" s="3"/>
      <c r="BH2" s="3"/>
      <c r="BI2" s="3"/>
    </row>
    <row r="3" customFormat="false" ht="65" hidden="false" customHeight="false" outlineLevel="0" collapsed="false">
      <c r="B3" s="3" t="s">
        <v>5</v>
      </c>
      <c r="C3" s="6" t="s">
        <v>6</v>
      </c>
      <c r="D3" s="6" t="s">
        <v>7</v>
      </c>
      <c r="E3" s="6" t="s">
        <v>8</v>
      </c>
      <c r="F3" s="6" t="s">
        <v>10</v>
      </c>
      <c r="G3" s="6" t="s">
        <v>11</v>
      </c>
      <c r="H3" s="6"/>
      <c r="I3" s="3" t="s">
        <v>5</v>
      </c>
      <c r="J3" s="6" t="s">
        <v>11</v>
      </c>
      <c r="K3" s="6" t="s">
        <v>6</v>
      </c>
      <c r="L3" s="6" t="s">
        <v>7</v>
      </c>
      <c r="M3" s="6" t="s">
        <v>8</v>
      </c>
      <c r="N3" s="6" t="s">
        <v>10</v>
      </c>
      <c r="O3" s="6" t="s">
        <v>26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10</v>
      </c>
      <c r="U3" s="8" t="s">
        <v>11</v>
      </c>
      <c r="V3" s="8" t="s">
        <v>20</v>
      </c>
      <c r="W3" s="8" t="s">
        <v>21</v>
      </c>
      <c r="X3" s="8"/>
      <c r="Y3" s="7" t="s">
        <v>12</v>
      </c>
      <c r="Z3" s="8" t="s">
        <v>27</v>
      </c>
      <c r="AA3" s="8" t="s">
        <v>28</v>
      </c>
      <c r="AB3" s="8" t="s">
        <v>15</v>
      </c>
      <c r="AC3" s="8" t="s">
        <v>29</v>
      </c>
      <c r="AD3" s="8" t="s">
        <v>18</v>
      </c>
      <c r="AE3" s="8" t="s">
        <v>20</v>
      </c>
      <c r="AF3" s="8" t="s">
        <v>22</v>
      </c>
      <c r="AG3" s="8" t="s">
        <v>21</v>
      </c>
      <c r="AH3" s="8" t="s">
        <v>26</v>
      </c>
      <c r="AI3" s="6"/>
      <c r="AJ3" s="3" t="s">
        <v>5</v>
      </c>
      <c r="AK3" s="6" t="s">
        <v>6</v>
      </c>
      <c r="AL3" s="6" t="s">
        <v>7</v>
      </c>
      <c r="AM3" s="6" t="s">
        <v>8</v>
      </c>
      <c r="AN3" s="6" t="s">
        <v>10</v>
      </c>
      <c r="AO3" s="6" t="s">
        <v>11</v>
      </c>
      <c r="AP3" s="3"/>
      <c r="AQ3" s="3"/>
      <c r="AR3" s="6"/>
      <c r="AS3" s="3" t="s">
        <v>12</v>
      </c>
      <c r="AT3" s="6" t="s">
        <v>27</v>
      </c>
      <c r="AU3" s="6" t="s">
        <v>28</v>
      </c>
      <c r="AV3" s="6" t="s">
        <v>15</v>
      </c>
      <c r="AW3" s="6" t="s">
        <v>29</v>
      </c>
      <c r="AX3" s="6" t="s">
        <v>18</v>
      </c>
      <c r="AY3" s="6" t="s">
        <v>26</v>
      </c>
      <c r="AZ3" s="6" t="s">
        <v>20</v>
      </c>
      <c r="BA3" s="6" t="s">
        <v>22</v>
      </c>
      <c r="BB3" s="6" t="s">
        <v>21</v>
      </c>
    </row>
    <row r="4" customFormat="false" ht="15" hidden="false" customHeight="false" outlineLevel="0" collapsed="false">
      <c r="A4" s="0" t="n">
        <v>2014</v>
      </c>
      <c r="B4" s="3" t="n">
        <v>6695.92</v>
      </c>
      <c r="C4" s="6"/>
      <c r="D4" s="6"/>
      <c r="E4" s="6"/>
      <c r="F4" s="6"/>
      <c r="G4" s="6" t="n">
        <v>4210.1710123</v>
      </c>
      <c r="H4" s="3" t="n">
        <v>2014</v>
      </c>
      <c r="I4" s="3" t="e">
        <f aca="false">B4*[4]'inflation indexes'!i96</f>
        <v>#NAME?</v>
      </c>
      <c r="J4" s="9" t="e">
        <f aca="false">G4*[4]'inflation indexes'!i96</f>
        <v>#NAME?</v>
      </c>
      <c r="K4" s="6"/>
      <c r="L4" s="6"/>
      <c r="M4" s="6"/>
      <c r="N4" s="6"/>
      <c r="O4" s="3"/>
      <c r="P4" s="7" t="n">
        <v>6695.92</v>
      </c>
      <c r="Q4" s="8"/>
      <c r="R4" s="8"/>
      <c r="S4" s="8"/>
      <c r="T4" s="8"/>
      <c r="U4" s="8" t="n">
        <v>4210.1710123</v>
      </c>
      <c r="V4" s="10" t="n">
        <v>4400</v>
      </c>
      <c r="W4" s="10" t="n">
        <v>3231.63</v>
      </c>
      <c r="X4" s="7" t="n">
        <v>2014</v>
      </c>
      <c r="Y4" s="18" t="e">
        <f aca="false">P4*[4]'inflation indexes'!i96</f>
        <v>#NAME?</v>
      </c>
      <c r="Z4" s="8" t="e">
        <f aca="false">U4*[4]'inflation indexes'!i96</f>
        <v>#NAME?</v>
      </c>
      <c r="AA4" s="8"/>
      <c r="AB4" s="8"/>
      <c r="AC4" s="8"/>
      <c r="AD4" s="8"/>
      <c r="AE4" s="8"/>
      <c r="AF4" s="8"/>
      <c r="AG4" s="8" t="n">
        <f aca="false">W4*[3]'inflation indexes'!i96</f>
        <v>3231.63</v>
      </c>
      <c r="AH4" s="7"/>
      <c r="AI4" s="3" t="n">
        <v>2014</v>
      </c>
      <c r="AJ4" s="3" t="n">
        <v>6695.92</v>
      </c>
      <c r="AK4" s="6"/>
      <c r="AL4" s="6"/>
      <c r="AM4" s="6"/>
      <c r="AN4" s="6"/>
      <c r="AO4" s="6" t="n">
        <v>4210.1710123</v>
      </c>
      <c r="AP4" s="3"/>
      <c r="AQ4" s="3"/>
      <c r="AR4" s="3" t="n">
        <v>2014</v>
      </c>
      <c r="AS4" s="6" t="e">
        <f aca="false">AJ4*[4]'inflation indexes'!i96</f>
        <v>#NAME?</v>
      </c>
      <c r="AT4" s="6" t="e">
        <f aca="false">AO4*[4]'inflation indexes'!i96</f>
        <v>#NAME?</v>
      </c>
      <c r="AU4" s="6"/>
      <c r="AV4" s="6"/>
      <c r="AW4" s="6"/>
      <c r="AX4" s="6"/>
      <c r="AY4" s="3"/>
      <c r="AZ4" s="6"/>
      <c r="BA4" s="6"/>
      <c r="BB4" s="6" t="n">
        <f aca="false">W4*[3]'inflation indexes'!i96</f>
        <v>3231.63</v>
      </c>
    </row>
    <row r="5" customFormat="false" ht="15" hidden="false" customHeight="false" outlineLevel="0" collapsed="false">
      <c r="A5" s="0" t="n">
        <v>2015</v>
      </c>
      <c r="B5" s="11" t="n">
        <v>6414.78904699531</v>
      </c>
      <c r="C5" s="9" t="n">
        <v>4470.97952518973</v>
      </c>
      <c r="D5" s="9" t="n">
        <v>3331.11635797008</v>
      </c>
      <c r="E5" s="9" t="n">
        <v>2432.55370456062</v>
      </c>
      <c r="F5" s="9" t="n">
        <v>4161.8743531636</v>
      </c>
      <c r="G5" s="9" t="n">
        <v>4122.0371478738</v>
      </c>
      <c r="H5" s="3" t="n">
        <v>2015</v>
      </c>
      <c r="I5" s="11" t="e">
        <f aca="false">B5*[4]'inflation indexes'!i97</f>
        <v>#NAME?</v>
      </c>
      <c r="J5" s="9" t="e">
        <f aca="false">G5*[4]'inflation indexes'!i97</f>
        <v>#NAME?</v>
      </c>
      <c r="K5" s="9" t="e">
        <f aca="false">C5*[4]'inflation indexes'!i97</f>
        <v>#NAME?</v>
      </c>
      <c r="L5" s="9" t="e">
        <f aca="false">D5*[4]'inflation indexes'!i97</f>
        <v>#NAME?</v>
      </c>
      <c r="M5" s="9" t="e">
        <f aca="false">E5*[4]'inflation indexes'!i97</f>
        <v>#NAME?</v>
      </c>
      <c r="N5" s="9" t="e">
        <f aca="false">F5*[4]'inflation indexes'!i97</f>
        <v>#NAME?</v>
      </c>
      <c r="O5" s="9" t="n">
        <v>0.5569620733</v>
      </c>
      <c r="P5" s="12" t="n">
        <v>6368.9065332604</v>
      </c>
      <c r="Q5" s="13" t="n">
        <v>4532.6256706488</v>
      </c>
      <c r="R5" s="13" t="n">
        <v>3355.984607346</v>
      </c>
      <c r="S5" s="13" t="n">
        <v>2432.5537045606</v>
      </c>
      <c r="T5" s="13" t="n">
        <v>4161.8743531636</v>
      </c>
      <c r="U5" s="13" t="n">
        <v>4122.0371478738</v>
      </c>
      <c r="V5" s="10" t="n">
        <v>4574.597425041</v>
      </c>
      <c r="W5" s="10" t="n">
        <v>3134.7341553616</v>
      </c>
      <c r="X5" s="7" t="n">
        <v>2015</v>
      </c>
      <c r="Y5" s="8" t="e">
        <f aca="false">P5*[4]'inflation indexes'!i97</f>
        <v>#NAME?</v>
      </c>
      <c r="Z5" s="8" t="e">
        <f aca="false">U5*[4]'inflation indexes'!i97</f>
        <v>#NAME?</v>
      </c>
      <c r="AA5" s="13" t="e">
        <f aca="false">Q5*[4]'inflation indexes'!i97</f>
        <v>#NAME?</v>
      </c>
      <c r="AB5" s="13" t="e">
        <f aca="false">R5*[4]'inflation indexes'!i97</f>
        <v>#NAME?</v>
      </c>
      <c r="AC5" s="13" t="e">
        <f aca="false">S5*[4]'inflation indexes'!i97</f>
        <v>#NAME?</v>
      </c>
      <c r="AD5" s="13" t="e">
        <f aca="false">T5*[4]'inflation indexes'!i97</f>
        <v>#NAME?</v>
      </c>
      <c r="AE5" s="13" t="n">
        <f aca="false">V5*[3]'inflation indexes'!i97</f>
        <v>4488.00919422153</v>
      </c>
      <c r="AF5" s="13"/>
      <c r="AG5" s="8" t="n">
        <f aca="false">W5*[3]'inflation indexes'!i97</f>
        <v>3075.39973543727</v>
      </c>
      <c r="AH5" s="13" t="n">
        <v>0.5569620733</v>
      </c>
      <c r="AI5" s="3" t="n">
        <v>2015</v>
      </c>
      <c r="AJ5" s="11" t="n">
        <v>6368.9065332604</v>
      </c>
      <c r="AK5" s="9" t="n">
        <v>4532.6256706488</v>
      </c>
      <c r="AL5" s="9" t="n">
        <v>3355.984607346</v>
      </c>
      <c r="AM5" s="9" t="n">
        <v>2432.5537045606</v>
      </c>
      <c r="AN5" s="9" t="n">
        <v>4161.8743531636</v>
      </c>
      <c r="AO5" s="9" t="n">
        <v>4122.0371478738</v>
      </c>
      <c r="AP5" s="3"/>
      <c r="AQ5" s="3"/>
      <c r="AR5" s="3" t="n">
        <v>2015</v>
      </c>
      <c r="AS5" s="6" t="e">
        <f aca="false">AJ5*[4]'inflation indexes'!i97</f>
        <v>#NAME?</v>
      </c>
      <c r="AT5" s="6" t="e">
        <f aca="false">AO5*[4]'inflation indexes'!i97</f>
        <v>#NAME?</v>
      </c>
      <c r="AU5" s="9" t="e">
        <f aca="false">AK5*[4]'inflation indexes'!i97</f>
        <v>#NAME?</v>
      </c>
      <c r="AV5" s="9" t="e">
        <f aca="false">AL5*[4]'inflation indexes'!i97</f>
        <v>#NAME?</v>
      </c>
      <c r="AW5" s="9" t="e">
        <f aca="false">AM5*[4]'inflation indexes'!i97</f>
        <v>#NAME?</v>
      </c>
      <c r="AX5" s="9" t="e">
        <f aca="false">AN5*[4]'inflation indexes'!i97</f>
        <v>#NAME?</v>
      </c>
      <c r="AY5" s="9" t="n">
        <v>0.5569620733</v>
      </c>
      <c r="AZ5" s="9" t="n">
        <f aca="false">V5*[3]'inflation indexes'!i97</f>
        <v>4488.00919422153</v>
      </c>
      <c r="BA5" s="9"/>
      <c r="BB5" s="6" t="n">
        <f aca="false">W5*[3]'inflation indexes'!i97</f>
        <v>3075.39973543727</v>
      </c>
    </row>
    <row r="6" customFormat="false" ht="15" hidden="false" customHeight="false" outlineLevel="0" collapsed="false">
      <c r="A6" s="0" t="n">
        <v>2015</v>
      </c>
      <c r="B6" s="11" t="n">
        <v>6778.90225184158</v>
      </c>
      <c r="C6" s="9" t="n">
        <v>5146.91797688847</v>
      </c>
      <c r="D6" s="9" t="n">
        <v>3823.84167776702</v>
      </c>
      <c r="E6" s="9" t="n">
        <v>2778.54506764145</v>
      </c>
      <c r="F6" s="9" t="n">
        <v>4766.0691925087</v>
      </c>
      <c r="G6" s="9" t="n">
        <v>4737.3859540214</v>
      </c>
      <c r="H6" s="3" t="n">
        <v>2015</v>
      </c>
      <c r="I6" s="11" t="e">
        <f aca="false">B6*[4]'inflation indexes'!i98</f>
        <v>#NAME?</v>
      </c>
      <c r="J6" s="9" t="e">
        <f aca="false">G6*[4]'inflation indexes'!i98</f>
        <v>#NAME?</v>
      </c>
      <c r="K6" s="9" t="e">
        <f aca="false">C6*[4]'inflation indexes'!i98</f>
        <v>#NAME?</v>
      </c>
      <c r="L6" s="9" t="e">
        <f aca="false">D6*[4]'inflation indexes'!i98</f>
        <v>#NAME?</v>
      </c>
      <c r="M6" s="9" t="e">
        <f aca="false">E6*[4]'inflation indexes'!i98</f>
        <v>#NAME?</v>
      </c>
      <c r="N6" s="9" t="e">
        <f aca="false">F6*[4]'inflation indexes'!i98</f>
        <v>#NAME?</v>
      </c>
      <c r="O6" s="9" t="n">
        <v>0.616270079</v>
      </c>
      <c r="P6" s="14" t="n">
        <v>6691.6267211456</v>
      </c>
      <c r="Q6" s="13" t="n">
        <v>5214.710320524</v>
      </c>
      <c r="R6" s="13" t="n">
        <v>3860.8882653144</v>
      </c>
      <c r="S6" s="13" t="n">
        <v>2778.5450676414</v>
      </c>
      <c r="T6" s="13" t="n">
        <v>4766.0691925087</v>
      </c>
      <c r="U6" s="13" t="n">
        <v>4737.3859540214</v>
      </c>
      <c r="V6" s="10" t="n">
        <v>4418.4456685027</v>
      </c>
      <c r="W6" s="10" t="n">
        <v>3580.599313971</v>
      </c>
      <c r="X6" s="7" t="n">
        <v>2015</v>
      </c>
      <c r="Y6" s="8" t="e">
        <f aca="false">P6*[4]'inflation indexes'!i98</f>
        <v>#NAME?</v>
      </c>
      <c r="Z6" s="8" t="e">
        <f aca="false">U6*[4]'inflation indexes'!i98</f>
        <v>#NAME?</v>
      </c>
      <c r="AA6" s="13" t="e">
        <f aca="false">Q6*[4]'inflation indexes'!i98</f>
        <v>#NAME?</v>
      </c>
      <c r="AB6" s="13" t="e">
        <f aca="false">R6*[4]'inflation indexes'!i98</f>
        <v>#NAME?</v>
      </c>
      <c r="AC6" s="13" t="e">
        <f aca="false">S6*[4]'inflation indexes'!i98</f>
        <v>#NAME?</v>
      </c>
      <c r="AD6" s="13" t="e">
        <f aca="false">T6*[4]'inflation indexes'!i98</f>
        <v>#NAME?</v>
      </c>
      <c r="AE6" s="13" t="n">
        <f aca="false">V6*[3]'inflation indexes'!i98</f>
        <v>4225.04940697782</v>
      </c>
      <c r="AF6" s="13"/>
      <c r="AG6" s="8" t="n">
        <f aca="false">W6*[3]'inflation indexes'!i98</f>
        <v>3423.87575702497</v>
      </c>
      <c r="AH6" s="13" t="n">
        <v>0.616270079</v>
      </c>
      <c r="AI6" s="3" t="n">
        <v>2015</v>
      </c>
      <c r="AJ6" s="11" t="n">
        <v>6691.6267211456</v>
      </c>
      <c r="AK6" s="9" t="n">
        <v>5214.710320524</v>
      </c>
      <c r="AL6" s="9" t="n">
        <v>3860.8882653144</v>
      </c>
      <c r="AM6" s="9" t="n">
        <v>2778.5450676414</v>
      </c>
      <c r="AN6" s="9" t="n">
        <v>4766.0691925087</v>
      </c>
      <c r="AO6" s="9" t="n">
        <v>4737.3859540214</v>
      </c>
      <c r="AP6" s="3"/>
      <c r="AQ6" s="3"/>
      <c r="AR6" s="3" t="n">
        <v>2015</v>
      </c>
      <c r="AS6" s="6" t="e">
        <f aca="false">AJ6*[4]'inflation indexes'!i98</f>
        <v>#NAME?</v>
      </c>
      <c r="AT6" s="6" t="e">
        <f aca="false">AO6*[4]'inflation indexes'!i98</f>
        <v>#NAME?</v>
      </c>
      <c r="AU6" s="9" t="e">
        <f aca="false">AK6*[4]'inflation indexes'!i98</f>
        <v>#NAME?</v>
      </c>
      <c r="AV6" s="9" t="e">
        <f aca="false">AL6*[4]'inflation indexes'!i98</f>
        <v>#NAME?</v>
      </c>
      <c r="AW6" s="9" t="e">
        <f aca="false">AM6*[4]'inflation indexes'!i98</f>
        <v>#NAME?</v>
      </c>
      <c r="AX6" s="9" t="e">
        <f aca="false">AN6*[4]'inflation indexes'!i98</f>
        <v>#NAME?</v>
      </c>
      <c r="AY6" s="9" t="n">
        <v>0.616270079</v>
      </c>
      <c r="AZ6" s="9" t="n">
        <f aca="false">V6*[3]'inflation indexes'!i98</f>
        <v>4225.04940697782</v>
      </c>
      <c r="BA6" s="9"/>
      <c r="BB6" s="6" t="n">
        <f aca="false">W6*[3]'inflation indexes'!i98</f>
        <v>3423.87575702497</v>
      </c>
    </row>
    <row r="7" customFormat="false" ht="15" hidden="false" customHeight="false" outlineLevel="0" collapsed="false">
      <c r="A7" s="0" t="n">
        <v>2015</v>
      </c>
      <c r="B7" s="11" t="n">
        <v>7092.02100217064</v>
      </c>
      <c r="C7" s="9" t="n">
        <v>4990.0881765996</v>
      </c>
      <c r="D7" s="9" t="n">
        <v>3698.73340288192</v>
      </c>
      <c r="E7" s="9" t="n">
        <v>2684.23179879706</v>
      </c>
      <c r="F7" s="9" t="n">
        <v>4593.7583252447</v>
      </c>
      <c r="G7" s="9" t="n">
        <v>4585.8402516104</v>
      </c>
      <c r="H7" s="3" t="n">
        <v>2015</v>
      </c>
      <c r="I7" s="11" t="e">
        <f aca="false">B7*[4]'inflation indexes'!i99</f>
        <v>#NAME?</v>
      </c>
      <c r="J7" s="9" t="e">
        <f aca="false">G7*[4]'inflation indexes'!i99</f>
        <v>#NAME?</v>
      </c>
      <c r="K7" s="9" t="e">
        <f aca="false">C7*[4]'inflation indexes'!i99</f>
        <v>#NAME?</v>
      </c>
      <c r="L7" s="9" t="e">
        <f aca="false">D7*[4]'inflation indexes'!i99</f>
        <v>#NAME?</v>
      </c>
      <c r="M7" s="9" t="e">
        <f aca="false">E7*[4]'inflation indexes'!i99</f>
        <v>#NAME?</v>
      </c>
      <c r="N7" s="9" t="e">
        <f aca="false">F7*[4]'inflation indexes'!i99</f>
        <v>#NAME?</v>
      </c>
      <c r="O7" s="9" t="n">
        <v>0.5691940707</v>
      </c>
      <c r="P7" s="14" t="n">
        <v>6984.1911310188</v>
      </c>
      <c r="Q7" s="13" t="n">
        <v>5044.4545635792</v>
      </c>
      <c r="R7" s="13" t="n">
        <v>3737.3461291325</v>
      </c>
      <c r="S7" s="13" t="n">
        <v>2684.2317987971</v>
      </c>
      <c r="T7" s="13" t="n">
        <v>4593.7583252447</v>
      </c>
      <c r="U7" s="13" t="n">
        <v>4585.8402516104</v>
      </c>
      <c r="V7" s="10" t="n">
        <v>4794.6354914134</v>
      </c>
      <c r="W7" s="10" t="n">
        <v>3459.061596388</v>
      </c>
      <c r="X7" s="7" t="n">
        <v>2015</v>
      </c>
      <c r="Y7" s="8" t="e">
        <f aca="false">P7*[4]'inflation indexes'!i99</f>
        <v>#NAME?</v>
      </c>
      <c r="Z7" s="8" t="e">
        <f aca="false">U7*[4]'inflation indexes'!i99</f>
        <v>#NAME?</v>
      </c>
      <c r="AA7" s="13" t="e">
        <f aca="false">Q7*[4]'inflation indexes'!i99</f>
        <v>#NAME?</v>
      </c>
      <c r="AB7" s="13" t="e">
        <f aca="false">R7*[4]'inflation indexes'!i99</f>
        <v>#NAME?</v>
      </c>
      <c r="AC7" s="13" t="e">
        <f aca="false">S7*[4]'inflation indexes'!i99</f>
        <v>#NAME?</v>
      </c>
      <c r="AD7" s="13" t="e">
        <f aca="false">T7*[4]'inflation indexes'!i99</f>
        <v>#NAME?</v>
      </c>
      <c r="AE7" s="13" t="n">
        <f aca="false">V7*[3]'inflation indexes'!i99</f>
        <v>4504.91824532918</v>
      </c>
      <c r="AF7" s="13"/>
      <c r="AG7" s="8" t="n">
        <f aca="false">W7*[3]'inflation indexes'!i99</f>
        <v>3250.04679191831</v>
      </c>
      <c r="AH7" s="13" t="n">
        <v>0.5691940707</v>
      </c>
      <c r="AI7" s="3" t="n">
        <v>2015</v>
      </c>
      <c r="AJ7" s="11" t="n">
        <v>6984.1911310188</v>
      </c>
      <c r="AK7" s="9" t="n">
        <v>5044.4545635792</v>
      </c>
      <c r="AL7" s="9" t="n">
        <v>3737.3461291325</v>
      </c>
      <c r="AM7" s="9" t="n">
        <v>2684.2317987971</v>
      </c>
      <c r="AN7" s="9" t="n">
        <v>4593.7583252447</v>
      </c>
      <c r="AO7" s="9" t="n">
        <v>4585.8402516104</v>
      </c>
      <c r="AP7" s="3"/>
      <c r="AQ7" s="3"/>
      <c r="AR7" s="3" t="n">
        <v>2015</v>
      </c>
      <c r="AS7" s="6" t="e">
        <f aca="false">AJ7*[4]'inflation indexes'!i99</f>
        <v>#NAME?</v>
      </c>
      <c r="AT7" s="6" t="e">
        <f aca="false">AO7*[4]'inflation indexes'!i99</f>
        <v>#NAME?</v>
      </c>
      <c r="AU7" s="9" t="e">
        <f aca="false">AK7*[4]'inflation indexes'!i99</f>
        <v>#NAME?</v>
      </c>
      <c r="AV7" s="9" t="e">
        <f aca="false">AL7*[4]'inflation indexes'!i99</f>
        <v>#NAME?</v>
      </c>
      <c r="AW7" s="9" t="e">
        <f aca="false">AM7*[4]'inflation indexes'!i99</f>
        <v>#NAME?</v>
      </c>
      <c r="AX7" s="9" t="e">
        <f aca="false">AN7*[4]'inflation indexes'!i99</f>
        <v>#NAME?</v>
      </c>
      <c r="AY7" s="9" t="n">
        <v>0.5691940707</v>
      </c>
      <c r="AZ7" s="9" t="n">
        <f aca="false">V7*[3]'inflation indexes'!i99</f>
        <v>4504.91824532918</v>
      </c>
      <c r="BA7" s="9"/>
      <c r="BB7" s="6" t="n">
        <f aca="false">W7*[3]'inflation indexes'!i99</f>
        <v>3250.04679191831</v>
      </c>
    </row>
    <row r="8" customFormat="false" ht="15" hidden="false" customHeight="false" outlineLevel="0" collapsed="false">
      <c r="A8" s="0" t="n">
        <v>2015</v>
      </c>
      <c r="B8" s="11" t="n">
        <v>7113.98164433727</v>
      </c>
      <c r="C8" s="9" t="n">
        <v>5389.72132720615</v>
      </c>
      <c r="D8" s="9" t="n">
        <v>3986.44842474342</v>
      </c>
      <c r="E8" s="9" t="n">
        <v>2882.13744154239</v>
      </c>
      <c r="F8" s="9" t="n">
        <v>4921.0504949045</v>
      </c>
      <c r="G8" s="9" t="n">
        <v>4930.1857212199</v>
      </c>
      <c r="H8" s="3" t="n">
        <v>2015</v>
      </c>
      <c r="I8" s="11" t="e">
        <f aca="false">B8*[4]'inflation indexes'!i100</f>
        <v>#NAME?</v>
      </c>
      <c r="J8" s="9" t="e">
        <f aca="false">G8*[4]'inflation indexes'!i100</f>
        <v>#NAME?</v>
      </c>
      <c r="K8" s="9" t="e">
        <f aca="false">C8*[4]'inflation indexes'!i100</f>
        <v>#NAME?</v>
      </c>
      <c r="L8" s="9" t="e">
        <f aca="false">D8*[4]'inflation indexes'!i100</f>
        <v>#NAME?</v>
      </c>
      <c r="M8" s="9" t="e">
        <f aca="false">E8*[4]'inflation indexes'!i100</f>
        <v>#NAME?</v>
      </c>
      <c r="N8" s="9" t="e">
        <f aca="false">F8*[4]'inflation indexes'!i100</f>
        <v>#NAME?</v>
      </c>
      <c r="O8" s="9" t="n">
        <v>0.6085050127</v>
      </c>
      <c r="P8" s="14" t="n">
        <v>6967.8308273951</v>
      </c>
      <c r="Q8" s="13" t="n">
        <v>5434.6474991524</v>
      </c>
      <c r="R8" s="13" t="n">
        <v>4015.1369735243</v>
      </c>
      <c r="S8" s="13" t="n">
        <v>2881.0787738983</v>
      </c>
      <c r="T8" s="13" t="n">
        <v>4921.0504949045</v>
      </c>
      <c r="U8" s="13" t="n">
        <v>4930.1857212199</v>
      </c>
      <c r="V8" s="10" t="n">
        <v>4825.8776003058</v>
      </c>
      <c r="W8" s="10" t="n">
        <v>3712.7303787349</v>
      </c>
      <c r="X8" s="7" t="n">
        <v>2015</v>
      </c>
      <c r="Y8" s="8" t="e">
        <f aca="false">P8*[4]'inflation indexes'!i100</f>
        <v>#NAME?</v>
      </c>
      <c r="Z8" s="8" t="e">
        <f aca="false">U8*[4]'inflation indexes'!i100</f>
        <v>#NAME?</v>
      </c>
      <c r="AA8" s="13" t="e">
        <f aca="false">Q8*[4]'inflation indexes'!i100</f>
        <v>#NAME?</v>
      </c>
      <c r="AB8" s="13" t="e">
        <f aca="false">R8*[4]'inflation indexes'!i100</f>
        <v>#NAME?</v>
      </c>
      <c r="AC8" s="13" t="e">
        <f aca="false">S8*[4]'inflation indexes'!i100</f>
        <v>#NAME?</v>
      </c>
      <c r="AD8" s="13" t="e">
        <f aca="false">T8*[4]'inflation indexes'!i100</f>
        <v>#NAME?</v>
      </c>
      <c r="AE8" s="13" t="n">
        <f aca="false">V8*[3]'inflation indexes'!i100</f>
        <v>4475.05403783475</v>
      </c>
      <c r="AF8" s="13"/>
      <c r="AG8" s="8" t="n">
        <f aca="false">W8*[3]'inflation indexes'!i100</f>
        <v>3442.82852754006</v>
      </c>
      <c r="AH8" s="13" t="n">
        <v>0.6085050127</v>
      </c>
      <c r="AI8" s="3" t="n">
        <v>2015</v>
      </c>
      <c r="AJ8" s="11" t="n">
        <v>6967.8308273951</v>
      </c>
      <c r="AK8" s="9" t="n">
        <v>5434.6474991524</v>
      </c>
      <c r="AL8" s="9" t="n">
        <v>4015.1369735243</v>
      </c>
      <c r="AM8" s="9" t="n">
        <v>2881.0787738983</v>
      </c>
      <c r="AN8" s="9" t="n">
        <v>4921.0504949045</v>
      </c>
      <c r="AO8" s="9" t="n">
        <v>4930.1857212199</v>
      </c>
      <c r="AP8" s="3"/>
      <c r="AQ8" s="3"/>
      <c r="AR8" s="3" t="n">
        <v>2015</v>
      </c>
      <c r="AS8" s="6" t="e">
        <f aca="false">AJ8*[4]'inflation indexes'!i100</f>
        <v>#NAME?</v>
      </c>
      <c r="AT8" s="6" t="e">
        <f aca="false">AO8*[4]'inflation indexes'!i100</f>
        <v>#NAME?</v>
      </c>
      <c r="AU8" s="9" t="e">
        <f aca="false">AK8*[4]'inflation indexes'!i100</f>
        <v>#NAME?</v>
      </c>
      <c r="AV8" s="9" t="e">
        <f aca="false">AL8*[4]'inflation indexes'!i100</f>
        <v>#NAME?</v>
      </c>
      <c r="AW8" s="9" t="e">
        <f aca="false">AM8*[4]'inflation indexes'!i100</f>
        <v>#NAME?</v>
      </c>
      <c r="AX8" s="9" t="e">
        <f aca="false">AN8*[4]'inflation indexes'!i100</f>
        <v>#NAME?</v>
      </c>
      <c r="AY8" s="9" t="n">
        <v>0.6085050127</v>
      </c>
      <c r="AZ8" s="9" t="n">
        <f aca="false">V8*[3]'inflation indexes'!i100</f>
        <v>4475.05403783475</v>
      </c>
      <c r="BA8" s="9"/>
      <c r="BB8" s="6" t="n">
        <f aca="false">W8*[3]'inflation indexes'!i100</f>
        <v>3442.82852754006</v>
      </c>
    </row>
    <row r="9" customFormat="false" ht="15" hidden="false" customHeight="false" outlineLevel="0" collapsed="false">
      <c r="A9" s="0" t="n">
        <f aca="false">A5+1</f>
        <v>2016</v>
      </c>
      <c r="B9" s="11" t="n">
        <v>6705.54599729676</v>
      </c>
      <c r="C9" s="9" t="n">
        <v>4707.29100732815</v>
      </c>
      <c r="D9" s="9" t="n">
        <v>3435.92580942461</v>
      </c>
      <c r="E9" s="9" t="n">
        <v>2544.44142362783</v>
      </c>
      <c r="F9" s="9" t="n">
        <v>4266.3899043233</v>
      </c>
      <c r="G9" s="9" t="n">
        <v>4286.8787128663</v>
      </c>
      <c r="H9" s="3" t="n">
        <f aca="false">H5+1</f>
        <v>2016</v>
      </c>
      <c r="I9" s="11" t="e">
        <f aca="false">B9*[4]'inflation indexes'!i101</f>
        <v>#NAME?</v>
      </c>
      <c r="J9" s="9" t="e">
        <f aca="false">G9*[4]'inflation indexes'!i101</f>
        <v>#NAME?</v>
      </c>
      <c r="K9" s="9" t="e">
        <f aca="false">C9*[4]'inflation indexes'!i101</f>
        <v>#NAME?</v>
      </c>
      <c r="L9" s="9" t="e">
        <f aca="false">D9*[4]'inflation indexes'!i101</f>
        <v>#NAME?</v>
      </c>
      <c r="M9" s="9" t="e">
        <f aca="false">E9*[4]'inflation indexes'!i101</f>
        <v>#NAME?</v>
      </c>
      <c r="N9" s="9" t="e">
        <f aca="false">F9*[4]'inflation indexes'!i101</f>
        <v>#NAME?</v>
      </c>
      <c r="O9" s="9" t="n">
        <v>0.5620608723</v>
      </c>
      <c r="P9" s="12" t="n">
        <v>6546.8359095505</v>
      </c>
      <c r="Q9" s="13" t="n">
        <v>4727.6434082841</v>
      </c>
      <c r="R9" s="13" t="n">
        <v>3496.1966531489</v>
      </c>
      <c r="S9" s="13" t="n">
        <v>2544.3077322792</v>
      </c>
      <c r="T9" s="13" t="n">
        <v>4266.3899043233</v>
      </c>
      <c r="U9" s="13" t="n">
        <v>4286.8787128663</v>
      </c>
      <c r="V9" s="10" t="n">
        <v>4621.7562189728</v>
      </c>
      <c r="W9" s="10" t="n">
        <v>3278.7470776794</v>
      </c>
      <c r="X9" s="7" t="n">
        <f aca="false">X5+1</f>
        <v>2016</v>
      </c>
      <c r="Y9" s="8" t="e">
        <f aca="false">P9*[4]'inflation indexes'!i101</f>
        <v>#NAME?</v>
      </c>
      <c r="Z9" s="8" t="e">
        <f aca="false">U9*[4]'inflation indexes'!i101</f>
        <v>#NAME?</v>
      </c>
      <c r="AA9" s="13" t="e">
        <f aca="false">Q9*[4]'inflation indexes'!i101</f>
        <v>#NAME?</v>
      </c>
      <c r="AB9" s="13" t="e">
        <f aca="false">R9*[4]'inflation indexes'!i101</f>
        <v>#NAME?</v>
      </c>
      <c r="AC9" s="13" t="e">
        <f aca="false">S9*[4]'inflation indexes'!i101</f>
        <v>#NAME?</v>
      </c>
      <c r="AD9" s="13" t="e">
        <f aca="false">T9*[4]'inflation indexes'!i101</f>
        <v>#NAME?</v>
      </c>
      <c r="AE9" s="13" t="n">
        <f aca="false">V9*[3]'inflation indexes'!i101</f>
        <v>4285.71433845779</v>
      </c>
      <c r="AF9" s="13"/>
      <c r="AG9" s="8" t="n">
        <f aca="false">W9*[3]'inflation indexes'!i101</f>
        <v>3040.35364420632</v>
      </c>
      <c r="AH9" s="13" t="n">
        <v>0.5620608723</v>
      </c>
      <c r="AI9" s="3" t="n">
        <f aca="false">AI5+1</f>
        <v>2016</v>
      </c>
      <c r="AJ9" s="11" t="n">
        <v>6546.8359095505</v>
      </c>
      <c r="AK9" s="9" t="n">
        <v>4727.6434082841</v>
      </c>
      <c r="AL9" s="9" t="n">
        <v>3496.1966531489</v>
      </c>
      <c r="AM9" s="9" t="n">
        <v>2544.3077322792</v>
      </c>
      <c r="AN9" s="9" t="n">
        <v>4266.3899043233</v>
      </c>
      <c r="AO9" s="9" t="n">
        <v>4286.8787128663</v>
      </c>
      <c r="AP9" s="3"/>
      <c r="AQ9" s="3"/>
      <c r="AR9" s="3" t="n">
        <f aca="false">AR5+1</f>
        <v>2016</v>
      </c>
      <c r="AS9" s="6" t="e">
        <f aca="false">AJ9*[4]'inflation indexes'!i101</f>
        <v>#NAME?</v>
      </c>
      <c r="AT9" s="6" t="e">
        <f aca="false">AO9*[4]'inflation indexes'!i101</f>
        <v>#NAME?</v>
      </c>
      <c r="AU9" s="9" t="e">
        <f aca="false">AK9*[4]'inflation indexes'!i101</f>
        <v>#NAME?</v>
      </c>
      <c r="AV9" s="9" t="e">
        <f aca="false">AL9*[4]'inflation indexes'!i101</f>
        <v>#NAME?</v>
      </c>
      <c r="AW9" s="9" t="e">
        <f aca="false">AM9*[4]'inflation indexes'!i101</f>
        <v>#NAME?</v>
      </c>
      <c r="AX9" s="9" t="e">
        <f aca="false">AN9*[4]'inflation indexes'!i101</f>
        <v>#NAME?</v>
      </c>
      <c r="AY9" s="9" t="n">
        <v>0.5620608723</v>
      </c>
      <c r="AZ9" s="9" t="n">
        <f aca="false">V9*[3]'inflation indexes'!i101</f>
        <v>4285.71433845779</v>
      </c>
      <c r="BA9" s="9"/>
      <c r="BB9" s="6" t="n">
        <f aca="false">W9*[3]'inflation indexes'!i101</f>
        <v>3040.35364420632</v>
      </c>
    </row>
    <row r="10" customFormat="false" ht="15" hidden="false" customHeight="false" outlineLevel="0" collapsed="false">
      <c r="A10" s="0" t="n">
        <f aca="false">A6+1</f>
        <v>2016</v>
      </c>
      <c r="B10" s="11" t="n">
        <v>6521.17321865806</v>
      </c>
      <c r="C10" s="9" t="n">
        <v>4825.74129307803</v>
      </c>
      <c r="D10" s="9" t="n">
        <v>3534.70113381647</v>
      </c>
      <c r="E10" s="9" t="n">
        <v>2602.29687127864</v>
      </c>
      <c r="F10" s="9" t="n">
        <v>4367.3042600283</v>
      </c>
      <c r="G10" s="9" t="n">
        <v>4397.7224687714</v>
      </c>
      <c r="H10" s="3" t="n">
        <f aca="false">H6+1</f>
        <v>2016</v>
      </c>
      <c r="I10" s="11" t="e">
        <f aca="false">B10*[4]'inflation indexes'!i102</f>
        <v>#NAME?</v>
      </c>
      <c r="J10" s="9" t="e">
        <f aca="false">G10*[4]'inflation indexes'!i102</f>
        <v>#NAME?</v>
      </c>
      <c r="K10" s="9" t="e">
        <f aca="false">C10*[4]'inflation indexes'!i102</f>
        <v>#NAME?</v>
      </c>
      <c r="L10" s="9" t="e">
        <f aca="false">D10*[4]'inflation indexes'!i102</f>
        <v>#NAME?</v>
      </c>
      <c r="M10" s="9" t="e">
        <f aca="false">E10*[4]'inflation indexes'!i102</f>
        <v>#NAME?</v>
      </c>
      <c r="N10" s="9" t="e">
        <f aca="false">F10*[4]'inflation indexes'!i102</f>
        <v>#NAME?</v>
      </c>
      <c r="O10" s="9" t="n">
        <v>0.594901906</v>
      </c>
      <c r="P10" s="14" t="n">
        <v>6356.2046503346</v>
      </c>
      <c r="Q10" s="13" t="n">
        <v>4861.7122406421</v>
      </c>
      <c r="R10" s="13" t="n">
        <v>3598.8016535437</v>
      </c>
      <c r="S10" s="13" t="n">
        <v>2601.9307105674</v>
      </c>
      <c r="T10" s="13" t="n">
        <v>4367.3042600283</v>
      </c>
      <c r="U10" s="13" t="n">
        <v>4397.7224687714</v>
      </c>
      <c r="V10" s="10" t="n">
        <v>4266.5013179803</v>
      </c>
      <c r="W10" s="10" t="n">
        <v>3353.0034929992</v>
      </c>
      <c r="X10" s="7" t="n">
        <f aca="false">X6+1</f>
        <v>2016</v>
      </c>
      <c r="Y10" s="8" t="e">
        <f aca="false">P10*[4]'inflation indexes'!i102</f>
        <v>#NAME?</v>
      </c>
      <c r="Z10" s="8" t="e">
        <f aca="false">U10*[4]'inflation indexes'!i102</f>
        <v>#NAME?</v>
      </c>
      <c r="AA10" s="13" t="e">
        <f aca="false">Q10*[4]'inflation indexes'!i102</f>
        <v>#NAME?</v>
      </c>
      <c r="AB10" s="13" t="e">
        <f aca="false">R10*[4]'inflation indexes'!i102</f>
        <v>#NAME?</v>
      </c>
      <c r="AC10" s="13" t="e">
        <f aca="false">S10*[4]'inflation indexes'!i102</f>
        <v>#NAME?</v>
      </c>
      <c r="AD10" s="13" t="e">
        <f aca="false">T10*[4]'inflation indexes'!i102</f>
        <v>#NAME?</v>
      </c>
      <c r="AE10" s="13" t="n">
        <f aca="false">V10*[3]'inflation indexes'!i102</f>
        <v>3956.51894175554</v>
      </c>
      <c r="AF10" s="13"/>
      <c r="AG10" s="8" t="n">
        <f aca="false">W10*[3]'inflation indexes'!i102</f>
        <v>3109.39124193307</v>
      </c>
      <c r="AH10" s="13" t="n">
        <v>0.594901906</v>
      </c>
      <c r="AI10" s="3" t="n">
        <f aca="false">AI6+1</f>
        <v>2016</v>
      </c>
      <c r="AJ10" s="11" t="n">
        <v>6356.2046503346</v>
      </c>
      <c r="AK10" s="9" t="n">
        <v>4861.7122406421</v>
      </c>
      <c r="AL10" s="9" t="n">
        <v>3598.8016535437</v>
      </c>
      <c r="AM10" s="9" t="n">
        <v>2601.9307105674</v>
      </c>
      <c r="AN10" s="9" t="n">
        <v>4367.3042600283</v>
      </c>
      <c r="AO10" s="9" t="n">
        <v>4397.7224687714</v>
      </c>
      <c r="AP10" s="3"/>
      <c r="AQ10" s="3"/>
      <c r="AR10" s="3" t="n">
        <f aca="false">AR6+1</f>
        <v>2016</v>
      </c>
      <c r="AS10" s="6" t="e">
        <f aca="false">AJ10*[4]'inflation indexes'!i102</f>
        <v>#NAME?</v>
      </c>
      <c r="AT10" s="6" t="e">
        <f aca="false">AO10*[4]'inflation indexes'!i102</f>
        <v>#NAME?</v>
      </c>
      <c r="AU10" s="9" t="e">
        <f aca="false">AK10*[4]'inflation indexes'!i102</f>
        <v>#NAME?</v>
      </c>
      <c r="AV10" s="9" t="e">
        <f aca="false">AL10*[4]'inflation indexes'!i102</f>
        <v>#NAME?</v>
      </c>
      <c r="AW10" s="9" t="e">
        <f aca="false">AM10*[4]'inflation indexes'!i102</f>
        <v>#NAME?</v>
      </c>
      <c r="AX10" s="9" t="e">
        <f aca="false">AN10*[4]'inflation indexes'!i102</f>
        <v>#NAME?</v>
      </c>
      <c r="AY10" s="9" t="n">
        <v>0.594901906</v>
      </c>
      <c r="AZ10" s="9" t="n">
        <f aca="false">V10*[3]'inflation indexes'!i102</f>
        <v>3956.51894175554</v>
      </c>
      <c r="BA10" s="9"/>
      <c r="BB10" s="6" t="n">
        <f aca="false">W10*[3]'inflation indexes'!i102</f>
        <v>3109.39124193307</v>
      </c>
    </row>
    <row r="11" customFormat="false" ht="15" hidden="false" customHeight="false" outlineLevel="0" collapsed="false">
      <c r="A11" s="0" t="n">
        <f aca="false">A7+1</f>
        <v>2016</v>
      </c>
      <c r="B11" s="11" t="n">
        <v>6554.01964535573</v>
      </c>
      <c r="C11" s="9" t="n">
        <v>4580.73590385886</v>
      </c>
      <c r="D11" s="9" t="n">
        <v>3348.23374490555</v>
      </c>
      <c r="E11" s="9" t="n">
        <v>2469.01803019746</v>
      </c>
      <c r="F11" s="9" t="n">
        <v>4120.3516978695</v>
      </c>
      <c r="G11" s="9" t="n">
        <v>4166.2173965454</v>
      </c>
      <c r="H11" s="3" t="n">
        <f aca="false">H7+1</f>
        <v>2016</v>
      </c>
      <c r="I11" s="11" t="e">
        <f aca="false">B11*[4]'inflation indexes'!i103</f>
        <v>#NAME?</v>
      </c>
      <c r="J11" s="9" t="e">
        <f aca="false">G11*[4]'inflation indexes'!i103</f>
        <v>#NAME?</v>
      </c>
      <c r="K11" s="9" t="e">
        <f aca="false">C11*[4]'inflation indexes'!i103</f>
        <v>#NAME?</v>
      </c>
      <c r="L11" s="9" t="e">
        <f aca="false">D11*[4]'inflation indexes'!i103</f>
        <v>#NAME?</v>
      </c>
      <c r="M11" s="9" t="e">
        <f aca="false">E11*[4]'inflation indexes'!i103</f>
        <v>#NAME?</v>
      </c>
      <c r="N11" s="9" t="e">
        <f aca="false">F11*[4]'inflation indexes'!i103</f>
        <v>#NAME?</v>
      </c>
      <c r="O11" s="9" t="n">
        <v>0.5543697443</v>
      </c>
      <c r="P11" s="14" t="n">
        <v>6421.7509021331</v>
      </c>
      <c r="Q11" s="13" t="n">
        <v>4603.0078549595</v>
      </c>
      <c r="R11" s="13" t="n">
        <v>3430.1801386416</v>
      </c>
      <c r="S11" s="13" t="n">
        <v>2468.6425136179</v>
      </c>
      <c r="T11" s="13" t="n">
        <v>4120.3516978695</v>
      </c>
      <c r="U11" s="13" t="n">
        <v>4166.2173965454</v>
      </c>
      <c r="V11" s="10" t="n">
        <v>4529.0769835992</v>
      </c>
      <c r="W11" s="10" t="n">
        <v>3181.2403526004</v>
      </c>
      <c r="X11" s="7" t="n">
        <f aca="false">X7+1</f>
        <v>2016</v>
      </c>
      <c r="Y11" s="8" t="e">
        <f aca="false">P11*[4]'inflation indexes'!i103</f>
        <v>#NAME?</v>
      </c>
      <c r="Z11" s="8" t="e">
        <f aca="false">U11*[4]'inflation indexes'!i103</f>
        <v>#NAME?</v>
      </c>
      <c r="AA11" s="13" t="e">
        <f aca="false">Q11*[4]'inflation indexes'!i103</f>
        <v>#NAME?</v>
      </c>
      <c r="AB11" s="13" t="e">
        <f aca="false">R11*[4]'inflation indexes'!i103</f>
        <v>#NAME?</v>
      </c>
      <c r="AC11" s="13" t="e">
        <f aca="false">S11*[4]'inflation indexes'!i103</f>
        <v>#NAME?</v>
      </c>
      <c r="AD11" s="13" t="e">
        <f aca="false">T11*[4]'inflation indexes'!i103</f>
        <v>#NAME?</v>
      </c>
      <c r="AE11" s="13" t="n">
        <f aca="false">V11*[3]'inflation indexes'!i103</f>
        <v>4199.84667876784</v>
      </c>
      <c r="AF11" s="13"/>
      <c r="AG11" s="8" t="n">
        <f aca="false">W11*[3]'inflation indexes'!i103</f>
        <v>2949.98777402397</v>
      </c>
      <c r="AH11" s="13" t="n">
        <v>0.5543697443</v>
      </c>
      <c r="AI11" s="3" t="n">
        <f aca="false">AI7+1</f>
        <v>2016</v>
      </c>
      <c r="AJ11" s="11" t="n">
        <v>6421.7509021331</v>
      </c>
      <c r="AK11" s="9" t="n">
        <v>4603.0078549595</v>
      </c>
      <c r="AL11" s="9" t="n">
        <v>3430.1801386416</v>
      </c>
      <c r="AM11" s="9" t="n">
        <v>2468.6425136179</v>
      </c>
      <c r="AN11" s="9" t="n">
        <v>4120.3516978695</v>
      </c>
      <c r="AO11" s="9" t="n">
        <v>4166.2173965454</v>
      </c>
      <c r="AP11" s="3"/>
      <c r="AQ11" s="3"/>
      <c r="AR11" s="3" t="n">
        <f aca="false">AR7+1</f>
        <v>2016</v>
      </c>
      <c r="AS11" s="6" t="e">
        <f aca="false">AJ11*[4]'inflation indexes'!i103</f>
        <v>#NAME?</v>
      </c>
      <c r="AT11" s="6" t="e">
        <f aca="false">AO11*[4]'inflation indexes'!i103</f>
        <v>#NAME?</v>
      </c>
      <c r="AU11" s="9" t="e">
        <f aca="false">AK11*[4]'inflation indexes'!i103</f>
        <v>#NAME?</v>
      </c>
      <c r="AV11" s="9" t="e">
        <f aca="false">AL11*[4]'inflation indexes'!i103</f>
        <v>#NAME?</v>
      </c>
      <c r="AW11" s="9" t="e">
        <f aca="false">AM11*[4]'inflation indexes'!i103</f>
        <v>#NAME?</v>
      </c>
      <c r="AX11" s="9" t="e">
        <f aca="false">AN11*[4]'inflation indexes'!i103</f>
        <v>#NAME?</v>
      </c>
      <c r="AY11" s="9" t="n">
        <v>0.5543697443</v>
      </c>
      <c r="AZ11" s="9" t="n">
        <f aca="false">V11*[3]'inflation indexes'!i103</f>
        <v>4199.84667876784</v>
      </c>
      <c r="BA11" s="9"/>
      <c r="BB11" s="6" t="n">
        <f aca="false">W11*[3]'inflation indexes'!i103</f>
        <v>2949.98777402397</v>
      </c>
    </row>
    <row r="12" customFormat="false" ht="15" hidden="false" customHeight="false" outlineLevel="0" collapsed="false">
      <c r="A12" s="0" t="n">
        <f aca="false">A8+1</f>
        <v>2016</v>
      </c>
      <c r="B12" s="11" t="n">
        <v>6660.1842529205</v>
      </c>
      <c r="C12" s="9" t="n">
        <v>5000.64053144739</v>
      </c>
      <c r="D12" s="9" t="n">
        <v>3647.63010601195</v>
      </c>
      <c r="E12" s="9" t="n">
        <v>2679.02087266874</v>
      </c>
      <c r="F12" s="9" t="n">
        <v>4487.7068407244</v>
      </c>
      <c r="G12" s="9" t="n">
        <v>4549.4118331083</v>
      </c>
      <c r="H12" s="3" t="n">
        <f aca="false">H8+1</f>
        <v>2016</v>
      </c>
      <c r="I12" s="11" t="e">
        <f aca="false">B12*[4]'inflation indexes'!i104</f>
        <v>#NAME?</v>
      </c>
      <c r="J12" s="9" t="e">
        <f aca="false">G12*[4]'inflation indexes'!i104</f>
        <v>#NAME?</v>
      </c>
      <c r="K12" s="9" t="e">
        <f aca="false">C12*[4]'inflation indexes'!i104</f>
        <v>#NAME?</v>
      </c>
      <c r="L12" s="9" t="e">
        <f aca="false">D12*[4]'inflation indexes'!i104</f>
        <v>#NAME?</v>
      </c>
      <c r="M12" s="9" t="e">
        <f aca="false">E12*[4]'inflation indexes'!i104</f>
        <v>#NAME?</v>
      </c>
      <c r="N12" s="9" t="e">
        <f aca="false">F12*[4]'inflation indexes'!i104</f>
        <v>#NAME?</v>
      </c>
      <c r="O12" s="9" t="n">
        <v>0.5960566576</v>
      </c>
      <c r="P12" s="14" t="n">
        <v>6485.7556979743</v>
      </c>
      <c r="Q12" s="13" t="n">
        <v>5018.6242750377</v>
      </c>
      <c r="R12" s="13" t="n">
        <v>3761.3019072874</v>
      </c>
      <c r="S12" s="13" t="n">
        <v>2678.5317426017</v>
      </c>
      <c r="T12" s="13" t="n">
        <v>4487.7068407244</v>
      </c>
      <c r="U12" s="13" t="n">
        <v>4549.4118331083</v>
      </c>
      <c r="V12" s="10" t="n">
        <v>4609.4747707868</v>
      </c>
      <c r="W12" s="10" t="n">
        <v>3451.7161631465</v>
      </c>
      <c r="X12" s="7" t="n">
        <f aca="false">X8+1</f>
        <v>2016</v>
      </c>
      <c r="Y12" s="8" t="e">
        <f aca="false">P12*[4]'inflation indexes'!i104</f>
        <v>#NAME?</v>
      </c>
      <c r="Z12" s="8" t="e">
        <f aca="false">U12*[4]'inflation indexes'!i104</f>
        <v>#NAME?</v>
      </c>
      <c r="AA12" s="13" t="e">
        <f aca="false">Q12*[4]'inflation indexes'!i104</f>
        <v>#NAME?</v>
      </c>
      <c r="AB12" s="13" t="e">
        <f aca="false">R12*[4]'inflation indexes'!i104</f>
        <v>#NAME?</v>
      </c>
      <c r="AC12" s="13" t="e">
        <f aca="false">S12*[4]'inflation indexes'!i104</f>
        <v>#NAME?</v>
      </c>
      <c r="AD12" s="13" t="e">
        <f aca="false">T12*[4]'inflation indexes'!i104</f>
        <v>#NAME?</v>
      </c>
      <c r="AE12" s="13" t="n">
        <f aca="false">V12*[3]'inflation indexes'!i104</f>
        <v>4274.40020280422</v>
      </c>
      <c r="AF12" s="13"/>
      <c r="AG12" s="8" t="n">
        <f aca="false">W12*[3]'inflation indexes'!i104</f>
        <v>3200.80204392954</v>
      </c>
      <c r="AH12" s="13" t="n">
        <v>0.5960566576</v>
      </c>
      <c r="AI12" s="3" t="n">
        <f aca="false">AI8+1</f>
        <v>2016</v>
      </c>
      <c r="AJ12" s="11" t="n">
        <v>6485.7556979743</v>
      </c>
      <c r="AK12" s="9" t="n">
        <v>5018.6242750377</v>
      </c>
      <c r="AL12" s="9" t="n">
        <v>3761.3019072874</v>
      </c>
      <c r="AM12" s="9" t="n">
        <v>2678.5317426017</v>
      </c>
      <c r="AN12" s="9" t="n">
        <v>4487.7068407244</v>
      </c>
      <c r="AO12" s="9" t="n">
        <v>4549.4118331083</v>
      </c>
      <c r="AP12" s="3"/>
      <c r="AQ12" s="3"/>
      <c r="AR12" s="3" t="n">
        <f aca="false">AR8+1</f>
        <v>2016</v>
      </c>
      <c r="AS12" s="6" t="e">
        <f aca="false">AJ12*[4]'inflation indexes'!i104</f>
        <v>#NAME?</v>
      </c>
      <c r="AT12" s="6" t="e">
        <f aca="false">AO12*[4]'inflation indexes'!i104</f>
        <v>#NAME?</v>
      </c>
      <c r="AU12" s="9" t="e">
        <f aca="false">AK12*[4]'inflation indexes'!i104</f>
        <v>#NAME?</v>
      </c>
      <c r="AV12" s="9" t="e">
        <f aca="false">AL12*[4]'inflation indexes'!i104</f>
        <v>#NAME?</v>
      </c>
      <c r="AW12" s="9" t="e">
        <f aca="false">AM12*[4]'inflation indexes'!i104</f>
        <v>#NAME?</v>
      </c>
      <c r="AX12" s="9" t="e">
        <f aca="false">AN12*[4]'inflation indexes'!i104</f>
        <v>#NAME?</v>
      </c>
      <c r="AY12" s="9" t="n">
        <v>0.5960566576</v>
      </c>
      <c r="AZ12" s="9" t="n">
        <f aca="false">V12*[3]'inflation indexes'!i104</f>
        <v>4274.40020280422</v>
      </c>
      <c r="BA12" s="9"/>
      <c r="BB12" s="6" t="n">
        <f aca="false">W12*[3]'inflation indexes'!i104</f>
        <v>3200.80204392954</v>
      </c>
    </row>
    <row r="13" customFormat="false" ht="15" hidden="false" customHeight="false" outlineLevel="0" collapsed="false">
      <c r="A13" s="0" t="n">
        <f aca="false">A9+1</f>
        <v>2017</v>
      </c>
      <c r="B13" s="11" t="n">
        <v>6744.03429129675</v>
      </c>
      <c r="C13" s="9" t="n">
        <v>4776.34519872334</v>
      </c>
      <c r="D13" s="9" t="n">
        <v>3466.05311607053</v>
      </c>
      <c r="E13" s="9" t="n">
        <v>2553.20862302547</v>
      </c>
      <c r="F13" s="9" t="n">
        <v>4284.2079845361</v>
      </c>
      <c r="G13" s="9" t="n">
        <v>4347.631885774</v>
      </c>
      <c r="H13" s="3" t="n">
        <f aca="false">H9+1</f>
        <v>2017</v>
      </c>
      <c r="I13" s="11" t="e">
        <f aca="false">B13*[4]'inflation indexes'!i105</f>
        <v>#NAME?</v>
      </c>
      <c r="J13" s="9" t="e">
        <f aca="false">G13*[4]'inflation indexes'!i105</f>
        <v>#NAME?</v>
      </c>
      <c r="K13" s="9" t="e">
        <f aca="false">C13*[4]'inflation indexes'!i105</f>
        <v>#NAME?</v>
      </c>
      <c r="L13" s="9" t="e">
        <f aca="false">D13*[4]'inflation indexes'!i105</f>
        <v>#NAME?</v>
      </c>
      <c r="M13" s="9" t="e">
        <f aca="false">E13*[4]'inflation indexes'!i105</f>
        <v>#NAME?</v>
      </c>
      <c r="N13" s="9" t="e">
        <f aca="false">F13*[4]'inflation indexes'!i105</f>
        <v>#NAME?</v>
      </c>
      <c r="O13" s="9" t="n">
        <v>0.5581673243</v>
      </c>
      <c r="P13" s="12" t="n">
        <v>6584.0500436289</v>
      </c>
      <c r="Q13" s="13" t="n">
        <v>4793.7812431168</v>
      </c>
      <c r="R13" s="13" t="n">
        <v>3564.502667191</v>
      </c>
      <c r="S13" s="13" t="n">
        <v>2551.9938390701</v>
      </c>
      <c r="T13" s="13" t="n">
        <v>4284.2079845361</v>
      </c>
      <c r="U13" s="13" t="n">
        <v>4347.631885774</v>
      </c>
      <c r="V13" s="10" t="n">
        <v>4683.4347539946</v>
      </c>
      <c r="W13" s="10" t="n">
        <v>3289.5376540849</v>
      </c>
      <c r="X13" s="7" t="n">
        <f aca="false">X9+1</f>
        <v>2017</v>
      </c>
      <c r="Y13" s="8" t="e">
        <f aca="false">P13*[4]'inflation indexes'!i105</f>
        <v>#NAME?</v>
      </c>
      <c r="Z13" s="8" t="e">
        <f aca="false">U13*[4]'inflation indexes'!i105</f>
        <v>#NAME?</v>
      </c>
      <c r="AA13" s="13" t="e">
        <f aca="false">Q13*[4]'inflation indexes'!i105</f>
        <v>#NAME?</v>
      </c>
      <c r="AB13" s="13" t="e">
        <f aca="false">R13*[4]'inflation indexes'!i105</f>
        <v>#NAME?</v>
      </c>
      <c r="AC13" s="13" t="e">
        <f aca="false">S13*[4]'inflation indexes'!i105</f>
        <v>#NAME?</v>
      </c>
      <c r="AD13" s="13" t="e">
        <f aca="false">T13*[4]'inflation indexes'!i105</f>
        <v>#NAME?</v>
      </c>
      <c r="AE13" s="13" t="n">
        <f aca="false">V13*[3]'inflation indexes'!i105</f>
        <v>4342.69009967245</v>
      </c>
      <c r="AF13" s="13"/>
      <c r="AG13" s="8" t="n">
        <f aca="false">W13*[3]'inflation indexes'!i105</f>
        <v>3050.20638767517</v>
      </c>
      <c r="AH13" s="13" t="n">
        <v>0.5581673243</v>
      </c>
      <c r="AI13" s="3" t="n">
        <f aca="false">AI9+1</f>
        <v>2017</v>
      </c>
      <c r="AJ13" s="11" t="n">
        <v>6584.0500436289</v>
      </c>
      <c r="AK13" s="9" t="n">
        <v>4793.7812431168</v>
      </c>
      <c r="AL13" s="9" t="n">
        <v>3564.502667191</v>
      </c>
      <c r="AM13" s="9" t="n">
        <v>2551.9938390701</v>
      </c>
      <c r="AN13" s="9" t="n">
        <v>4284.2079845361</v>
      </c>
      <c r="AO13" s="9" t="n">
        <v>4347.631885774</v>
      </c>
      <c r="AP13" s="3"/>
      <c r="AQ13" s="3"/>
      <c r="AR13" s="3" t="n">
        <f aca="false">AR9+1</f>
        <v>2017</v>
      </c>
      <c r="AS13" s="6" t="e">
        <f aca="false">AJ13*[4]'inflation indexes'!i105</f>
        <v>#NAME?</v>
      </c>
      <c r="AT13" s="6" t="e">
        <f aca="false">AO13*[4]'inflation indexes'!i105</f>
        <v>#NAME?</v>
      </c>
      <c r="AU13" s="9" t="e">
        <f aca="false">AK13*[4]'inflation indexes'!i105</f>
        <v>#NAME?</v>
      </c>
      <c r="AV13" s="9" t="e">
        <f aca="false">AL13*[4]'inflation indexes'!i105</f>
        <v>#NAME?</v>
      </c>
      <c r="AW13" s="9" t="e">
        <f aca="false">AM13*[4]'inflation indexes'!i105</f>
        <v>#NAME?</v>
      </c>
      <c r="AX13" s="9" t="e">
        <f aca="false">AN13*[4]'inflation indexes'!i105</f>
        <v>#NAME?</v>
      </c>
      <c r="AY13" s="9" t="n">
        <v>0.5581673243</v>
      </c>
      <c r="AZ13" s="9" t="n">
        <f aca="false">V13*[3]'inflation indexes'!i105</f>
        <v>4342.69009967245</v>
      </c>
      <c r="BA13" s="9"/>
      <c r="BB13" s="6" t="n">
        <f aca="false">W13*[3]'inflation indexes'!i105</f>
        <v>3050.20638767517</v>
      </c>
    </row>
    <row r="14" customFormat="false" ht="15" hidden="false" customHeight="false" outlineLevel="0" collapsed="false">
      <c r="A14" s="0" t="n">
        <f aca="false">A10+1</f>
        <v>2017</v>
      </c>
      <c r="B14" s="11" t="n">
        <v>6741.66175252587</v>
      </c>
      <c r="C14" s="9" t="n">
        <v>5089.62047834466</v>
      </c>
      <c r="D14" s="9" t="n">
        <v>3685.08773550723</v>
      </c>
      <c r="E14" s="9" t="n">
        <v>2705.51766466417</v>
      </c>
      <c r="F14" s="9" t="n">
        <v>4567.1030077508</v>
      </c>
      <c r="G14" s="9" t="n">
        <v>4642.9592597517</v>
      </c>
      <c r="H14" s="3" t="n">
        <f aca="false">H10+1</f>
        <v>2017</v>
      </c>
      <c r="I14" s="11" t="e">
        <f aca="false">B14*[4]'inflation indexes'!i106</f>
        <v>#NAME?</v>
      </c>
      <c r="J14" s="9" t="e">
        <f aca="false">G14*[4]'inflation indexes'!i106</f>
        <v>#NAME?</v>
      </c>
      <c r="K14" s="9" t="e">
        <f aca="false">C14*[4]'inflation indexes'!i106</f>
        <v>#NAME?</v>
      </c>
      <c r="L14" s="9" t="e">
        <f aca="false">D14*[4]'inflation indexes'!i106</f>
        <v>#NAME?</v>
      </c>
      <c r="M14" s="9" t="e">
        <f aca="false">E14*[4]'inflation indexes'!i106</f>
        <v>#NAME?</v>
      </c>
      <c r="N14" s="9" t="e">
        <f aca="false">F14*[4]'inflation indexes'!i106</f>
        <v>#NAME?</v>
      </c>
      <c r="O14" s="9" t="n">
        <v>0.5980658996</v>
      </c>
      <c r="P14" s="14" t="n">
        <v>6551.3566988075</v>
      </c>
      <c r="Q14" s="13" t="n">
        <v>5115.9387330996</v>
      </c>
      <c r="R14" s="13" t="n">
        <v>3771.1808965342</v>
      </c>
      <c r="S14" s="13" t="n">
        <v>2704.2263230879</v>
      </c>
      <c r="T14" s="13" t="n">
        <v>4567.1030077508</v>
      </c>
      <c r="U14" s="13" t="n">
        <v>4642.9592597517</v>
      </c>
      <c r="V14" s="10" t="n">
        <v>4393.4290076568</v>
      </c>
      <c r="W14" s="10" t="n">
        <v>3485.7716488355</v>
      </c>
      <c r="X14" s="7" t="n">
        <f aca="false">X10+1</f>
        <v>2017</v>
      </c>
      <c r="Y14" s="8" t="e">
        <f aca="false">P14*[4]'inflation indexes'!i106</f>
        <v>#NAME?</v>
      </c>
      <c r="Z14" s="8" t="e">
        <f aca="false">U14*[4]'inflation indexes'!i106</f>
        <v>#NAME?</v>
      </c>
      <c r="AA14" s="13" t="e">
        <f aca="false">Q14*[4]'inflation indexes'!i106</f>
        <v>#NAME?</v>
      </c>
      <c r="AB14" s="13" t="e">
        <f aca="false">R14*[4]'inflation indexes'!i106</f>
        <v>#NAME?</v>
      </c>
      <c r="AC14" s="13" t="e">
        <f aca="false">S14*[4]'inflation indexes'!i106</f>
        <v>#NAME?</v>
      </c>
      <c r="AD14" s="13" t="e">
        <f aca="false">T14*[4]'inflation indexes'!i106</f>
        <v>#NAME?</v>
      </c>
      <c r="AE14" s="13" t="n">
        <f aca="false">V14*[3]'inflation indexes'!i106</f>
        <v>4073.97584709294</v>
      </c>
      <c r="AF14" s="13"/>
      <c r="AG14" s="8" t="n">
        <f aca="false">W14*[3]'inflation indexes'!i106</f>
        <v>3232.31568806232</v>
      </c>
      <c r="AH14" s="13" t="n">
        <v>0.5980658996</v>
      </c>
      <c r="AI14" s="3" t="n">
        <f aca="false">AI10+1</f>
        <v>2017</v>
      </c>
      <c r="AJ14" s="11" t="n">
        <v>6551.3566988075</v>
      </c>
      <c r="AK14" s="9" t="n">
        <v>5115.9387330996</v>
      </c>
      <c r="AL14" s="9" t="n">
        <v>3771.1808965342</v>
      </c>
      <c r="AM14" s="9" t="n">
        <v>2704.2263230879</v>
      </c>
      <c r="AN14" s="9" t="n">
        <v>4567.1030077508</v>
      </c>
      <c r="AO14" s="9" t="n">
        <v>4642.9592597517</v>
      </c>
      <c r="AP14" s="3"/>
      <c r="AQ14" s="3"/>
      <c r="AR14" s="3" t="n">
        <f aca="false">AR10+1</f>
        <v>2017</v>
      </c>
      <c r="AS14" s="6" t="e">
        <f aca="false">AJ14*[4]'inflation indexes'!i106</f>
        <v>#NAME?</v>
      </c>
      <c r="AT14" s="6" t="e">
        <f aca="false">AO14*[4]'inflation indexes'!i106</f>
        <v>#NAME?</v>
      </c>
      <c r="AU14" s="9" t="e">
        <f aca="false">AK14*[4]'inflation indexes'!i106</f>
        <v>#NAME?</v>
      </c>
      <c r="AV14" s="9" t="e">
        <f aca="false">AL14*[4]'inflation indexes'!i106</f>
        <v>#NAME?</v>
      </c>
      <c r="AW14" s="9" t="e">
        <f aca="false">AM14*[4]'inflation indexes'!i106</f>
        <v>#NAME?</v>
      </c>
      <c r="AX14" s="9" t="e">
        <f aca="false">AN14*[4]'inflation indexes'!i106</f>
        <v>#NAME?</v>
      </c>
      <c r="AY14" s="9" t="n">
        <v>0.5980658996</v>
      </c>
      <c r="AZ14" s="9" t="n">
        <f aca="false">V14*[3]'inflation indexes'!i106</f>
        <v>4073.97584709294</v>
      </c>
      <c r="BA14" s="9"/>
      <c r="BB14" s="6" t="n">
        <f aca="false">W14*[3]'inflation indexes'!i106</f>
        <v>3232.31568806232</v>
      </c>
    </row>
    <row r="15" customFormat="false" ht="15" hidden="false" customHeight="false" outlineLevel="0" collapsed="false">
      <c r="A15" s="0" t="n">
        <f aca="false">A11+1</f>
        <v>2017</v>
      </c>
      <c r="B15" s="11" t="n">
        <v>6886.42921069284</v>
      </c>
      <c r="C15" s="9" t="n">
        <v>4875.09418363535</v>
      </c>
      <c r="D15" s="9" t="n">
        <v>3519.47611574963</v>
      </c>
      <c r="E15" s="9" t="n">
        <v>2591.75085543831</v>
      </c>
      <c r="F15" s="9" t="n">
        <v>4377.2212361638</v>
      </c>
      <c r="G15" s="9" t="n">
        <v>4449.918863256</v>
      </c>
      <c r="H15" s="3" t="n">
        <f aca="false">H11+1</f>
        <v>2017</v>
      </c>
      <c r="I15" s="11" t="e">
        <f aca="false">B15*[4]'inflation indexes'!i107</f>
        <v>#NAME?</v>
      </c>
      <c r="J15" s="9" t="e">
        <f aca="false">G15*[4]'inflation indexes'!i107</f>
        <v>#NAME?</v>
      </c>
      <c r="K15" s="9" t="e">
        <f aca="false">C15*[4]'inflation indexes'!i107</f>
        <v>#NAME?</v>
      </c>
      <c r="L15" s="9" t="e">
        <f aca="false">D15*[4]'inflation indexes'!i107</f>
        <v>#NAME?</v>
      </c>
      <c r="M15" s="9" t="e">
        <f aca="false">E15*[4]'inflation indexes'!i107</f>
        <v>#NAME?</v>
      </c>
      <c r="N15" s="9" t="e">
        <f aca="false">F15*[4]'inflation indexes'!i107</f>
        <v>#NAME?</v>
      </c>
      <c r="O15" s="9" t="n">
        <v>0.5572370981</v>
      </c>
      <c r="P15" s="14" t="n">
        <v>6734.1800242166</v>
      </c>
      <c r="Q15" s="13" t="n">
        <v>4903.1916250924</v>
      </c>
      <c r="R15" s="13" t="n">
        <v>3582.26456058</v>
      </c>
      <c r="S15" s="13" t="n">
        <v>2590.5083213953</v>
      </c>
      <c r="T15" s="13" t="n">
        <v>4377.2212361638</v>
      </c>
      <c r="U15" s="13" t="n">
        <v>4449.918863256</v>
      </c>
      <c r="V15" s="10" t="n">
        <v>4626.4212056227</v>
      </c>
      <c r="W15" s="10" t="n">
        <v>3339.1952197264</v>
      </c>
      <c r="X15" s="7" t="n">
        <f aca="false">X11+1</f>
        <v>2017</v>
      </c>
      <c r="Y15" s="8" t="e">
        <f aca="false">P15*[4]'inflation indexes'!i107</f>
        <v>#NAME?</v>
      </c>
      <c r="Z15" s="8" t="e">
        <f aca="false">U15*[4]'inflation indexes'!i107</f>
        <v>#NAME?</v>
      </c>
      <c r="AA15" s="13" t="e">
        <f aca="false">Q15*[4]'inflation indexes'!i107</f>
        <v>#NAME?</v>
      </c>
      <c r="AB15" s="13" t="e">
        <f aca="false">R15*[4]'inflation indexes'!i107</f>
        <v>#NAME?</v>
      </c>
      <c r="AC15" s="13" t="e">
        <f aca="false">S15*[4]'inflation indexes'!i107</f>
        <v>#NAME?</v>
      </c>
      <c r="AD15" s="13" t="e">
        <f aca="false">T15*[4]'inflation indexes'!i107</f>
        <v>#NAME?</v>
      </c>
      <c r="AE15" s="13" t="n">
        <f aca="false">V15*[3]'inflation indexes'!i107</f>
        <v>4290.34814186322</v>
      </c>
      <c r="AF15" s="13"/>
      <c r="AG15" s="8" t="n">
        <f aca="false">W15*[3]'inflation indexes'!i107</f>
        <v>3096.62898589093</v>
      </c>
      <c r="AH15" s="13" t="n">
        <v>0.5572370981</v>
      </c>
      <c r="AI15" s="3" t="n">
        <f aca="false">AI11+1</f>
        <v>2017</v>
      </c>
      <c r="AJ15" s="11" t="n">
        <v>6734.1800242166</v>
      </c>
      <c r="AK15" s="9" t="n">
        <v>4903.1916250924</v>
      </c>
      <c r="AL15" s="9" t="n">
        <v>3582.26456058</v>
      </c>
      <c r="AM15" s="9" t="n">
        <v>2590.5083213953</v>
      </c>
      <c r="AN15" s="9" t="n">
        <v>4377.2212361638</v>
      </c>
      <c r="AO15" s="9" t="n">
        <v>4449.918863256</v>
      </c>
      <c r="AP15" s="3"/>
      <c r="AQ15" s="3"/>
      <c r="AR15" s="3" t="n">
        <f aca="false">AR11+1</f>
        <v>2017</v>
      </c>
      <c r="AS15" s="6" t="e">
        <f aca="false">AJ15*[4]'inflation indexes'!i107</f>
        <v>#NAME?</v>
      </c>
      <c r="AT15" s="6" t="e">
        <f aca="false">AO15*[4]'inflation indexes'!i107</f>
        <v>#NAME?</v>
      </c>
      <c r="AU15" s="9" t="e">
        <f aca="false">AK15*[4]'inflation indexes'!i107</f>
        <v>#NAME?</v>
      </c>
      <c r="AV15" s="9" t="e">
        <f aca="false">AL15*[4]'inflation indexes'!i107</f>
        <v>#NAME?</v>
      </c>
      <c r="AW15" s="9" t="e">
        <f aca="false">AM15*[4]'inflation indexes'!i107</f>
        <v>#NAME?</v>
      </c>
      <c r="AX15" s="9" t="e">
        <f aca="false">AN15*[4]'inflation indexes'!i107</f>
        <v>#NAME?</v>
      </c>
      <c r="AY15" s="9" t="n">
        <v>0.5572370981</v>
      </c>
      <c r="AZ15" s="9" t="n">
        <f aca="false">V15*[3]'inflation indexes'!i107</f>
        <v>4290.34814186322</v>
      </c>
      <c r="BA15" s="9"/>
      <c r="BB15" s="6" t="n">
        <f aca="false">W15*[3]'inflation indexes'!i107</f>
        <v>3096.62898589093</v>
      </c>
    </row>
    <row r="16" customFormat="false" ht="15" hidden="false" customHeight="false" outlineLevel="0" collapsed="false">
      <c r="A16" s="0" t="n">
        <f aca="false">A12+1</f>
        <v>2017</v>
      </c>
      <c r="B16" s="11" t="n">
        <v>6890.54533395775</v>
      </c>
      <c r="C16" s="9" t="n">
        <v>5291.86495478092</v>
      </c>
      <c r="D16" s="9" t="n">
        <v>3818.92049760837</v>
      </c>
      <c r="E16" s="9" t="n">
        <v>2800.65905588891</v>
      </c>
      <c r="F16" s="9" t="n">
        <v>4748.9455289375</v>
      </c>
      <c r="G16" s="9" t="n">
        <v>4833.8559017303</v>
      </c>
      <c r="H16" s="3" t="n">
        <f aca="false">H12+1</f>
        <v>2017</v>
      </c>
      <c r="I16" s="11" t="e">
        <f aca="false">B16*[4]'inflation indexes'!i108</f>
        <v>#NAME?</v>
      </c>
      <c r="J16" s="9" t="e">
        <f aca="false">G16*[4]'inflation indexes'!i108</f>
        <v>#NAME?</v>
      </c>
      <c r="K16" s="9" t="e">
        <f aca="false">C16*[4]'inflation indexes'!i108</f>
        <v>#NAME?</v>
      </c>
      <c r="L16" s="9" t="e">
        <f aca="false">D16*[4]'inflation indexes'!i108</f>
        <v>#NAME?</v>
      </c>
      <c r="M16" s="9" t="e">
        <f aca="false">E16*[4]'inflation indexes'!i108</f>
        <v>#NAME?</v>
      </c>
      <c r="N16" s="9" t="e">
        <f aca="false">F16*[4]'inflation indexes'!i108</f>
        <v>#NAME?</v>
      </c>
      <c r="O16" s="9" t="n">
        <v>0.6035916941</v>
      </c>
      <c r="P16" s="14" t="n">
        <v>6721.2591396848</v>
      </c>
      <c r="Q16" s="13" t="n">
        <v>5323.8751793338</v>
      </c>
      <c r="R16" s="13" t="n">
        <v>3876.0922446996</v>
      </c>
      <c r="S16" s="13" t="n">
        <v>2799.1769397109</v>
      </c>
      <c r="T16" s="13" t="n">
        <v>4748.9455289375</v>
      </c>
      <c r="U16" s="13" t="n">
        <v>4833.8559017303</v>
      </c>
      <c r="V16" s="10" t="n">
        <v>4410.7484402121</v>
      </c>
      <c r="W16" s="10" t="n">
        <v>3607.5760505629</v>
      </c>
      <c r="X16" s="7" t="n">
        <f aca="false">X12+1</f>
        <v>2017</v>
      </c>
      <c r="Y16" s="8" t="e">
        <f aca="false">P16*[4]'inflation indexes'!i108</f>
        <v>#NAME?</v>
      </c>
      <c r="Z16" s="8" t="e">
        <f aca="false">U16*[4]'inflation indexes'!i108</f>
        <v>#NAME?</v>
      </c>
      <c r="AA16" s="13" t="e">
        <f aca="false">Q16*[4]'inflation indexes'!i108</f>
        <v>#NAME?</v>
      </c>
      <c r="AB16" s="13" t="e">
        <f aca="false">R16*[4]'inflation indexes'!i108</f>
        <v>#NAME?</v>
      </c>
      <c r="AC16" s="13" t="e">
        <f aca="false">S16*[4]'inflation indexes'!i108</f>
        <v>#NAME?</v>
      </c>
      <c r="AD16" s="13" t="e">
        <f aca="false">T16*[4]'inflation indexes'!i108</f>
        <v>#NAME?</v>
      </c>
      <c r="AE16" s="13" t="n">
        <f aca="false">V16*[3]'inflation indexes'!i108</f>
        <v>4089.64771979653</v>
      </c>
      <c r="AF16" s="13"/>
      <c r="AG16" s="8" t="n">
        <f aca="false">W16*[3]'inflation indexes'!i108</f>
        <v>3344.94595852935</v>
      </c>
      <c r="AH16" s="13" t="n">
        <v>0.6035916941</v>
      </c>
      <c r="AI16" s="3" t="n">
        <f aca="false">AI12+1</f>
        <v>2017</v>
      </c>
      <c r="AJ16" s="11" t="n">
        <v>6721.2591396848</v>
      </c>
      <c r="AK16" s="9" t="n">
        <v>5323.8751793338</v>
      </c>
      <c r="AL16" s="9" t="n">
        <v>3876.0922446996</v>
      </c>
      <c r="AM16" s="9" t="n">
        <v>2799.1769397109</v>
      </c>
      <c r="AN16" s="9" t="n">
        <v>4748.9455289375</v>
      </c>
      <c r="AO16" s="9" t="n">
        <v>4833.8559017303</v>
      </c>
      <c r="AP16" s="3"/>
      <c r="AQ16" s="3"/>
      <c r="AR16" s="3" t="n">
        <f aca="false">AR12+1</f>
        <v>2017</v>
      </c>
      <c r="AS16" s="6" t="e">
        <f aca="false">AJ16*[4]'inflation indexes'!i108</f>
        <v>#NAME?</v>
      </c>
      <c r="AT16" s="6" t="e">
        <f aca="false">AO16*[4]'inflation indexes'!i108</f>
        <v>#NAME?</v>
      </c>
      <c r="AU16" s="9" t="e">
        <f aca="false">AK16*[4]'inflation indexes'!i108</f>
        <v>#NAME?</v>
      </c>
      <c r="AV16" s="9" t="e">
        <f aca="false">AL16*[4]'inflation indexes'!i108</f>
        <v>#NAME?</v>
      </c>
      <c r="AW16" s="9" t="e">
        <f aca="false">AM16*[4]'inflation indexes'!i108</f>
        <v>#NAME?</v>
      </c>
      <c r="AX16" s="9" t="e">
        <f aca="false">AN16*[4]'inflation indexes'!i108</f>
        <v>#NAME?</v>
      </c>
      <c r="AY16" s="9" t="n">
        <v>0.6035916941</v>
      </c>
      <c r="AZ16" s="9" t="n">
        <f aca="false">V16*[3]'inflation indexes'!i108</f>
        <v>4089.64771979653</v>
      </c>
      <c r="BA16" s="9"/>
      <c r="BB16" s="6" t="n">
        <f aca="false">W16*[3]'inflation indexes'!i108</f>
        <v>3344.94595852935</v>
      </c>
    </row>
    <row r="17" customFormat="false" ht="15" hidden="false" customHeight="false" outlineLevel="0" collapsed="false">
      <c r="A17" s="0" t="n">
        <f aca="false">A13+1</f>
        <v>2018</v>
      </c>
      <c r="B17" s="11" t="n">
        <v>6808.84926639221</v>
      </c>
      <c r="C17" s="9" t="n">
        <v>4905.15093167042</v>
      </c>
      <c r="D17" s="9" t="n">
        <v>3532.37662214505</v>
      </c>
      <c r="E17" s="9" t="n">
        <v>2605.42348573068</v>
      </c>
      <c r="F17" s="9" t="n">
        <v>4453.5815779943</v>
      </c>
      <c r="G17" s="9" t="n">
        <v>4543.2850326457</v>
      </c>
      <c r="H17" s="3" t="n">
        <f aca="false">H13+1</f>
        <v>2018</v>
      </c>
      <c r="I17" s="11" t="e">
        <f aca="false">B17*[4]'inflation indexes'!i109</f>
        <v>#NAME?</v>
      </c>
      <c r="J17" s="9" t="e">
        <f aca="false">G17*[4]'inflation indexes'!i109</f>
        <v>#NAME?</v>
      </c>
      <c r="K17" s="9" t="e">
        <f aca="false">C17*[4]'inflation indexes'!i109</f>
        <v>#NAME?</v>
      </c>
      <c r="L17" s="9" t="e">
        <f aca="false">D17*[4]'inflation indexes'!i109</f>
        <v>#NAME?</v>
      </c>
      <c r="M17" s="9" t="e">
        <f aca="false">E17*[4]'inflation indexes'!i109</f>
        <v>#NAME?</v>
      </c>
      <c r="N17" s="9" t="e">
        <f aca="false">F17*[4]'inflation indexes'!i109</f>
        <v>#NAME?</v>
      </c>
      <c r="O17" s="9" t="n">
        <v>0.568877888</v>
      </c>
      <c r="P17" s="12" t="n">
        <v>6646.2195162113</v>
      </c>
      <c r="Q17" s="13" t="n">
        <v>4998.5816557414</v>
      </c>
      <c r="R17" s="13" t="n">
        <v>3645.7776708836</v>
      </c>
      <c r="S17" s="13" t="n">
        <v>2603.9957471961</v>
      </c>
      <c r="T17" s="13" t="n">
        <v>4453.5815779944</v>
      </c>
      <c r="U17" s="13" t="n">
        <v>4543.2850326457</v>
      </c>
      <c r="V17" s="10" t="n">
        <v>4449.8629244756</v>
      </c>
      <c r="W17" s="10" t="n">
        <v>3394.3760580495</v>
      </c>
      <c r="X17" s="7" t="n">
        <f aca="false">X13+1</f>
        <v>2018</v>
      </c>
      <c r="Y17" s="8" t="e">
        <f aca="false">P17*[4]'inflation indexes'!i109</f>
        <v>#NAME?</v>
      </c>
      <c r="Z17" s="8" t="e">
        <f aca="false">U17*[4]'inflation indexes'!i109</f>
        <v>#NAME?</v>
      </c>
      <c r="AA17" s="13" t="e">
        <f aca="false">Q17*[4]'inflation indexes'!i109</f>
        <v>#NAME?</v>
      </c>
      <c r="AB17" s="13" t="e">
        <f aca="false">R17*[4]'inflation indexes'!i109</f>
        <v>#NAME?</v>
      </c>
      <c r="AC17" s="13" t="e">
        <f aca="false">S17*[4]'inflation indexes'!i109</f>
        <v>#NAME?</v>
      </c>
      <c r="AD17" s="13" t="e">
        <f aca="false">T17*[4]'inflation indexes'!i109</f>
        <v>#NAME?</v>
      </c>
      <c r="AE17" s="13" t="n">
        <f aca="false">V17*[3]'inflation indexes'!i109</f>
        <v>4127.51542811268</v>
      </c>
      <c r="AF17" s="13" t="n">
        <f aca="false">AE17*0.82</f>
        <v>3384.5626510524</v>
      </c>
      <c r="AG17" s="8" t="n">
        <f aca="false">W17*[3]'inflation indexes'!i109</f>
        <v>3148.48789416737</v>
      </c>
      <c r="AH17" s="13" t="n">
        <v>0.568877888</v>
      </c>
      <c r="AI17" s="3" t="n">
        <f aca="false">AI13+1</f>
        <v>2018</v>
      </c>
      <c r="AJ17" s="11" t="n">
        <v>6646.2195162113</v>
      </c>
      <c r="AK17" s="9" t="n">
        <v>4998.5816557414</v>
      </c>
      <c r="AL17" s="9" t="n">
        <v>3645.7776708836</v>
      </c>
      <c r="AM17" s="9" t="n">
        <v>2603.9957471961</v>
      </c>
      <c r="AN17" s="9" t="n">
        <v>4453.5815779944</v>
      </c>
      <c r="AO17" s="9" t="n">
        <v>4543.2850326457</v>
      </c>
      <c r="AP17" s="3"/>
      <c r="AQ17" s="3"/>
      <c r="AR17" s="3" t="n">
        <f aca="false">AR13+1</f>
        <v>2018</v>
      </c>
      <c r="AS17" s="6" t="e">
        <f aca="false">AJ17*[4]'inflation indexes'!i109</f>
        <v>#NAME?</v>
      </c>
      <c r="AT17" s="6" t="e">
        <f aca="false">AO17*[4]'inflation indexes'!i109</f>
        <v>#NAME?</v>
      </c>
      <c r="AU17" s="9" t="e">
        <f aca="false">AK17*[4]'inflation indexes'!i109</f>
        <v>#NAME?</v>
      </c>
      <c r="AV17" s="9" t="e">
        <f aca="false">AL17*[4]'inflation indexes'!i109</f>
        <v>#NAME?</v>
      </c>
      <c r="AW17" s="9" t="e">
        <f aca="false">AM17*[4]'inflation indexes'!i109</f>
        <v>#NAME?</v>
      </c>
      <c r="AX17" s="9" t="e">
        <f aca="false">AN17*[4]'inflation indexes'!i109</f>
        <v>#NAME?</v>
      </c>
      <c r="AY17" s="9" t="n">
        <v>0.568877888</v>
      </c>
      <c r="AZ17" s="9" t="n">
        <f aca="false">V17*[3]'inflation indexes'!i109</f>
        <v>4127.51542811268</v>
      </c>
      <c r="BA17" s="9" t="n">
        <f aca="false">AZ17*0.82</f>
        <v>3384.5626510524</v>
      </c>
      <c r="BB17" s="6" t="n">
        <f aca="false">W17*[3]'inflation indexes'!i109</f>
        <v>3148.48789416737</v>
      </c>
    </row>
    <row r="18" customFormat="false" ht="15" hidden="false" customHeight="false" outlineLevel="0" collapsed="false">
      <c r="A18" s="0" t="n">
        <f aca="false">A14+1</f>
        <v>2018</v>
      </c>
      <c r="B18" s="11" t="n">
        <v>6723.17180647536</v>
      </c>
      <c r="C18" s="9" t="n">
        <v>5270.85260018046</v>
      </c>
      <c r="D18" s="9" t="n">
        <v>3787.92699764225</v>
      </c>
      <c r="E18" s="9" t="n">
        <v>2773.49991020726</v>
      </c>
      <c r="F18" s="9" t="n">
        <v>4392.2721057235</v>
      </c>
      <c r="G18" s="9" t="n">
        <v>4488.4721426034</v>
      </c>
      <c r="H18" s="3" t="n">
        <f aca="false">H14+1</f>
        <v>2018</v>
      </c>
      <c r="I18" s="11" t="e">
        <f aca="false">B18*[4]'inflation indexes'!i110</f>
        <v>#NAME?</v>
      </c>
      <c r="J18" s="9" t="e">
        <f aca="false">G18*[4]'inflation indexes'!i110</f>
        <v>#NAME?</v>
      </c>
      <c r="K18" s="9" t="e">
        <f aca="false">C18*[4]'inflation indexes'!i110</f>
        <v>#NAME?</v>
      </c>
      <c r="L18" s="9" t="e">
        <f aca="false">D18*[4]'inflation indexes'!i110</f>
        <v>#NAME?</v>
      </c>
      <c r="M18" s="9" t="e">
        <f aca="false">E18*[4]'inflation indexes'!i110</f>
        <v>#NAME?</v>
      </c>
      <c r="N18" s="9" t="e">
        <f aca="false">F18*[4]'inflation indexes'!i110</f>
        <v>#NAME?</v>
      </c>
      <c r="O18" s="9" t="n">
        <v>0.5605893639</v>
      </c>
      <c r="P18" s="14" t="n">
        <v>6604.9089002572</v>
      </c>
      <c r="Q18" s="13" t="n">
        <v>4933.8753433818</v>
      </c>
      <c r="R18" s="13" t="n">
        <v>3581.6195149475</v>
      </c>
      <c r="S18" s="13" t="n">
        <v>2564.7377004418</v>
      </c>
      <c r="T18" s="13" t="n">
        <v>4392.2721057235</v>
      </c>
      <c r="U18" s="13" t="n">
        <v>4488.4721426034</v>
      </c>
      <c r="V18" s="10" t="n">
        <v>4251.5894574876</v>
      </c>
      <c r="W18" s="10" t="n">
        <v>3428.3958488616</v>
      </c>
      <c r="X18" s="7" t="n">
        <f aca="false">X14+1</f>
        <v>2018</v>
      </c>
      <c r="Y18" s="8" t="e">
        <f aca="false">P18*[4]'inflation indexes'!i110</f>
        <v>#NAME?</v>
      </c>
      <c r="Z18" s="8" t="e">
        <f aca="false">U18*[4]'inflation indexes'!i110</f>
        <v>#NAME?</v>
      </c>
      <c r="AA18" s="13" t="e">
        <f aca="false">Q18*[4]'inflation indexes'!i110</f>
        <v>#NAME?</v>
      </c>
      <c r="AB18" s="13" t="e">
        <f aca="false">R18*[4]'inflation indexes'!i110</f>
        <v>#NAME?</v>
      </c>
      <c r="AC18" s="13" t="e">
        <f aca="false">S18*[4]'inflation indexes'!i110</f>
        <v>#NAME?</v>
      </c>
      <c r="AD18" s="13" t="e">
        <f aca="false">T18*[4]'inflation indexes'!i110</f>
        <v>#NAME?</v>
      </c>
      <c r="AE18" s="13" t="n">
        <f aca="false">V18*[3]'inflation indexes'!i110</f>
        <v>3943.60486550253</v>
      </c>
      <c r="AF18" s="13" t="n">
        <f aca="false">AE18*0.82</f>
        <v>3233.75598971208</v>
      </c>
      <c r="AG18" s="8" t="n">
        <f aca="false">W18*[3]'inflation indexes'!i110</f>
        <v>3180.04329572047</v>
      </c>
      <c r="AH18" s="13" t="n">
        <v>0.5605893639</v>
      </c>
      <c r="AI18" s="3" t="n">
        <f aca="false">AI14+1</f>
        <v>2018</v>
      </c>
      <c r="AJ18" s="11" t="n">
        <v>6604.9089002572</v>
      </c>
      <c r="AK18" s="9" t="n">
        <v>4933.8753433818</v>
      </c>
      <c r="AL18" s="9" t="n">
        <v>3581.6195149475</v>
      </c>
      <c r="AM18" s="9" t="n">
        <v>2564.7377004418</v>
      </c>
      <c r="AN18" s="9" t="n">
        <v>4392.2721057235</v>
      </c>
      <c r="AO18" s="9" t="n">
        <v>4488.4721426034</v>
      </c>
      <c r="AP18" s="3"/>
      <c r="AQ18" s="3"/>
      <c r="AR18" s="3" t="n">
        <f aca="false">AR14+1</f>
        <v>2018</v>
      </c>
      <c r="AS18" s="6" t="e">
        <f aca="false">AJ18*[4]'inflation indexes'!i110</f>
        <v>#NAME?</v>
      </c>
      <c r="AT18" s="6" t="e">
        <f aca="false">AO18*[4]'inflation indexes'!i110</f>
        <v>#NAME?</v>
      </c>
      <c r="AU18" s="9" t="e">
        <f aca="false">AK18*[4]'inflation indexes'!i110</f>
        <v>#NAME?</v>
      </c>
      <c r="AV18" s="9" t="e">
        <f aca="false">AL18*[4]'inflation indexes'!i110</f>
        <v>#NAME?</v>
      </c>
      <c r="AW18" s="9" t="e">
        <f aca="false">AM18*[4]'inflation indexes'!i110</f>
        <v>#NAME?</v>
      </c>
      <c r="AX18" s="9" t="e">
        <f aca="false">AN18*[4]'inflation indexes'!i110</f>
        <v>#NAME?</v>
      </c>
      <c r="AY18" s="9" t="n">
        <v>0.5605893639</v>
      </c>
      <c r="AZ18" s="9" t="n">
        <f aca="false">V18*[3]'inflation indexes'!i110</f>
        <v>3943.60486550253</v>
      </c>
      <c r="BA18" s="9" t="n">
        <f aca="false">AZ18*0.82</f>
        <v>3233.75598971208</v>
      </c>
      <c r="BB18" s="6" t="n">
        <f aca="false">W18*[3]'inflation indexes'!i110</f>
        <v>3180.04329572047</v>
      </c>
    </row>
    <row r="19" customFormat="false" ht="15" hidden="false" customHeight="false" outlineLevel="0" collapsed="false">
      <c r="A19" s="0" t="n">
        <f aca="false">A15+1</f>
        <v>2018</v>
      </c>
      <c r="B19" s="11" t="n">
        <v>6342.54075613813</v>
      </c>
      <c r="C19" s="9" t="n">
        <v>4696.59618105638</v>
      </c>
      <c r="D19" s="9" t="n">
        <v>3378.563797177</v>
      </c>
      <c r="E19" s="9" t="n">
        <v>2496.08268429896</v>
      </c>
      <c r="F19" s="9" t="n">
        <v>4361.0560262043</v>
      </c>
      <c r="G19" s="9" t="n">
        <v>4462.57382248</v>
      </c>
      <c r="H19" s="3" t="n">
        <f aca="false">H15+1</f>
        <v>2018</v>
      </c>
      <c r="I19" s="11" t="e">
        <f aca="false">B19*[4]'inflation indexes'!i111</f>
        <v>#NAME?</v>
      </c>
      <c r="J19" s="9" t="e">
        <f aca="false">G19*[4]'inflation indexes'!i111</f>
        <v>#NAME?</v>
      </c>
      <c r="K19" s="9" t="e">
        <f aca="false">C19*[4]'inflation indexes'!i111</f>
        <v>#NAME?</v>
      </c>
      <c r="L19" s="9" t="e">
        <f aca="false">D19*[4]'inflation indexes'!i111</f>
        <v>#NAME?</v>
      </c>
      <c r="M19" s="9" t="e">
        <f aca="false">E19*[4]'inflation indexes'!i111</f>
        <v>#NAME?</v>
      </c>
      <c r="N19" s="9" t="e">
        <f aca="false">F19*[4]'inflation indexes'!i111</f>
        <v>#NAME?</v>
      </c>
      <c r="O19" s="9" t="n">
        <v>0.549030866</v>
      </c>
      <c r="P19" s="14" t="n">
        <v>6668.6554362916</v>
      </c>
      <c r="Q19" s="13" t="n">
        <v>4902.3628522873</v>
      </c>
      <c r="R19" s="13" t="n">
        <v>3548.3565436957</v>
      </c>
      <c r="S19" s="13" t="n">
        <v>2538.5776517388</v>
      </c>
      <c r="T19" s="13" t="n">
        <v>4361.0560262043</v>
      </c>
      <c r="U19" s="13" t="n">
        <v>4462.57382248</v>
      </c>
      <c r="V19" s="10" t="n">
        <v>4275.9478974407</v>
      </c>
      <c r="W19" s="10" t="n">
        <v>3433.5003170627</v>
      </c>
      <c r="X19" s="7" t="n">
        <f aca="false">X15+1</f>
        <v>2018</v>
      </c>
      <c r="Y19" s="8" t="e">
        <f aca="false">P19*[4]'inflation indexes'!i111</f>
        <v>#NAME?</v>
      </c>
      <c r="Z19" s="8" t="e">
        <f aca="false">U19*[4]'inflation indexes'!i111</f>
        <v>#NAME?</v>
      </c>
      <c r="AA19" s="13" t="e">
        <f aca="false">Q19*[4]'inflation indexes'!i111</f>
        <v>#NAME?</v>
      </c>
      <c r="AB19" s="13" t="e">
        <f aca="false">R19*[4]'inflation indexes'!i111</f>
        <v>#NAME?</v>
      </c>
      <c r="AC19" s="13" t="e">
        <f aca="false">S19*[4]'inflation indexes'!i111</f>
        <v>#NAME?</v>
      </c>
      <c r="AD19" s="13" t="e">
        <f aca="false">T19*[4]'inflation indexes'!i111</f>
        <v>#NAME?</v>
      </c>
      <c r="AE19" s="13" t="n">
        <f aca="false">V19*[3]'inflation indexes'!i111</f>
        <v>3966.19878320687</v>
      </c>
      <c r="AF19" s="13" t="n">
        <f aca="false">AE19*0.82</f>
        <v>3252.28300222963</v>
      </c>
      <c r="AG19" s="8" t="n">
        <f aca="false">W19*[3]'inflation indexes'!i111</f>
        <v>3184.77799690339</v>
      </c>
      <c r="AH19" s="13" t="n">
        <v>0.549030866</v>
      </c>
      <c r="AI19" s="3" t="n">
        <f aca="false">AI15+1</f>
        <v>2018</v>
      </c>
      <c r="AJ19" s="11" t="n">
        <v>6668.6554362916</v>
      </c>
      <c r="AK19" s="9" t="n">
        <v>4902.3628522873</v>
      </c>
      <c r="AL19" s="9" t="n">
        <v>3548.3565436957</v>
      </c>
      <c r="AM19" s="9" t="n">
        <v>2538.5776517388</v>
      </c>
      <c r="AN19" s="9" t="n">
        <v>4361.0560262043</v>
      </c>
      <c r="AO19" s="9" t="n">
        <v>4462.57382248</v>
      </c>
      <c r="AP19" s="3"/>
      <c r="AQ19" s="3"/>
      <c r="AR19" s="3" t="n">
        <f aca="false">AR15+1</f>
        <v>2018</v>
      </c>
      <c r="AS19" s="6" t="e">
        <f aca="false">AJ19*[4]'inflation indexes'!i111</f>
        <v>#NAME?</v>
      </c>
      <c r="AT19" s="6" t="e">
        <f aca="false">AO19*[4]'inflation indexes'!i111</f>
        <v>#NAME?</v>
      </c>
      <c r="AU19" s="9" t="e">
        <f aca="false">AK19*[4]'inflation indexes'!i111</f>
        <v>#NAME?</v>
      </c>
      <c r="AV19" s="9" t="e">
        <f aca="false">AL19*[4]'inflation indexes'!i111</f>
        <v>#NAME?</v>
      </c>
      <c r="AW19" s="9" t="e">
        <f aca="false">AM19*[4]'inflation indexes'!i111</f>
        <v>#NAME?</v>
      </c>
      <c r="AX19" s="9" t="e">
        <f aca="false">AN19*[4]'inflation indexes'!i111</f>
        <v>#NAME?</v>
      </c>
      <c r="AY19" s="9" t="n">
        <v>0.549030866</v>
      </c>
      <c r="AZ19" s="9" t="n">
        <f aca="false">V19*[3]'inflation indexes'!i111</f>
        <v>3966.19878320687</v>
      </c>
      <c r="BA19" s="9" t="n">
        <f aca="false">AZ19*0.82</f>
        <v>3252.28300222963</v>
      </c>
      <c r="BB19" s="6" t="n">
        <f aca="false">W19*[3]'inflation indexes'!i111</f>
        <v>3184.77799690339</v>
      </c>
    </row>
    <row r="20" customFormat="false" ht="15" hidden="false" customHeight="false" outlineLevel="0" collapsed="false">
      <c r="A20" s="0" t="n">
        <f aca="false">A16+1</f>
        <v>2018</v>
      </c>
      <c r="B20" s="11" t="n">
        <v>6004.7550431554</v>
      </c>
      <c r="C20" s="9" t="n">
        <v>4717.73211044058</v>
      </c>
      <c r="D20" s="9" t="n">
        <v>3370.33287697352</v>
      </c>
      <c r="E20" s="9" t="n">
        <v>2495.8943727497</v>
      </c>
      <c r="F20" s="9" t="n">
        <v>4370.1541632679</v>
      </c>
      <c r="G20" s="9" t="n">
        <v>4475.8244730932</v>
      </c>
      <c r="H20" s="3" t="n">
        <f aca="false">H16+1</f>
        <v>2018</v>
      </c>
      <c r="I20" s="11" t="e">
        <f aca="false">B20*[4]'inflation indexes'!i112</f>
        <v>#NAME?</v>
      </c>
      <c r="J20" s="9" t="e">
        <f aca="false">G20*[4]'inflation indexes'!i112</f>
        <v>#NAME?</v>
      </c>
      <c r="K20" s="9" t="e">
        <f aca="false">C20*[4]'inflation indexes'!i112</f>
        <v>#NAME?</v>
      </c>
      <c r="L20" s="9" t="e">
        <f aca="false">D20*[4]'inflation indexes'!i112</f>
        <v>#NAME?</v>
      </c>
      <c r="M20" s="9" t="e">
        <f aca="false">E20*[4]'inflation indexes'!i112</f>
        <v>#NAME?</v>
      </c>
      <c r="N20" s="9" t="e">
        <f aca="false">F20*[4]'inflation indexes'!i112</f>
        <v>#NAME?</v>
      </c>
      <c r="O20" s="9" t="n">
        <v>0.5454227565</v>
      </c>
      <c r="P20" s="14" t="n">
        <v>6690.04388804</v>
      </c>
      <c r="Q20" s="13" t="n">
        <v>4979.0115709299</v>
      </c>
      <c r="R20" s="13" t="n">
        <v>3595.408918502</v>
      </c>
      <c r="S20" s="13" t="n">
        <v>2536.2899167234</v>
      </c>
      <c r="T20" s="13" t="n">
        <v>4417.8647917484</v>
      </c>
      <c r="U20" s="13" t="n">
        <v>4527.9203426309</v>
      </c>
      <c r="V20" s="10" t="n">
        <v>4085.4235984511</v>
      </c>
      <c r="W20" s="10" t="n">
        <v>3438.6123852018</v>
      </c>
      <c r="X20" s="7" t="n">
        <f aca="false">X16+1</f>
        <v>2018</v>
      </c>
      <c r="Y20" s="8" t="e">
        <f aca="false">P20*[4]'inflation indexes'!i112</f>
        <v>#NAME?</v>
      </c>
      <c r="Z20" s="8" t="e">
        <f aca="false">U20*[4]'inflation indexes'!i112</f>
        <v>#NAME?</v>
      </c>
      <c r="AA20" s="13" t="e">
        <f aca="false">Q20*[4]'inflation indexes'!i112</f>
        <v>#NAME?</v>
      </c>
      <c r="AB20" s="13" t="e">
        <f aca="false">R20*[4]'inflation indexes'!i112</f>
        <v>#NAME?</v>
      </c>
      <c r="AC20" s="13" t="e">
        <f aca="false">S20*[4]'inflation indexes'!i112</f>
        <v>#NAME?</v>
      </c>
      <c r="AD20" s="13" t="e">
        <f aca="false">T20*[4]'inflation indexes'!i112</f>
        <v>#NAME?</v>
      </c>
      <c r="AE20" s="13" t="n">
        <f aca="false">V20*[3]'inflation indexes'!i112</f>
        <v>3789.4760398647</v>
      </c>
      <c r="AF20" s="13" t="n">
        <f aca="false">AE20*0.82</f>
        <v>3107.37035268905</v>
      </c>
      <c r="AG20" s="8" t="n">
        <f aca="false">W20*[3]'inflation indexes'!i112</f>
        <v>3189.51974748579</v>
      </c>
      <c r="AH20" s="13" t="n">
        <v>0.55132164</v>
      </c>
      <c r="AI20" s="3" t="n">
        <f aca="false">AI16+1</f>
        <v>2018</v>
      </c>
      <c r="AJ20" s="11" t="n">
        <v>6702.4597358546</v>
      </c>
      <c r="AK20" s="9" t="n">
        <v>4979.0570501505</v>
      </c>
      <c r="AL20" s="9" t="n">
        <v>3595.4485197704</v>
      </c>
      <c r="AM20" s="9" t="n">
        <v>2536.2899167234</v>
      </c>
      <c r="AN20" s="9" t="n">
        <v>4417.8998233938</v>
      </c>
      <c r="AO20" s="9" t="n">
        <v>4527.9589615611</v>
      </c>
      <c r="AP20" s="3"/>
      <c r="AQ20" s="3"/>
      <c r="AR20" s="3" t="n">
        <f aca="false">AR16+1</f>
        <v>2018</v>
      </c>
      <c r="AS20" s="6" t="e">
        <f aca="false">AJ20*[4]'inflation indexes'!i112</f>
        <v>#NAME?</v>
      </c>
      <c r="AT20" s="6" t="e">
        <f aca="false">AO20*[4]'inflation indexes'!i112</f>
        <v>#NAME?</v>
      </c>
      <c r="AU20" s="9" t="e">
        <f aca="false">AK20*[4]'inflation indexes'!i112</f>
        <v>#NAME?</v>
      </c>
      <c r="AV20" s="9" t="e">
        <f aca="false">AL20*[4]'inflation indexes'!i112</f>
        <v>#NAME?</v>
      </c>
      <c r="AW20" s="9" t="e">
        <f aca="false">AM20*[4]'inflation indexes'!i112</f>
        <v>#NAME?</v>
      </c>
      <c r="AX20" s="9" t="e">
        <f aca="false">AN20*[4]'inflation indexes'!i112</f>
        <v>#NAME?</v>
      </c>
      <c r="AY20" s="9" t="n">
        <v>0.5503003544</v>
      </c>
      <c r="AZ20" s="9" t="n">
        <f aca="false">V20*[3]'inflation indexes'!i112</f>
        <v>3789.4760398647</v>
      </c>
      <c r="BA20" s="9" t="n">
        <f aca="false">AZ20*0.82</f>
        <v>3107.37035268905</v>
      </c>
      <c r="BB20" s="6" t="n">
        <f aca="false">W20*[3]'inflation indexes'!i112</f>
        <v>3189.51974748579</v>
      </c>
    </row>
    <row r="21" customFormat="false" ht="15" hidden="false" customHeight="false" outlineLevel="0" collapsed="false">
      <c r="A21" s="0" t="n">
        <f aca="false">A17+1</f>
        <v>2019</v>
      </c>
      <c r="B21" s="11" t="n">
        <v>5984.66038142344</v>
      </c>
      <c r="C21" s="9" t="n">
        <v>4311.22038207318</v>
      </c>
      <c r="D21" s="9" t="n">
        <v>3049.15830124897</v>
      </c>
      <c r="E21" s="9" t="n">
        <v>2278.82715204469</v>
      </c>
      <c r="F21" s="9" t="n">
        <v>4388.9339871138</v>
      </c>
      <c r="G21" s="9" t="n">
        <v>4495.2720061733</v>
      </c>
      <c r="H21" s="3" t="n">
        <f aca="false">H17+1</f>
        <v>2019</v>
      </c>
      <c r="I21" s="11" t="e">
        <f aca="false">B21*[4]'inflation indexes'!i113</f>
        <v>#NAME?</v>
      </c>
      <c r="J21" s="9" t="e">
        <f aca="false">G21*[4]'inflation indexes'!i113</f>
        <v>#NAME?</v>
      </c>
      <c r="K21" s="9" t="e">
        <f aca="false">C21*[4]'inflation indexes'!i113</f>
        <v>#NAME?</v>
      </c>
      <c r="L21" s="9" t="e">
        <f aca="false">D21*[4]'inflation indexes'!i113</f>
        <v>#NAME?</v>
      </c>
      <c r="M21" s="9" t="e">
        <f aca="false">E21*[4]'inflation indexes'!i113</f>
        <v>#NAME?</v>
      </c>
      <c r="N21" s="9" t="e">
        <f aca="false">F21*[4]'inflation indexes'!i113</f>
        <v>#NAME?</v>
      </c>
      <c r="O21" s="9" t="n">
        <v>0.5456439837</v>
      </c>
      <c r="P21" s="12" t="n">
        <v>6711.8743113201</v>
      </c>
      <c r="Q21" s="13" t="n">
        <v>5012.8624693343</v>
      </c>
      <c r="R21" s="13" t="n">
        <v>3594.0401817833</v>
      </c>
      <c r="S21" s="13" t="n">
        <v>2541.0297805803</v>
      </c>
      <c r="T21" s="13" t="n">
        <v>4444.7959880515</v>
      </c>
      <c r="U21" s="13" t="n">
        <v>4555.3108271288</v>
      </c>
      <c r="V21" s="10" t="n">
        <v>4105.6992762178</v>
      </c>
      <c r="W21" s="10" t="n">
        <v>3443.7320645941</v>
      </c>
      <c r="X21" s="7" t="n">
        <f aca="false">X17+1</f>
        <v>2019</v>
      </c>
      <c r="Y21" s="8" t="e">
        <f aca="false">P21*[4]'inflation indexes'!i113</f>
        <v>#NAME?</v>
      </c>
      <c r="Z21" s="8" t="e">
        <f aca="false">U21*[4]'inflation indexes'!i113</f>
        <v>#NAME?</v>
      </c>
      <c r="AA21" s="13" t="e">
        <f aca="false">Q21*[4]'inflation indexes'!i113</f>
        <v>#NAME?</v>
      </c>
      <c r="AB21" s="13" t="e">
        <f aca="false">R21*[4]'inflation indexes'!i113</f>
        <v>#NAME?</v>
      </c>
      <c r="AC21" s="13" t="e">
        <f aca="false">S21*[4]'inflation indexes'!i113</f>
        <v>#NAME?</v>
      </c>
      <c r="AD21" s="13" t="e">
        <f aca="false">T21*[4]'inflation indexes'!i113</f>
        <v>#NAME?</v>
      </c>
      <c r="AE21" s="13" t="n">
        <f aca="false">V21*[3]'inflation indexes'!i113</f>
        <v>3808.28295014888</v>
      </c>
      <c r="AF21" s="13" t="n">
        <f aca="false">AE21*0.82</f>
        <v>3122.79201912208</v>
      </c>
      <c r="AG21" s="8" t="n">
        <f aca="false">W21*[3]'inflation indexes'!i113</f>
        <v>3194.26855796318</v>
      </c>
      <c r="AH21" s="13" t="n">
        <v>0.5521001291</v>
      </c>
      <c r="AI21" s="3" t="n">
        <f aca="false">AI17+1</f>
        <v>2019</v>
      </c>
      <c r="AJ21" s="11" t="n">
        <v>6736.3537108216</v>
      </c>
      <c r="AK21" s="9" t="n">
        <v>5022.2783871043</v>
      </c>
      <c r="AL21" s="9" t="n">
        <v>3600.7533805158</v>
      </c>
      <c r="AM21" s="9" t="n">
        <v>2545.7456000242</v>
      </c>
      <c r="AN21" s="9" t="n">
        <v>4453.1317484428</v>
      </c>
      <c r="AO21" s="9" t="n">
        <v>4563.8471110762</v>
      </c>
      <c r="AP21" s="3"/>
      <c r="AQ21" s="3"/>
      <c r="AR21" s="3" t="n">
        <f aca="false">AR17+1</f>
        <v>2019</v>
      </c>
      <c r="AS21" s="6" t="e">
        <f aca="false">AJ21*[4]'inflation indexes'!i113</f>
        <v>#NAME?</v>
      </c>
      <c r="AT21" s="6" t="e">
        <f aca="false">AO21*[4]'inflation indexes'!i113</f>
        <v>#NAME?</v>
      </c>
      <c r="AU21" s="9" t="e">
        <f aca="false">AK21*[4]'inflation indexes'!i113</f>
        <v>#NAME?</v>
      </c>
      <c r="AV21" s="9" t="e">
        <f aca="false">AL21*[4]'inflation indexes'!i113</f>
        <v>#NAME?</v>
      </c>
      <c r="AW21" s="9" t="e">
        <f aca="false">AM21*[4]'inflation indexes'!i113</f>
        <v>#NAME?</v>
      </c>
      <c r="AX21" s="9" t="e">
        <f aca="false">AN21*[4]'inflation indexes'!i113</f>
        <v>#NAME?</v>
      </c>
      <c r="AY21" s="9" t="n">
        <v>0.5511773754</v>
      </c>
      <c r="AZ21" s="9" t="n">
        <f aca="false">V21*[3]'inflation indexes'!i113</f>
        <v>3808.28295014888</v>
      </c>
      <c r="BA21" s="9" t="n">
        <f aca="false">AZ21*0.82</f>
        <v>3122.79201912208</v>
      </c>
      <c r="BB21" s="6" t="n">
        <f aca="false">W21*[3]'inflation indexes'!i113</f>
        <v>3194.26855796318</v>
      </c>
    </row>
    <row r="22" customFormat="false" ht="15" hidden="false" customHeight="false" outlineLevel="0" collapsed="false">
      <c r="A22" s="0" t="n">
        <f aca="false">A18+1</f>
        <v>2019</v>
      </c>
      <c r="B22" s="11" t="n">
        <v>5957.71823704739</v>
      </c>
      <c r="C22" s="9" t="n">
        <v>5013.5091795151</v>
      </c>
      <c r="D22" s="9" t="n">
        <v>3550.71929700979</v>
      </c>
      <c r="E22" s="9" t="n">
        <v>2608.03872286527</v>
      </c>
      <c r="F22" s="9" t="n">
        <v>4405.5360522997</v>
      </c>
      <c r="G22" s="9" t="n">
        <v>4513.6513017918</v>
      </c>
      <c r="H22" s="3" t="n">
        <f aca="false">H18+1</f>
        <v>2019</v>
      </c>
      <c r="I22" s="11" t="e">
        <f aca="false">B22*[4]'inflation indexes'!i114</f>
        <v>#NAME?</v>
      </c>
      <c r="J22" s="9" t="e">
        <f aca="false">G22*[4]'inflation indexes'!i114</f>
        <v>#NAME?</v>
      </c>
      <c r="K22" s="9" t="e">
        <f aca="false">C22*[4]'inflation indexes'!i114</f>
        <v>#NAME?</v>
      </c>
      <c r="L22" s="9" t="e">
        <f aca="false">D22*[4]'inflation indexes'!i114</f>
        <v>#NAME?</v>
      </c>
      <c r="M22" s="9" t="e">
        <f aca="false">E22*[4]'inflation indexes'!i114</f>
        <v>#NAME?</v>
      </c>
      <c r="N22" s="9" t="e">
        <f aca="false">F22*[4]'inflation indexes'!i114</f>
        <v>#NAME?</v>
      </c>
      <c r="O22" s="9" t="n">
        <v>0.5472177693</v>
      </c>
      <c r="P22" s="14" t="n">
        <v>6714.3330864744</v>
      </c>
      <c r="Q22" s="13" t="n">
        <v>5041.2636567977</v>
      </c>
      <c r="R22" s="13" t="n">
        <v>3606.7411650404</v>
      </c>
      <c r="S22" s="13" t="n">
        <v>2545.777803032</v>
      </c>
      <c r="T22" s="13" t="n">
        <v>4469.5561984955</v>
      </c>
      <c r="U22" s="13" t="n">
        <v>4581.7544068487</v>
      </c>
      <c r="V22" s="10" t="n">
        <v>4126.0755807858</v>
      </c>
      <c r="W22" s="10" t="n">
        <v>3448.8593665721</v>
      </c>
      <c r="X22" s="7" t="n">
        <f aca="false">X18+1</f>
        <v>2019</v>
      </c>
      <c r="Y22" s="8" t="e">
        <f aca="false">P22*[4]'inflation indexes'!i114</f>
        <v>#NAME?</v>
      </c>
      <c r="Z22" s="8" t="e">
        <f aca="false">U22*[4]'inflation indexes'!i114</f>
        <v>#NAME?</v>
      </c>
      <c r="AA22" s="13" t="e">
        <f aca="false">Q22*[4]'inflation indexes'!i114</f>
        <v>#NAME?</v>
      </c>
      <c r="AB22" s="13" t="e">
        <f aca="false">R22*[4]'inflation indexes'!i114</f>
        <v>#NAME?</v>
      </c>
      <c r="AC22" s="13" t="e">
        <f aca="false">S22*[4]'inflation indexes'!i114</f>
        <v>#NAME?</v>
      </c>
      <c r="AD22" s="13" t="e">
        <f aca="false">T22*[4]'inflation indexes'!i114</f>
        <v>#NAME?</v>
      </c>
      <c r="AE22" s="13" t="n">
        <f aca="false">V22*[3]'inflation indexes'!i114</f>
        <v>3827.18319784184</v>
      </c>
      <c r="AF22" s="13" t="n">
        <f aca="false">AE22*0.82</f>
        <v>3138.29022223031</v>
      </c>
      <c r="AG22" s="8" t="n">
        <f aca="false">W22*[3]'inflation indexes'!i114</f>
        <v>3199.02443884715</v>
      </c>
      <c r="AH22" s="13" t="n">
        <v>0.5530903543</v>
      </c>
      <c r="AI22" s="3" t="n">
        <f aca="false">AI18+1</f>
        <v>2019</v>
      </c>
      <c r="AJ22" s="11" t="n">
        <v>6752.4359258719</v>
      </c>
      <c r="AK22" s="9" t="n">
        <v>5060.1825106174</v>
      </c>
      <c r="AL22" s="9" t="n">
        <v>3620.1723905518</v>
      </c>
      <c r="AM22" s="9" t="n">
        <v>2555.2358336376</v>
      </c>
      <c r="AN22" s="9" t="n">
        <v>4486.3076093761</v>
      </c>
      <c r="AO22" s="9" t="n">
        <v>4598.9046108305</v>
      </c>
      <c r="AP22" s="3"/>
      <c r="AQ22" s="3"/>
      <c r="AR22" s="3" t="n">
        <f aca="false">AR18+1</f>
        <v>2019</v>
      </c>
      <c r="AS22" s="6" t="e">
        <f aca="false">AJ22*[4]'inflation indexes'!i114</f>
        <v>#NAME?</v>
      </c>
      <c r="AT22" s="6" t="e">
        <f aca="false">AO22*[4]'inflation indexes'!i114</f>
        <v>#NAME?</v>
      </c>
      <c r="AU22" s="9" t="e">
        <f aca="false">AK22*[4]'inflation indexes'!i114</f>
        <v>#NAME?</v>
      </c>
      <c r="AV22" s="9" t="e">
        <f aca="false">AL22*[4]'inflation indexes'!i114</f>
        <v>#NAME?</v>
      </c>
      <c r="AW22" s="9" t="e">
        <f aca="false">AM22*[4]'inflation indexes'!i114</f>
        <v>#NAME?</v>
      </c>
      <c r="AX22" s="9" t="e">
        <f aca="false">AN22*[4]'inflation indexes'!i114</f>
        <v>#NAME?</v>
      </c>
      <c r="AY22" s="9" t="n">
        <v>0.5520657923</v>
      </c>
      <c r="AZ22" s="9" t="n">
        <f aca="false">V22*[3]'inflation indexes'!i114</f>
        <v>3827.18319784184</v>
      </c>
      <c r="BA22" s="9" t="n">
        <f aca="false">AZ22*0.82</f>
        <v>3138.29022223031</v>
      </c>
      <c r="BB22" s="6" t="n">
        <f aca="false">W22*[3]'inflation indexes'!i114</f>
        <v>3199.02443884715</v>
      </c>
    </row>
    <row r="23" customFormat="false" ht="15" hidden="false" customHeight="false" outlineLevel="0" collapsed="false">
      <c r="A23" s="0" t="n">
        <f aca="false">A19+1</f>
        <v>2019</v>
      </c>
      <c r="B23" s="11" t="n">
        <v>5902.6327097858</v>
      </c>
      <c r="C23" s="9" t="n">
        <v>4579.72885382577</v>
      </c>
      <c r="D23" s="9" t="n">
        <v>3228.39609903558</v>
      </c>
      <c r="E23" s="9" t="n">
        <v>2389.92617993778</v>
      </c>
      <c r="F23" s="9" t="n">
        <v>4429.8417320612</v>
      </c>
      <c r="G23" s="9" t="n">
        <v>4529.6237338038</v>
      </c>
      <c r="H23" s="3" t="n">
        <f aca="false">H19+1</f>
        <v>2019</v>
      </c>
      <c r="I23" s="11" t="e">
        <f aca="false">B23*[4]'inflation indexes'!i115</f>
        <v>#NAME?</v>
      </c>
      <c r="J23" s="9" t="e">
        <f aca="false">G23*[4]'inflation indexes'!i115</f>
        <v>#NAME?</v>
      </c>
      <c r="K23" s="9" t="e">
        <f aca="false">C23*[4]'inflation indexes'!i115</f>
        <v>#NAME?</v>
      </c>
      <c r="L23" s="9" t="e">
        <f aca="false">D23*[4]'inflation indexes'!i115</f>
        <v>#NAME?</v>
      </c>
      <c r="M23" s="9" t="e">
        <f aca="false">E23*[4]'inflation indexes'!i115</f>
        <v>#NAME?</v>
      </c>
      <c r="N23" s="9" t="e">
        <f aca="false">F23*[4]'inflation indexes'!i115</f>
        <v>#NAME?</v>
      </c>
      <c r="O23" s="9" t="n">
        <v>0.5434682149</v>
      </c>
      <c r="P23" s="14" t="n">
        <v>6766.7378319199</v>
      </c>
      <c r="Q23" s="13" t="n">
        <v>5080.3931309313</v>
      </c>
      <c r="R23" s="13" t="n">
        <v>3596.0400405113</v>
      </c>
      <c r="S23" s="13" t="n">
        <v>2550.5346644599</v>
      </c>
      <c r="T23" s="13" t="n">
        <v>4502.1684495032</v>
      </c>
      <c r="U23" s="13" t="n">
        <v>4605.913021582</v>
      </c>
      <c r="V23" s="10" t="n">
        <v>4146.5530115591</v>
      </c>
      <c r="W23" s="10" t="n">
        <v>3453.9943024846</v>
      </c>
      <c r="X23" s="7" t="n">
        <f aca="false">X19+1</f>
        <v>2019</v>
      </c>
      <c r="Y23" s="8" t="e">
        <f aca="false">P23*[4]'inflation indexes'!i115</f>
        <v>#NAME?</v>
      </c>
      <c r="Z23" s="8" t="e">
        <f aca="false">U23*[4]'inflation indexes'!i115</f>
        <v>#NAME?</v>
      </c>
      <c r="AA23" s="13" t="e">
        <f aca="false">Q23*[4]'inflation indexes'!i115</f>
        <v>#NAME?</v>
      </c>
      <c r="AB23" s="13" t="e">
        <f aca="false">R23*[4]'inflation indexes'!i115</f>
        <v>#NAME?</v>
      </c>
      <c r="AC23" s="13" t="e">
        <f aca="false">S23*[4]'inflation indexes'!i115</f>
        <v>#NAME?</v>
      </c>
      <c r="AD23" s="13" t="e">
        <f aca="false">T23*[4]'inflation indexes'!i115</f>
        <v>#NAME?</v>
      </c>
      <c r="AE23" s="13" t="n">
        <f aca="false">V23*[3]'inflation indexes'!i115</f>
        <v>3846.17724617084</v>
      </c>
      <c r="AF23" s="13" t="n">
        <f aca="false">AE23*0.82</f>
        <v>3153.86534186009</v>
      </c>
      <c r="AG23" s="8" t="n">
        <f aca="false">W23*[3]'inflation indexes'!i115</f>
        <v>3203.78740066438</v>
      </c>
      <c r="AH23" s="13" t="n">
        <v>0.5482660047</v>
      </c>
      <c r="AI23" s="3" t="n">
        <f aca="false">AI19+1</f>
        <v>2019</v>
      </c>
      <c r="AJ23" s="11" t="n">
        <v>6820.3896095229</v>
      </c>
      <c r="AK23" s="9" t="n">
        <v>5109.0065574947</v>
      </c>
      <c r="AL23" s="9" t="n">
        <v>3616.1467187709</v>
      </c>
      <c r="AM23" s="9" t="n">
        <v>2564.7614126114</v>
      </c>
      <c r="AN23" s="9" t="n">
        <v>4527.493655539</v>
      </c>
      <c r="AO23" s="9" t="n">
        <v>4631.7909206979</v>
      </c>
      <c r="AP23" s="3"/>
      <c r="AQ23" s="3"/>
      <c r="AR23" s="3" t="n">
        <f aca="false">AR19+1</f>
        <v>2019</v>
      </c>
      <c r="AS23" s="6" t="e">
        <f aca="false">AJ23*[4]'inflation indexes'!i115</f>
        <v>#NAME?</v>
      </c>
      <c r="AT23" s="6" t="e">
        <f aca="false">AO23*[4]'inflation indexes'!i115</f>
        <v>#NAME?</v>
      </c>
      <c r="AU23" s="9" t="e">
        <f aca="false">AK23*[4]'inflation indexes'!i115</f>
        <v>#NAME?</v>
      </c>
      <c r="AV23" s="9" t="e">
        <f aca="false">AL23*[4]'inflation indexes'!i115</f>
        <v>#NAME?</v>
      </c>
      <c r="AW23" s="9" t="e">
        <f aca="false">AM23*[4]'inflation indexes'!i115</f>
        <v>#NAME?</v>
      </c>
      <c r="AX23" s="9" t="e">
        <f aca="false">AN23*[4]'inflation indexes'!i115</f>
        <v>#NAME?</v>
      </c>
      <c r="AY23" s="9" t="n">
        <v>0.5462266082</v>
      </c>
      <c r="AZ23" s="9" t="n">
        <f aca="false">V23*[3]'inflation indexes'!i115</f>
        <v>3846.17724617084</v>
      </c>
      <c r="BA23" s="9" t="n">
        <f aca="false">AZ23*0.82</f>
        <v>3153.86534186009</v>
      </c>
      <c r="BB23" s="6" t="n">
        <f aca="false">W23*[3]'inflation indexes'!i115</f>
        <v>3203.78740066438</v>
      </c>
    </row>
    <row r="24" customFormat="false" ht="15" hidden="false" customHeight="false" outlineLevel="0" collapsed="false">
      <c r="A24" s="0" t="n">
        <f aca="false">A20+1</f>
        <v>2019</v>
      </c>
      <c r="B24" s="11" t="n">
        <v>5855.1155803567</v>
      </c>
      <c r="C24" s="9" t="n">
        <v>4898.77758339117</v>
      </c>
      <c r="D24" s="9" t="n">
        <v>3436.79325129523</v>
      </c>
      <c r="E24" s="9" t="n">
        <v>2562.26772295667</v>
      </c>
      <c r="F24" s="9" t="n">
        <v>4451.6994306173</v>
      </c>
      <c r="G24" s="9" t="n">
        <v>4552.9472125877</v>
      </c>
      <c r="H24" s="3" t="n">
        <f aca="false">H20+1</f>
        <v>2019</v>
      </c>
      <c r="I24" s="11" t="e">
        <f aca="false">B24*[4]'inflation indexes'!i116</f>
        <v>#NAME?</v>
      </c>
      <c r="J24" s="9" t="e">
        <f aca="false">G24*[4]'inflation indexes'!i116</f>
        <v>#NAME?</v>
      </c>
      <c r="K24" s="9" t="e">
        <f aca="false">C24*[4]'inflation indexes'!i116</f>
        <v>#NAME?</v>
      </c>
      <c r="L24" s="9" t="e">
        <f aca="false">D24*[4]'inflation indexes'!i116</f>
        <v>#NAME?</v>
      </c>
      <c r="M24" s="9" t="e">
        <f aca="false">E24*[4]'inflation indexes'!i116</f>
        <v>#NAME?</v>
      </c>
      <c r="N24" s="9" t="e">
        <f aca="false">F24*[4]'inflation indexes'!i116</f>
        <v>#NAME?</v>
      </c>
      <c r="O24" s="9" t="n">
        <v>0.5454227565</v>
      </c>
      <c r="P24" s="14" t="n">
        <v>6761.555141672</v>
      </c>
      <c r="Q24" s="13" t="n">
        <v>5104.9743667967</v>
      </c>
      <c r="R24" s="13" t="n">
        <v>3601.5070029151</v>
      </c>
      <c r="S24" s="13" t="n">
        <v>2607.1149101214</v>
      </c>
      <c r="T24" s="13" t="n">
        <v>4532.2001200656</v>
      </c>
      <c r="U24" s="13" t="n">
        <v>4637.5268034766</v>
      </c>
      <c r="V24" s="10" t="n">
        <v>4167.1320704201</v>
      </c>
      <c r="W24" s="10" t="n">
        <v>3459.1368836979</v>
      </c>
      <c r="X24" s="7" t="n">
        <f aca="false">X20+1</f>
        <v>2019</v>
      </c>
      <c r="Y24" s="8" t="e">
        <f aca="false">P24*[4]'inflation indexes'!i116</f>
        <v>#NAME?</v>
      </c>
      <c r="Z24" s="8" t="e">
        <f aca="false">U24*[4]'inflation indexes'!i116</f>
        <v>#NAME?</v>
      </c>
      <c r="AA24" s="13" t="e">
        <f aca="false">Q24*[4]'inflation indexes'!i116</f>
        <v>#NAME?</v>
      </c>
      <c r="AB24" s="13" t="e">
        <f aca="false">R24*[4]'inflation indexes'!i116</f>
        <v>#NAME?</v>
      </c>
      <c r="AC24" s="13" t="e">
        <f aca="false">S24*[4]'inflation indexes'!i116</f>
        <v>#NAME?</v>
      </c>
      <c r="AD24" s="13" t="e">
        <f aca="false">T24*[4]'inflation indexes'!i116</f>
        <v>#NAME?</v>
      </c>
      <c r="AE24" s="13" t="n">
        <f aca="false">V24*[3]'inflation indexes'!i116</f>
        <v>3865.26556066197</v>
      </c>
      <c r="AF24" s="13" t="n">
        <f aca="false">AE24*0.82</f>
        <v>3169.51775974282</v>
      </c>
      <c r="AG24" s="8" t="n">
        <f aca="false">W24*[3]'inflation indexes'!i116</f>
        <v>3208.55745395782</v>
      </c>
      <c r="AH24" s="13" t="n">
        <v>0.5500433164</v>
      </c>
      <c r="AI24" s="3" t="n">
        <f aca="false">AI20+1</f>
        <v>2019</v>
      </c>
      <c r="AJ24" s="11" t="n">
        <v>6829.978545834</v>
      </c>
      <c r="AK24" s="9" t="n">
        <v>5143.2515429544</v>
      </c>
      <c r="AL24" s="9" t="n">
        <v>3628.347948785</v>
      </c>
      <c r="AM24" s="9" t="n">
        <v>2626.5227134226</v>
      </c>
      <c r="AN24" s="9" t="n">
        <v>4566.1354991249</v>
      </c>
      <c r="AO24" s="9" t="n">
        <v>4672.1216940597</v>
      </c>
      <c r="AP24" s="3"/>
      <c r="AQ24" s="3"/>
      <c r="AR24" s="3" t="n">
        <f aca="false">AR20+1</f>
        <v>2019</v>
      </c>
      <c r="AS24" s="6" t="e">
        <f aca="false">AJ24*[4]'inflation indexes'!i116</f>
        <v>#NAME?</v>
      </c>
      <c r="AT24" s="6" t="e">
        <f aca="false">AO24*[4]'inflation indexes'!i116</f>
        <v>#NAME?</v>
      </c>
      <c r="AU24" s="9" t="e">
        <f aca="false">AK24*[4]'inflation indexes'!i116</f>
        <v>#NAME?</v>
      </c>
      <c r="AV24" s="9" t="e">
        <f aca="false">AL24*[4]'inflation indexes'!i116</f>
        <v>#NAME?</v>
      </c>
      <c r="AW24" s="9" t="e">
        <f aca="false">AM24*[4]'inflation indexes'!i116</f>
        <v>#NAME?</v>
      </c>
      <c r="AX24" s="9" t="e">
        <f aca="false">AN24*[4]'inflation indexes'!i116</f>
        <v>#NAME?</v>
      </c>
      <c r="AY24" s="9" t="n">
        <v>0.5487329886</v>
      </c>
      <c r="AZ24" s="9" t="n">
        <f aca="false">V24*[3]'inflation indexes'!i116</f>
        <v>3865.26556066197</v>
      </c>
      <c r="BA24" s="9" t="n">
        <f aca="false">AZ24*0.82</f>
        <v>3169.51775974282</v>
      </c>
      <c r="BB24" s="6" t="n">
        <f aca="false">W24*[3]'inflation indexes'!i116</f>
        <v>3208.55745395782</v>
      </c>
    </row>
    <row r="25" customFormat="false" ht="15" hidden="false" customHeight="false" outlineLevel="0" collapsed="false">
      <c r="A25" s="0" t="n">
        <f aca="false">A21+1</f>
        <v>2020</v>
      </c>
      <c r="B25" s="11" t="n">
        <v>5889.15450503347</v>
      </c>
      <c r="C25" s="9" t="n">
        <v>4329.00587728722</v>
      </c>
      <c r="D25" s="9" t="n">
        <v>3033.57457811717</v>
      </c>
      <c r="E25" s="9" t="n">
        <v>2474.27118663721</v>
      </c>
      <c r="F25" s="9" t="n">
        <v>4567.9110440536</v>
      </c>
      <c r="G25" s="9" t="n">
        <v>4659.0102516205</v>
      </c>
      <c r="H25" s="3" t="n">
        <f aca="false">H21+1</f>
        <v>2020</v>
      </c>
      <c r="I25" s="11" t="e">
        <f aca="false">B25*[4]'inflation indexes'!i117</f>
        <v>#NAME?</v>
      </c>
      <c r="J25" s="9" t="e">
        <f aca="false">G25*[4]'inflation indexes'!i117</f>
        <v>#NAME?</v>
      </c>
      <c r="K25" s="9" t="e">
        <f aca="false">C25*[4]'inflation indexes'!i117</f>
        <v>#NAME?</v>
      </c>
      <c r="L25" s="9" t="e">
        <f aca="false">D25*[4]'inflation indexes'!i117</f>
        <v>#NAME?</v>
      </c>
      <c r="M25" s="9" t="e">
        <f aca="false">E25*[4]'inflation indexes'!i117</f>
        <v>#NAME?</v>
      </c>
      <c r="N25" s="9" t="e">
        <f aca="false">F25*[4]'inflation indexes'!i117</f>
        <v>#NAME?</v>
      </c>
      <c r="O25" s="9" t="n">
        <v>0.5472820367</v>
      </c>
      <c r="P25" s="12" t="n">
        <v>6744.5068593302</v>
      </c>
      <c r="Q25" s="13" t="n">
        <v>5136.0659953517</v>
      </c>
      <c r="R25" s="13" t="n">
        <v>3623.0684582134</v>
      </c>
      <c r="S25" s="13" t="n">
        <v>3036.9026267867</v>
      </c>
      <c r="T25" s="13" t="n">
        <v>4657.6042560826</v>
      </c>
      <c r="U25" s="13" t="n">
        <v>4752.7157828308</v>
      </c>
      <c r="V25" s="10" t="n">
        <v>4187.8132617421</v>
      </c>
      <c r="W25" s="10" t="n">
        <v>3464.2871215947</v>
      </c>
      <c r="X25" s="7" t="n">
        <f aca="false">X21+1</f>
        <v>2020</v>
      </c>
      <c r="Y25" s="8" t="e">
        <f aca="false">P25*[4]'inflation indexes'!i117</f>
        <v>#NAME?</v>
      </c>
      <c r="Z25" s="8" t="e">
        <f aca="false">U25*[4]'inflation indexes'!i117</f>
        <v>#NAME?</v>
      </c>
      <c r="AA25" s="13" t="e">
        <f aca="false">Q25*[4]'inflation indexes'!i117</f>
        <v>#NAME?</v>
      </c>
      <c r="AB25" s="13" t="e">
        <f aca="false">R25*[4]'inflation indexes'!i117</f>
        <v>#NAME?</v>
      </c>
      <c r="AC25" s="13" t="e">
        <f aca="false">S25*[4]'inflation indexes'!i117</f>
        <v>#NAME?</v>
      </c>
      <c r="AD25" s="13" t="e">
        <f aca="false">T25*[4]'inflation indexes'!i117</f>
        <v>#NAME?</v>
      </c>
      <c r="AE25" s="13" t="n">
        <f aca="false">V25*[3]'inflation indexes'!i117</f>
        <v>3884.4486091518</v>
      </c>
      <c r="AF25" s="13" t="n">
        <f aca="false">AE25*0.82</f>
        <v>3185.24785950448</v>
      </c>
      <c r="AG25" s="8" t="n">
        <f aca="false">W25*[3]'inflation indexes'!i117</f>
        <v>3213.33460928558</v>
      </c>
      <c r="AH25" s="13" t="n">
        <v>0.552016834</v>
      </c>
      <c r="AI25" s="3" t="n">
        <f aca="false">AI21+1</f>
        <v>2020</v>
      </c>
      <c r="AJ25" s="11" t="n">
        <v>6835.3858220642</v>
      </c>
      <c r="AK25" s="9" t="n">
        <v>5184.6014525765</v>
      </c>
      <c r="AL25" s="9" t="n">
        <v>3656.8414875574</v>
      </c>
      <c r="AM25" s="9" t="n">
        <v>3065.1878931019</v>
      </c>
      <c r="AN25" s="9" t="n">
        <v>4701.5008611432</v>
      </c>
      <c r="AO25" s="9" t="n">
        <v>4797.3131323265</v>
      </c>
      <c r="AP25" s="3"/>
      <c r="AQ25" s="3"/>
      <c r="AR25" s="3" t="n">
        <f aca="false">AR21+1</f>
        <v>2020</v>
      </c>
      <c r="AS25" s="6" t="e">
        <f aca="false">AJ25*[4]'inflation indexes'!i117</f>
        <v>#NAME?</v>
      </c>
      <c r="AT25" s="6" t="e">
        <f aca="false">AO25*[4]'inflation indexes'!i117</f>
        <v>#NAME?</v>
      </c>
      <c r="AU25" s="9" t="e">
        <f aca="false">AK25*[4]'inflation indexes'!i117</f>
        <v>#NAME?</v>
      </c>
      <c r="AV25" s="9" t="e">
        <f aca="false">AL25*[4]'inflation indexes'!i117</f>
        <v>#NAME?</v>
      </c>
      <c r="AW25" s="9" t="e">
        <f aca="false">AM25*[4]'inflation indexes'!i117</f>
        <v>#NAME?</v>
      </c>
      <c r="AX25" s="9" t="e">
        <f aca="false">AN25*[4]'inflation indexes'!i117</f>
        <v>#NAME?</v>
      </c>
      <c r="AY25" s="9" t="n">
        <v>0.5490243987</v>
      </c>
      <c r="AZ25" s="9" t="n">
        <f aca="false">V25*[3]'inflation indexes'!i117</f>
        <v>3884.4486091518</v>
      </c>
      <c r="BA25" s="9" t="n">
        <f aca="false">AZ25*0.82</f>
        <v>3185.24785950448</v>
      </c>
      <c r="BB25" s="6" t="n">
        <f aca="false">W25*[3]'inflation indexes'!i117</f>
        <v>3213.33460928558</v>
      </c>
    </row>
    <row r="26" customFormat="false" ht="15" hidden="false" customHeight="false" outlineLevel="0" collapsed="false">
      <c r="A26" s="0" t="n">
        <f aca="false">A22+1</f>
        <v>2020</v>
      </c>
      <c r="B26" s="11" t="n">
        <v>5895.46418447988</v>
      </c>
      <c r="C26" s="9" t="n">
        <v>4839.13811566178</v>
      </c>
      <c r="D26" s="9" t="n">
        <v>3396.79371173008</v>
      </c>
      <c r="E26" s="9" t="n">
        <v>2763.35504253435</v>
      </c>
      <c r="F26" s="9" t="n">
        <v>4587.3085143345</v>
      </c>
      <c r="G26" s="9" t="n">
        <v>4685.4808116196</v>
      </c>
      <c r="H26" s="3" t="n">
        <f aca="false">H22+1</f>
        <v>2020</v>
      </c>
      <c r="I26" s="11" t="e">
        <f aca="false">B26*[4]'inflation indexes'!i118</f>
        <v>#NAME?</v>
      </c>
      <c r="J26" s="9" t="e">
        <f aca="false">G26*[4]'inflation indexes'!i118</f>
        <v>#NAME?</v>
      </c>
      <c r="K26" s="9" t="e">
        <f aca="false">C26*[4]'inflation indexes'!i118</f>
        <v>#NAME?</v>
      </c>
      <c r="L26" s="9" t="e">
        <f aca="false">D26*[4]'inflation indexes'!i118</f>
        <v>#NAME?</v>
      </c>
      <c r="M26" s="9" t="e">
        <f aca="false">E26*[4]'inflation indexes'!i118</f>
        <v>#NAME?</v>
      </c>
      <c r="N26" s="9" t="e">
        <f aca="false">F26*[4]'inflation indexes'!i118</f>
        <v>#NAME?</v>
      </c>
      <c r="O26" s="9" t="n">
        <v>0.5546832083</v>
      </c>
      <c r="P26" s="14" t="n">
        <v>6715.6772086572</v>
      </c>
      <c r="Q26" s="13" t="n">
        <v>5163.9782011035</v>
      </c>
      <c r="R26" s="13" t="n">
        <v>3642.1434484261</v>
      </c>
      <c r="S26" s="13" t="n">
        <v>3066.8894018278</v>
      </c>
      <c r="T26" s="13" t="n">
        <v>4685.9733682616</v>
      </c>
      <c r="U26" s="13" t="n">
        <v>4788.2058123086</v>
      </c>
      <c r="V26" s="10" t="n">
        <v>4208.5970924015</v>
      </c>
      <c r="W26" s="10" t="n">
        <v>3469.445027575</v>
      </c>
      <c r="X26" s="7" t="n">
        <f aca="false">X22+1</f>
        <v>2020</v>
      </c>
      <c r="Y26" s="8" t="e">
        <f aca="false">P26*[4]'inflation indexes'!i118</f>
        <v>#NAME?</v>
      </c>
      <c r="Z26" s="8" t="e">
        <f aca="false">U26*[4]'inflation indexes'!i118</f>
        <v>#NAME?</v>
      </c>
      <c r="AA26" s="13" t="e">
        <f aca="false">Q26*[4]'inflation indexes'!i118</f>
        <v>#NAME?</v>
      </c>
      <c r="AB26" s="13" t="e">
        <f aca="false">R26*[4]'inflation indexes'!i118</f>
        <v>#NAME?</v>
      </c>
      <c r="AC26" s="13" t="e">
        <f aca="false">S26*[4]'inflation indexes'!i118</f>
        <v>#NAME?</v>
      </c>
      <c r="AD26" s="13" t="e">
        <f aca="false">T26*[4]'inflation indexes'!i118</f>
        <v>#NAME?</v>
      </c>
      <c r="AE26" s="13" t="n">
        <f aca="false">V26*[3]'inflation indexes'!i118</f>
        <v>3903.72686179867</v>
      </c>
      <c r="AF26" s="13" t="n">
        <f aca="false">AE26*0.82</f>
        <v>3201.05602667491</v>
      </c>
      <c r="AG26" s="8" t="n">
        <f aca="false">W26*[3]'inflation indexes'!i118</f>
        <v>3218.11887722187</v>
      </c>
      <c r="AH26" s="13" t="n">
        <v>0.5578070043</v>
      </c>
      <c r="AI26" s="3" t="n">
        <f aca="false">AI22+1</f>
        <v>2020</v>
      </c>
      <c r="AJ26" s="11" t="n">
        <v>6817.7380123734</v>
      </c>
      <c r="AK26" s="9" t="n">
        <v>5222.3237023132</v>
      </c>
      <c r="AL26" s="9" t="n">
        <v>3683.001765484</v>
      </c>
      <c r="AM26" s="9" t="n">
        <v>3101.1987188949</v>
      </c>
      <c r="AN26" s="9" t="n">
        <v>4738.8401257065</v>
      </c>
      <c r="AO26" s="9" t="n">
        <v>4842.1645389363</v>
      </c>
      <c r="AP26" s="3"/>
      <c r="AQ26" s="3"/>
      <c r="AR26" s="3" t="n">
        <f aca="false">AR22+1</f>
        <v>2020</v>
      </c>
      <c r="AS26" s="6" t="e">
        <f aca="false">AJ26*[4]'inflation indexes'!i118</f>
        <v>#NAME?</v>
      </c>
      <c r="AT26" s="6" t="e">
        <f aca="false">AO26*[4]'inflation indexes'!i118</f>
        <v>#NAME?</v>
      </c>
      <c r="AU26" s="9" t="e">
        <f aca="false">AK26*[4]'inflation indexes'!i118</f>
        <v>#NAME?</v>
      </c>
      <c r="AV26" s="9" t="e">
        <f aca="false">AL26*[4]'inflation indexes'!i118</f>
        <v>#NAME?</v>
      </c>
      <c r="AW26" s="9" t="e">
        <f aca="false">AM26*[4]'inflation indexes'!i118</f>
        <v>#NAME?</v>
      </c>
      <c r="AX26" s="9" t="e">
        <f aca="false">AN26*[4]'inflation indexes'!i118</f>
        <v>#NAME?</v>
      </c>
      <c r="AY26" s="9" t="n">
        <v>0.5521762617</v>
      </c>
      <c r="AZ26" s="9" t="n">
        <f aca="false">V26*[3]'inflation indexes'!i118</f>
        <v>3903.72686179867</v>
      </c>
      <c r="BA26" s="9" t="n">
        <f aca="false">AZ26*0.82</f>
        <v>3201.05602667491</v>
      </c>
      <c r="BB26" s="6" t="n">
        <f aca="false">W26*[3]'inflation indexes'!i118</f>
        <v>3218.11887722187</v>
      </c>
    </row>
    <row r="27" customFormat="false" ht="15" hidden="false" customHeight="false" outlineLevel="0" collapsed="false">
      <c r="A27" s="0" t="n">
        <f aca="false">A23+1</f>
        <v>2020</v>
      </c>
      <c r="B27" s="11" t="n">
        <v>5906.91807591276</v>
      </c>
      <c r="C27" s="9" t="n">
        <v>4416.52835635188</v>
      </c>
      <c r="D27" s="9" t="n">
        <v>3089.84682113621</v>
      </c>
      <c r="E27" s="9" t="n">
        <v>2515.8008410319</v>
      </c>
      <c r="F27" s="9" t="n">
        <v>4608.1106066409</v>
      </c>
      <c r="G27" s="9" t="n">
        <v>4716.7382651395</v>
      </c>
      <c r="H27" s="3" t="n">
        <f aca="false">H23+1</f>
        <v>2020</v>
      </c>
      <c r="I27" s="11" t="e">
        <f aca="false">B27*[4]'inflation indexes'!i119</f>
        <v>#NAME?</v>
      </c>
      <c r="J27" s="9" t="e">
        <f aca="false">G27*[4]'inflation indexes'!i119</f>
        <v>#NAME?</v>
      </c>
      <c r="K27" s="9" t="e">
        <f aca="false">C27*[4]'inflation indexes'!i119</f>
        <v>#NAME?</v>
      </c>
      <c r="L27" s="9" t="e">
        <f aca="false">D27*[4]'inflation indexes'!i119</f>
        <v>#NAME?</v>
      </c>
      <c r="M27" s="9" t="e">
        <f aca="false">E27*[4]'inflation indexes'!i119</f>
        <v>#NAME?</v>
      </c>
      <c r="N27" s="9" t="e">
        <f aca="false">F27*[4]'inflation indexes'!i119</f>
        <v>#NAME?</v>
      </c>
      <c r="O27" s="9" t="n">
        <v>0.5602847821</v>
      </c>
      <c r="P27" s="14" t="n">
        <v>6715.7589628156</v>
      </c>
      <c r="Q27" s="13" t="n">
        <v>5193.2372852332</v>
      </c>
      <c r="R27" s="13" t="n">
        <v>3666.6498674368</v>
      </c>
      <c r="S27" s="13" t="n">
        <v>3096.1426176675</v>
      </c>
      <c r="T27" s="13" t="n">
        <v>4715.6092350891</v>
      </c>
      <c r="U27" s="13" t="n">
        <v>4828.3895212006</v>
      </c>
      <c r="V27" s="10" t="n">
        <v>4229.4840717903</v>
      </c>
      <c r="W27" s="10" t="n">
        <v>3474.6106130557</v>
      </c>
      <c r="X27" s="7" t="n">
        <f aca="false">X23+1</f>
        <v>2020</v>
      </c>
      <c r="Y27" s="8" t="e">
        <f aca="false">P27*[4]'inflation indexes'!i119</f>
        <v>#NAME?</v>
      </c>
      <c r="Z27" s="8" t="e">
        <f aca="false">U27*[4]'inflation indexes'!i119</f>
        <v>#NAME?</v>
      </c>
      <c r="AA27" s="13" t="e">
        <f aca="false">Q27*[4]'inflation indexes'!i119</f>
        <v>#NAME?</v>
      </c>
      <c r="AB27" s="13" t="e">
        <f aca="false">R27*[4]'inflation indexes'!i119</f>
        <v>#NAME?</v>
      </c>
      <c r="AC27" s="13" t="e">
        <f aca="false">S27*[4]'inflation indexes'!i119</f>
        <v>#NAME?</v>
      </c>
      <c r="AD27" s="13" t="e">
        <f aca="false">T27*[4]'inflation indexes'!i119</f>
        <v>#NAME?</v>
      </c>
      <c r="AE27" s="13" t="n">
        <f aca="false">V27*[3]'inflation indexes'!i119</f>
        <v>3923.10079109427</v>
      </c>
      <c r="AF27" s="13" t="n">
        <f aca="false">AE27*0.82</f>
        <v>3216.94264869731</v>
      </c>
      <c r="AG27" s="8" t="n">
        <f aca="false">W27*[3]'inflation indexes'!i119</f>
        <v>3222.91026835654</v>
      </c>
      <c r="AH27" s="13" t="n">
        <v>0.5626392121</v>
      </c>
      <c r="AI27" s="3" t="n">
        <f aca="false">AI23+1</f>
        <v>2020</v>
      </c>
      <c r="AJ27" s="11" t="n">
        <v>6836.1416269344</v>
      </c>
      <c r="AK27" s="9" t="n">
        <v>5261.8271710123</v>
      </c>
      <c r="AL27" s="9" t="n">
        <v>3714.6673449296</v>
      </c>
      <c r="AM27" s="9" t="n">
        <v>3136.5895080364</v>
      </c>
      <c r="AN27" s="9" t="n">
        <v>4777.7893558581</v>
      </c>
      <c r="AO27" s="9" t="n">
        <v>4891.8555854122</v>
      </c>
      <c r="AP27" s="3"/>
      <c r="AQ27" s="3"/>
      <c r="AR27" s="3" t="n">
        <f aca="false">AR23+1</f>
        <v>2020</v>
      </c>
      <c r="AS27" s="6" t="e">
        <f aca="false">AJ27*[4]'inflation indexes'!i119</f>
        <v>#NAME?</v>
      </c>
      <c r="AT27" s="6" t="e">
        <f aca="false">AO27*[4]'inflation indexes'!i119</f>
        <v>#NAME?</v>
      </c>
      <c r="AU27" s="9" t="e">
        <f aca="false">AK27*[4]'inflation indexes'!i119</f>
        <v>#NAME?</v>
      </c>
      <c r="AV27" s="9" t="e">
        <f aca="false">AL27*[4]'inflation indexes'!i119</f>
        <v>#NAME?</v>
      </c>
      <c r="AW27" s="9" t="e">
        <f aca="false">AM27*[4]'inflation indexes'!i119</f>
        <v>#NAME?</v>
      </c>
      <c r="AX27" s="9" t="e">
        <f aca="false">AN27*[4]'inflation indexes'!i119</f>
        <v>#NAME?</v>
      </c>
      <c r="AY27" s="9" t="n">
        <v>0.5568313283</v>
      </c>
      <c r="AZ27" s="9" t="n">
        <f aca="false">V27*[3]'inflation indexes'!i119</f>
        <v>3923.10079109427</v>
      </c>
      <c r="BA27" s="9" t="n">
        <f aca="false">AZ27*0.82</f>
        <v>3216.94264869731</v>
      </c>
      <c r="BB27" s="6" t="n">
        <f aca="false">W27*[3]'inflation indexes'!i119</f>
        <v>3222.91026835654</v>
      </c>
    </row>
    <row r="28" customFormat="false" ht="15" hidden="false" customHeight="false" outlineLevel="0" collapsed="false">
      <c r="A28" s="0" t="n">
        <f aca="false">A24+1</f>
        <v>2020</v>
      </c>
      <c r="B28" s="11" t="n">
        <v>5914.94333278746</v>
      </c>
      <c r="C28" s="9" t="n">
        <v>4784.89667000508</v>
      </c>
      <c r="D28" s="9" t="n">
        <v>3342.4871023257</v>
      </c>
      <c r="E28" s="9" t="n">
        <v>2729.05361351631</v>
      </c>
      <c r="F28" s="9" t="n">
        <v>4637.2503013433</v>
      </c>
      <c r="G28" s="9" t="n">
        <v>4748.2821660585</v>
      </c>
      <c r="H28" s="3" t="n">
        <f aca="false">H24+1</f>
        <v>2020</v>
      </c>
      <c r="I28" s="11" t="e">
        <f aca="false">B28*[4]'inflation indexes'!i120</f>
        <v>#NAME?</v>
      </c>
      <c r="J28" s="9" t="e">
        <f aca="false">G28*[4]'inflation indexes'!i120</f>
        <v>#NAME?</v>
      </c>
      <c r="K28" s="9" t="e">
        <f aca="false">C28*[4]'inflation indexes'!i120</f>
        <v>#NAME?</v>
      </c>
      <c r="L28" s="9" t="e">
        <f aca="false">D28*[4]'inflation indexes'!i120</f>
        <v>#NAME?</v>
      </c>
      <c r="M28" s="9" t="e">
        <f aca="false">E28*[4]'inflation indexes'!i120</f>
        <v>#NAME?</v>
      </c>
      <c r="N28" s="9" t="e">
        <f aca="false">F28*[4]'inflation indexes'!i120</f>
        <v>#NAME?</v>
      </c>
      <c r="O28" s="9" t="n">
        <v>0.55272257</v>
      </c>
      <c r="P28" s="14" t="n">
        <v>6748.6963945452</v>
      </c>
      <c r="Q28" s="13" t="n">
        <v>5229.8059440823</v>
      </c>
      <c r="R28" s="13" t="n">
        <v>3682.7397876211</v>
      </c>
      <c r="S28" s="13" t="n">
        <v>3136.4711795794</v>
      </c>
      <c r="T28" s="13" t="n">
        <v>4753.8008344738</v>
      </c>
      <c r="U28" s="13" t="n">
        <v>4868.9362659895</v>
      </c>
      <c r="V28" s="10" t="n">
        <v>4250.4747118285</v>
      </c>
      <c r="W28" s="10" t="n">
        <v>3479.7838894705</v>
      </c>
      <c r="X28" s="7" t="n">
        <f aca="false">X24+1</f>
        <v>2020</v>
      </c>
      <c r="Y28" s="8" t="e">
        <f aca="false">P28*[4]'inflation indexes'!i120</f>
        <v>#NAME?</v>
      </c>
      <c r="Z28" s="8" t="e">
        <f aca="false">U28*[4]'inflation indexes'!i120</f>
        <v>#NAME?</v>
      </c>
      <c r="AA28" s="13" t="e">
        <f aca="false">Q28*[4]'inflation indexes'!i120</f>
        <v>#NAME?</v>
      </c>
      <c r="AB28" s="13" t="e">
        <f aca="false">R28*[4]'inflation indexes'!i120</f>
        <v>#NAME?</v>
      </c>
      <c r="AC28" s="13" t="e">
        <f aca="false">S28*[4]'inflation indexes'!i120</f>
        <v>#NAME?</v>
      </c>
      <c r="AD28" s="13" t="e">
        <f aca="false">T28*[4]'inflation indexes'!i120</f>
        <v>#NAME?</v>
      </c>
      <c r="AE28" s="13" t="n">
        <f aca="false">V28*[3]'inflation indexes'!i120</f>
        <v>3942.57087187521</v>
      </c>
      <c r="AF28" s="13" t="n">
        <f aca="false">AE28*0.82</f>
        <v>3232.90811493767</v>
      </c>
      <c r="AG28" s="8" t="n">
        <f aca="false">W28*[3]'inflation indexes'!i120</f>
        <v>3227.70879329503</v>
      </c>
      <c r="AH28" s="13" t="n">
        <v>0.5575352267</v>
      </c>
      <c r="AI28" s="3" t="n">
        <f aca="false">AI24+1</f>
        <v>2020</v>
      </c>
      <c r="AJ28" s="11" t="n">
        <v>6888.6856655088</v>
      </c>
      <c r="AK28" s="9" t="n">
        <v>5307.0563360647</v>
      </c>
      <c r="AL28" s="9" t="n">
        <v>3737.8569481698</v>
      </c>
      <c r="AM28" s="9" t="n">
        <v>3183.341830546</v>
      </c>
      <c r="AN28" s="9" t="n">
        <v>4823.934029491</v>
      </c>
      <c r="AO28" s="9" t="n">
        <v>4940.9078457517</v>
      </c>
      <c r="AP28" s="3"/>
      <c r="AQ28" s="3"/>
      <c r="AR28" s="3" t="n">
        <f aca="false">AR24+1</f>
        <v>2020</v>
      </c>
      <c r="AS28" s="6" t="e">
        <f aca="false">AJ28*[4]'inflation indexes'!i120</f>
        <v>#NAME?</v>
      </c>
      <c r="AT28" s="6" t="e">
        <f aca="false">AO28*[4]'inflation indexes'!i120</f>
        <v>#NAME?</v>
      </c>
      <c r="AU28" s="9" t="e">
        <f aca="false">AK28*[4]'inflation indexes'!i120</f>
        <v>#NAME?</v>
      </c>
      <c r="AV28" s="9" t="e">
        <f aca="false">AL28*[4]'inflation indexes'!i120</f>
        <v>#NAME?</v>
      </c>
      <c r="AW28" s="9" t="e">
        <f aca="false">AM28*[4]'inflation indexes'!i120</f>
        <v>#NAME?</v>
      </c>
      <c r="AX28" s="9" t="e">
        <f aca="false">AN28*[4]'inflation indexes'!i120</f>
        <v>#NAME?</v>
      </c>
      <c r="AY28" s="9" t="n">
        <v>0.551334238</v>
      </c>
      <c r="AZ28" s="9" t="n">
        <f aca="false">V28*[3]'inflation indexes'!i120</f>
        <v>3942.57087187521</v>
      </c>
      <c r="BA28" s="9" t="n">
        <f aca="false">AZ28*0.82</f>
        <v>3232.90811493767</v>
      </c>
      <c r="BB28" s="6" t="n">
        <f aca="false">W28*[3]'inflation indexes'!i120</f>
        <v>3227.70879329503</v>
      </c>
    </row>
    <row r="29" customFormat="false" ht="15" hidden="false" customHeight="false" outlineLevel="0" collapsed="false">
      <c r="A29" s="0" t="n">
        <f aca="false">A25+1</f>
        <v>2021</v>
      </c>
      <c r="B29" s="11" t="n">
        <v>5969.05269637409</v>
      </c>
      <c r="C29" s="9" t="n">
        <v>4445.52255881618</v>
      </c>
      <c r="D29" s="9" t="n">
        <v>3103.37769022754</v>
      </c>
      <c r="E29" s="9" t="n">
        <v>2525.47633957394</v>
      </c>
      <c r="F29" s="9" t="n">
        <v>4659.6875400409</v>
      </c>
      <c r="G29" s="9" t="n">
        <v>4781.3783796938</v>
      </c>
      <c r="H29" s="3" t="n">
        <f aca="false">H25+1</f>
        <v>2021</v>
      </c>
      <c r="I29" s="11" t="e">
        <f aca="false">B29*[4]'inflation indexes'!i121</f>
        <v>#NAME?</v>
      </c>
      <c r="J29" s="9" t="e">
        <f aca="false">G29*[4]'inflation indexes'!i121</f>
        <v>#NAME?</v>
      </c>
      <c r="K29" s="9" t="e">
        <f aca="false">C29*[4]'inflation indexes'!i121</f>
        <v>#NAME?</v>
      </c>
      <c r="L29" s="9" t="e">
        <f aca="false">D29*[4]'inflation indexes'!i121</f>
        <v>#NAME?</v>
      </c>
      <c r="M29" s="9" t="e">
        <f aca="false">E29*[4]'inflation indexes'!i121</f>
        <v>#NAME?</v>
      </c>
      <c r="N29" s="9" t="e">
        <f aca="false">F29*[4]'inflation indexes'!i121</f>
        <v>#NAME?</v>
      </c>
      <c r="O29" s="9" t="n">
        <v>0.5541611154</v>
      </c>
      <c r="P29" s="12" t="n">
        <v>6750.8961691748</v>
      </c>
      <c r="Q29" s="13" t="n">
        <v>5260.6817853851</v>
      </c>
      <c r="R29" s="13" t="n">
        <v>3692.6079837348</v>
      </c>
      <c r="S29" s="13" t="n">
        <v>3175.1514811185</v>
      </c>
      <c r="T29" s="13" t="n">
        <v>4785.2585802201</v>
      </c>
      <c r="U29" s="13" t="n">
        <v>4911.6739245399</v>
      </c>
      <c r="V29" s="10" t="n">
        <v>4271.569526977</v>
      </c>
      <c r="W29" s="10" t="n">
        <v>3484.9648682704</v>
      </c>
      <c r="X29" s="7" t="n">
        <f aca="false">X25+1</f>
        <v>2021</v>
      </c>
      <c r="Y29" s="8" t="e">
        <f aca="false">P29*[4]'inflation indexes'!i121</f>
        <v>#NAME?</v>
      </c>
      <c r="Z29" s="8" t="e">
        <f aca="false">U29*[4]'inflation indexes'!i121</f>
        <v>#NAME?</v>
      </c>
      <c r="AA29" s="13" t="e">
        <f aca="false">Q29*[4]'inflation indexes'!i121</f>
        <v>#NAME?</v>
      </c>
      <c r="AB29" s="13" t="e">
        <f aca="false">R29*[4]'inflation indexes'!i121</f>
        <v>#NAME?</v>
      </c>
      <c r="AC29" s="13" t="e">
        <f aca="false">S29*[4]'inflation indexes'!i121</f>
        <v>#NAME?</v>
      </c>
      <c r="AD29" s="13" t="e">
        <f aca="false">T29*[4]'inflation indexes'!i121</f>
        <v>#NAME?</v>
      </c>
      <c r="AE29" s="13" t="n">
        <f aca="false">V29*[3]'inflation indexes'!i121</f>
        <v>3962.13758133489</v>
      </c>
      <c r="AF29" s="13" t="n">
        <f aca="false">AE29*0.82</f>
        <v>3248.95281669461</v>
      </c>
      <c r="AG29" s="8" t="n">
        <f aca="false">W29*[3]'inflation indexes'!i121</f>
        <v>3232.51446265884</v>
      </c>
      <c r="AH29" s="13" t="n">
        <v>0.5559234553</v>
      </c>
      <c r="AI29" s="3" t="n">
        <f aca="false">AI25+1</f>
        <v>2021</v>
      </c>
      <c r="AJ29" s="11" t="n">
        <v>6910.0682000807</v>
      </c>
      <c r="AK29" s="9" t="n">
        <v>5348.1441435496</v>
      </c>
      <c r="AL29" s="9" t="n">
        <v>3754.9339356583</v>
      </c>
      <c r="AM29" s="9" t="n">
        <v>3228.5808860266</v>
      </c>
      <c r="AN29" s="9" t="n">
        <v>4864.7312974804</v>
      </c>
      <c r="AO29" s="9" t="n">
        <v>4993.4277102077</v>
      </c>
      <c r="AP29" s="3"/>
      <c r="AQ29" s="3"/>
      <c r="AR29" s="3" t="n">
        <f aca="false">AR25+1</f>
        <v>2021</v>
      </c>
      <c r="AS29" s="6" t="e">
        <f aca="false">AJ29*[4]'inflation indexes'!i121</f>
        <v>#NAME?</v>
      </c>
      <c r="AT29" s="6" t="e">
        <f aca="false">AO29*[4]'inflation indexes'!i121</f>
        <v>#NAME?</v>
      </c>
      <c r="AU29" s="9" t="e">
        <f aca="false">AK29*[4]'inflation indexes'!i121</f>
        <v>#NAME?</v>
      </c>
      <c r="AV29" s="9" t="e">
        <f aca="false">AL29*[4]'inflation indexes'!i121</f>
        <v>#NAME?</v>
      </c>
      <c r="AW29" s="9" t="e">
        <f aca="false">AM29*[4]'inflation indexes'!i121</f>
        <v>#NAME?</v>
      </c>
      <c r="AX29" s="9" t="e">
        <f aca="false">AN29*[4]'inflation indexes'!i121</f>
        <v>#NAME?</v>
      </c>
      <c r="AY29" s="9" t="n">
        <v>0.5503003542</v>
      </c>
      <c r="AZ29" s="9" t="n">
        <f aca="false">V29*[3]'inflation indexes'!i121</f>
        <v>3962.13758133489</v>
      </c>
      <c r="BA29" s="9" t="n">
        <f aca="false">AZ29*0.82</f>
        <v>3248.95281669461</v>
      </c>
      <c r="BB29" s="6" t="n">
        <f aca="false">W29*[3]'inflation indexes'!i121</f>
        <v>3232.51446265884</v>
      </c>
    </row>
    <row r="30" customFormat="false" ht="15" hidden="false" customHeight="false" outlineLevel="0" collapsed="false">
      <c r="A30" s="0" t="n">
        <f aca="false">A26+1</f>
        <v>2021</v>
      </c>
      <c r="B30" s="11" t="n">
        <v>5979.34184627922</v>
      </c>
      <c r="C30" s="9" t="n">
        <v>4922.97483141298</v>
      </c>
      <c r="D30" s="9" t="n">
        <v>3426.83339502213</v>
      </c>
      <c r="E30" s="9" t="n">
        <v>2794.25018239898</v>
      </c>
      <c r="F30" s="9" t="n">
        <v>4683.6350197112</v>
      </c>
      <c r="G30" s="9" t="n">
        <v>4810.0604252684</v>
      </c>
      <c r="H30" s="3" t="n">
        <f aca="false">H26+1</f>
        <v>2021</v>
      </c>
      <c r="I30" s="11" t="e">
        <f aca="false">B30*[4]'inflation indexes'!i122</f>
        <v>#NAME?</v>
      </c>
      <c r="J30" s="9" t="e">
        <f aca="false">G30*[4]'inflation indexes'!i122</f>
        <v>#NAME?</v>
      </c>
      <c r="K30" s="9" t="e">
        <f aca="false">C30*[4]'inflation indexes'!i122</f>
        <v>#NAME?</v>
      </c>
      <c r="L30" s="9" t="e">
        <f aca="false">D30*[4]'inflation indexes'!i122</f>
        <v>#NAME?</v>
      </c>
      <c r="M30" s="9" t="e">
        <f aca="false">E30*[4]'inflation indexes'!i122</f>
        <v>#NAME?</v>
      </c>
      <c r="N30" s="9" t="e">
        <f aca="false">F30*[4]'inflation indexes'!i122</f>
        <v>#NAME?</v>
      </c>
      <c r="O30" s="9" t="n">
        <v>0.5596336955</v>
      </c>
      <c r="P30" s="14" t="n">
        <v>6789.7836818476</v>
      </c>
      <c r="Q30" s="13" t="n">
        <v>5292.5056510102</v>
      </c>
      <c r="R30" s="13" t="n">
        <v>3703.3896641907</v>
      </c>
      <c r="S30" s="13" t="n">
        <v>3208.8366354199</v>
      </c>
      <c r="T30" s="13" t="n">
        <v>4818.3075123211</v>
      </c>
      <c r="U30" s="13" t="n">
        <v>4948.180171532</v>
      </c>
      <c r="V30" s="10" t="n">
        <v>4292.7690342495</v>
      </c>
      <c r="W30" s="10" t="n">
        <v>3490.1535609233</v>
      </c>
      <c r="X30" s="7" t="n">
        <f aca="false">X26+1</f>
        <v>2021</v>
      </c>
      <c r="Y30" s="8" t="e">
        <f aca="false">P30*[4]'inflation indexes'!i122</f>
        <v>#NAME?</v>
      </c>
      <c r="Z30" s="8" t="e">
        <f aca="false">U30*[4]'inflation indexes'!i122</f>
        <v>#NAME?</v>
      </c>
      <c r="AA30" s="13" t="e">
        <f aca="false">Q30*[4]'inflation indexes'!i122</f>
        <v>#NAME?</v>
      </c>
      <c r="AB30" s="13" t="e">
        <f aca="false">R30*[4]'inflation indexes'!i122</f>
        <v>#NAME?</v>
      </c>
      <c r="AC30" s="13" t="e">
        <f aca="false">S30*[4]'inflation indexes'!i122</f>
        <v>#NAME?</v>
      </c>
      <c r="AD30" s="13" t="e">
        <f aca="false">T30*[4]'inflation indexes'!i122</f>
        <v>#NAME?</v>
      </c>
      <c r="AE30" s="13" t="n">
        <f aca="false">V30*[3]'inflation indexes'!i122</f>
        <v>3981.80139903461</v>
      </c>
      <c r="AF30" s="13" t="n">
        <f aca="false">AE30*0.82</f>
        <v>3265.07714720838</v>
      </c>
      <c r="AG30" s="8" t="n">
        <f aca="false">W30*[3]'inflation indexes'!i122</f>
        <v>3237.32728708514</v>
      </c>
      <c r="AH30" s="13" t="n">
        <v>0.5564645647</v>
      </c>
      <c r="AI30" s="3" t="n">
        <f aca="false">AI26+1</f>
        <v>2021</v>
      </c>
      <c r="AJ30" s="11" t="n">
        <v>6968.418346826</v>
      </c>
      <c r="AK30" s="9" t="n">
        <v>5392.3596997996</v>
      </c>
      <c r="AL30" s="9" t="n">
        <v>3772.8176370744</v>
      </c>
      <c r="AM30" s="9" t="n">
        <v>3268.8882641409</v>
      </c>
      <c r="AN30" s="9" t="n">
        <v>4909.021079703</v>
      </c>
      <c r="AO30" s="9" t="n">
        <v>5040.4136612153</v>
      </c>
      <c r="AP30" s="3"/>
      <c r="AQ30" s="3"/>
      <c r="AR30" s="3" t="n">
        <f aca="false">AR26+1</f>
        <v>2021</v>
      </c>
      <c r="AS30" s="6" t="e">
        <f aca="false">AJ30*[4]'inflation indexes'!i122</f>
        <v>#NAME?</v>
      </c>
      <c r="AT30" s="6" t="e">
        <f aca="false">AO30*[4]'inflation indexes'!i122</f>
        <v>#NAME?</v>
      </c>
      <c r="AU30" s="9" t="e">
        <f aca="false">AK30*[4]'inflation indexes'!i122</f>
        <v>#NAME?</v>
      </c>
      <c r="AV30" s="9" t="e">
        <f aca="false">AL30*[4]'inflation indexes'!i122</f>
        <v>#NAME?</v>
      </c>
      <c r="AW30" s="9" t="e">
        <f aca="false">AM30*[4]'inflation indexes'!i122</f>
        <v>#NAME?</v>
      </c>
      <c r="AX30" s="9" t="e">
        <f aca="false">AN30*[4]'inflation indexes'!i122</f>
        <v>#NAME?</v>
      </c>
      <c r="AY30" s="9" t="n">
        <v>0.5490243986</v>
      </c>
      <c r="AZ30" s="9" t="n">
        <f aca="false">V30*[3]'inflation indexes'!i122</f>
        <v>3981.80139903461</v>
      </c>
      <c r="BA30" s="9" t="n">
        <f aca="false">AZ30*0.82</f>
        <v>3265.07714720838</v>
      </c>
      <c r="BB30" s="6" t="n">
        <f aca="false">W30*[3]'inflation indexes'!i122</f>
        <v>3237.32728708514</v>
      </c>
    </row>
    <row r="31" customFormat="false" ht="15" hidden="false" customHeight="false" outlineLevel="0" collapsed="false">
      <c r="A31" s="0" t="n">
        <f aca="false">A27+1</f>
        <v>2021</v>
      </c>
      <c r="B31" s="11" t="n">
        <v>5986.2927433296</v>
      </c>
      <c r="C31" s="9" t="n">
        <v>4615.59753084327</v>
      </c>
      <c r="D31" s="9" t="n">
        <v>3207.31097866956</v>
      </c>
      <c r="E31" s="9" t="n">
        <v>2611.31260638615</v>
      </c>
      <c r="F31" s="9" t="n">
        <v>4702.5451127901</v>
      </c>
      <c r="G31" s="9" t="n">
        <v>4825.3171894975</v>
      </c>
      <c r="H31" s="3" t="n">
        <f aca="false">H27+1</f>
        <v>2021</v>
      </c>
      <c r="I31" s="11" t="e">
        <f aca="false">B31*[4]'inflation indexes'!i123</f>
        <v>#NAME?</v>
      </c>
      <c r="J31" s="9" t="e">
        <f aca="false">G31*[4]'inflation indexes'!i123</f>
        <v>#NAME?</v>
      </c>
      <c r="K31" s="9" t="e">
        <f aca="false">C31*[4]'inflation indexes'!i123</f>
        <v>#NAME?</v>
      </c>
      <c r="L31" s="9" t="e">
        <f aca="false">D31*[4]'inflation indexes'!i123</f>
        <v>#NAME?</v>
      </c>
      <c r="M31" s="9" t="e">
        <f aca="false">E31*[4]'inflation indexes'!i123</f>
        <v>#NAME?</v>
      </c>
      <c r="N31" s="9" t="e">
        <f aca="false">F31*[4]'inflation indexes'!i123</f>
        <v>#NAME?</v>
      </c>
      <c r="O31" s="9" t="n">
        <v>0.5607459094</v>
      </c>
      <c r="P31" s="14" t="n">
        <v>6785.0528992234</v>
      </c>
      <c r="Q31" s="13" t="n">
        <v>5325.8427659813</v>
      </c>
      <c r="R31" s="13" t="n">
        <v>3714.8741868566</v>
      </c>
      <c r="S31" s="13" t="n">
        <v>3236.1267380903</v>
      </c>
      <c r="T31" s="13" t="n">
        <v>4848.3080305628</v>
      </c>
      <c r="U31" s="13" t="n">
        <v>4997.714043246</v>
      </c>
      <c r="V31" s="10" t="n">
        <v>4314.0737532261</v>
      </c>
      <c r="W31" s="10" t="n">
        <v>3495.3499789141</v>
      </c>
      <c r="X31" s="7" t="n">
        <f aca="false">X27+1</f>
        <v>2021</v>
      </c>
      <c r="Y31" s="8" t="e">
        <f aca="false">P31*[4]'inflation indexes'!i123</f>
        <v>#NAME?</v>
      </c>
      <c r="Z31" s="8" t="e">
        <f aca="false">U31*[4]'inflation indexes'!i123</f>
        <v>#NAME?</v>
      </c>
      <c r="AA31" s="13" t="e">
        <f aca="false">Q31*[4]'inflation indexes'!i123</f>
        <v>#NAME?</v>
      </c>
      <c r="AB31" s="13" t="e">
        <f aca="false">R31*[4]'inflation indexes'!i123</f>
        <v>#NAME?</v>
      </c>
      <c r="AC31" s="13" t="e">
        <f aca="false">S31*[4]'inflation indexes'!i123</f>
        <v>#NAME?</v>
      </c>
      <c r="AD31" s="13" t="e">
        <f aca="false">T31*[4]'inflation indexes'!i123</f>
        <v>#NAME?</v>
      </c>
      <c r="AE31" s="13" t="n">
        <f aca="false">V31*[3]'inflation indexes'!i123</f>
        <v>4001.56280691616</v>
      </c>
      <c r="AF31" s="13" t="n">
        <f aca="false">AE31*0.82</f>
        <v>3281.28150167125</v>
      </c>
      <c r="AG31" s="8" t="n">
        <f aca="false">W31*[3]'inflation indexes'!i123</f>
        <v>3242.14727722685</v>
      </c>
      <c r="AH31" s="13" t="n">
        <v>0.5530903542</v>
      </c>
      <c r="AI31" s="3" t="n">
        <f aca="false">AI27+1</f>
        <v>2021</v>
      </c>
      <c r="AJ31" s="11" t="n">
        <v>6991.2964778223</v>
      </c>
      <c r="AK31" s="9" t="n">
        <v>5436.6225623077</v>
      </c>
      <c r="AL31" s="9" t="n">
        <v>3791.4693000649</v>
      </c>
      <c r="AM31" s="9" t="n">
        <v>3302.8073106436</v>
      </c>
      <c r="AN31" s="9" t="n">
        <v>4948.8508522508</v>
      </c>
      <c r="AO31" s="9" t="n">
        <v>5100.3771912045</v>
      </c>
      <c r="AP31" s="3"/>
      <c r="AQ31" s="3"/>
      <c r="AR31" s="3" t="n">
        <f aca="false">AR27+1</f>
        <v>2021</v>
      </c>
      <c r="AS31" s="6" t="e">
        <f aca="false">AJ31*[4]'inflation indexes'!i123</f>
        <v>#NAME?</v>
      </c>
      <c r="AT31" s="6" t="e">
        <f aca="false">AO31*[4]'inflation indexes'!i123</f>
        <v>#NAME?</v>
      </c>
      <c r="AU31" s="9" t="e">
        <f aca="false">AK31*[4]'inflation indexes'!i123</f>
        <v>#NAME?</v>
      </c>
      <c r="AV31" s="9" t="e">
        <f aca="false">AL31*[4]'inflation indexes'!i123</f>
        <v>#NAME?</v>
      </c>
      <c r="AW31" s="9" t="e">
        <f aca="false">AM31*[4]'inflation indexes'!i123</f>
        <v>#NAME?</v>
      </c>
      <c r="AX31" s="9" t="e">
        <f aca="false">AN31*[4]'inflation indexes'!i123</f>
        <v>#NAME?</v>
      </c>
      <c r="AY31" s="9" t="n">
        <v>0.540519591</v>
      </c>
      <c r="AZ31" s="9" t="n">
        <f aca="false">V31*[3]'inflation indexes'!i123</f>
        <v>4001.56280691616</v>
      </c>
      <c r="BA31" s="9" t="n">
        <f aca="false">AZ31*0.82</f>
        <v>3281.28150167125</v>
      </c>
      <c r="BB31" s="6" t="n">
        <f aca="false">W31*[3]'inflation indexes'!i123</f>
        <v>3242.14727722685</v>
      </c>
    </row>
    <row r="32" customFormat="false" ht="15" hidden="false" customHeight="false" outlineLevel="0" collapsed="false">
      <c r="A32" s="0" t="n">
        <f aca="false">A28+1</f>
        <v>2021</v>
      </c>
      <c r="B32" s="11" t="n">
        <v>6014.50125041624</v>
      </c>
      <c r="C32" s="9" t="n">
        <v>4960.91688815124</v>
      </c>
      <c r="D32" s="9" t="n">
        <v>3446.5228068724</v>
      </c>
      <c r="E32" s="9" t="n">
        <v>2797.57764781181</v>
      </c>
      <c r="F32" s="9" t="n">
        <v>4723.7693677248</v>
      </c>
      <c r="G32" s="9" t="n">
        <v>4858.6109766221</v>
      </c>
      <c r="H32" s="3" t="n">
        <f aca="false">H28+1</f>
        <v>2021</v>
      </c>
      <c r="I32" s="11" t="e">
        <f aca="false">B32*[4]'inflation indexes'!i124</f>
        <v>#NAME?</v>
      </c>
      <c r="J32" s="9" t="e">
        <f aca="false">G32*[4]'inflation indexes'!i124</f>
        <v>#NAME?</v>
      </c>
      <c r="K32" s="9" t="e">
        <f aca="false">C32*[4]'inflation indexes'!i124</f>
        <v>#NAME?</v>
      </c>
      <c r="L32" s="9" t="e">
        <f aca="false">D32*[4]'inflation indexes'!i124</f>
        <v>#NAME?</v>
      </c>
      <c r="M32" s="9" t="e">
        <f aca="false">E32*[4]'inflation indexes'!i124</f>
        <v>#NAME?</v>
      </c>
      <c r="N32" s="9" t="e">
        <f aca="false">F32*[4]'inflation indexes'!i124</f>
        <v>#NAME?</v>
      </c>
      <c r="O32" s="9" t="n">
        <v>0.5659960648</v>
      </c>
      <c r="P32" s="14" t="n">
        <v>6811.2752170879</v>
      </c>
      <c r="Q32" s="13" t="n">
        <v>5368.5913257406</v>
      </c>
      <c r="R32" s="13" t="n">
        <v>3722.2876447212</v>
      </c>
      <c r="S32" s="13" t="n">
        <v>3242.1737341086</v>
      </c>
      <c r="T32" s="13" t="n">
        <v>4882.9117037057</v>
      </c>
      <c r="U32" s="13" t="n">
        <v>5032.4022050455</v>
      </c>
      <c r="V32" s="10" t="n">
        <v>4335.4842060651</v>
      </c>
      <c r="W32" s="10" t="n">
        <v>3500.5541337451</v>
      </c>
      <c r="X32" s="7" t="n">
        <f aca="false">X28+1</f>
        <v>2021</v>
      </c>
      <c r="Y32" s="8" t="e">
        <f aca="false">P32*[4]'inflation indexes'!i124</f>
        <v>#NAME?</v>
      </c>
      <c r="Z32" s="8" t="e">
        <f aca="false">U32*[4]'inflation indexes'!i124</f>
        <v>#NAME?</v>
      </c>
      <c r="AA32" s="13" t="e">
        <f aca="false">Q32*[4]'inflation indexes'!i124</f>
        <v>#NAME?</v>
      </c>
      <c r="AB32" s="13" t="e">
        <f aca="false">R32*[4]'inflation indexes'!i124</f>
        <v>#NAME?</v>
      </c>
      <c r="AC32" s="13" t="e">
        <f aca="false">S32*[4]'inflation indexes'!i124</f>
        <v>#NAME?</v>
      </c>
      <c r="AD32" s="13" t="e">
        <f aca="false">T32*[4]'inflation indexes'!i124</f>
        <v>#NAME?</v>
      </c>
      <c r="AE32" s="13" t="n">
        <f aca="false">V32*[3]'inflation indexes'!i124</f>
        <v>4021.42228931274</v>
      </c>
      <c r="AF32" s="13" t="n">
        <f aca="false">AE32*0.82</f>
        <v>3297.56627723645</v>
      </c>
      <c r="AG32" s="8" t="n">
        <f aca="false">W32*[3]'inflation indexes'!i124</f>
        <v>3246.97444375306</v>
      </c>
      <c r="AH32" s="13" t="n">
        <v>0.5578070043</v>
      </c>
      <c r="AI32" s="3" t="n">
        <f aca="false">AI28+1</f>
        <v>2021</v>
      </c>
      <c r="AJ32" s="11" t="n">
        <v>7011.2155316183</v>
      </c>
      <c r="AK32" s="9" t="n">
        <v>5490.2837452182</v>
      </c>
      <c r="AL32" s="9" t="n">
        <v>3802.0737941936</v>
      </c>
      <c r="AM32" s="9" t="n">
        <v>3315.1154016713</v>
      </c>
      <c r="AN32" s="9" t="n">
        <v>4995.5830199725</v>
      </c>
      <c r="AO32" s="9" t="n">
        <v>5157.8175109315</v>
      </c>
      <c r="AP32" s="3"/>
      <c r="AQ32" s="3"/>
      <c r="AR32" s="3" t="n">
        <f aca="false">AR28+1</f>
        <v>2021</v>
      </c>
      <c r="AS32" s="6" t="e">
        <f aca="false">AJ32*[4]'inflation indexes'!i124</f>
        <v>#NAME?</v>
      </c>
      <c r="AT32" s="6" t="e">
        <f aca="false">AO32*[4]'inflation indexes'!i124</f>
        <v>#NAME?</v>
      </c>
      <c r="AU32" s="9" t="e">
        <f aca="false">AK32*[4]'inflation indexes'!i124</f>
        <v>#NAME?</v>
      </c>
      <c r="AV32" s="9" t="e">
        <f aca="false">AL32*[4]'inflation indexes'!i124</f>
        <v>#NAME?</v>
      </c>
      <c r="AW32" s="9" t="e">
        <f aca="false">AM32*[4]'inflation indexes'!i124</f>
        <v>#NAME?</v>
      </c>
      <c r="AX32" s="9" t="e">
        <f aca="false">AN32*[4]'inflation indexes'!i124</f>
        <v>#NAME?</v>
      </c>
      <c r="AY32" s="9" t="n">
        <v>0.5461778066</v>
      </c>
      <c r="AZ32" s="9" t="n">
        <f aca="false">V32*[3]'inflation indexes'!i124</f>
        <v>4021.42228931274</v>
      </c>
      <c r="BA32" s="9" t="n">
        <f aca="false">AZ32*0.82</f>
        <v>3297.56627723645</v>
      </c>
      <c r="BB32" s="6" t="n">
        <f aca="false">W32*[3]'inflation indexes'!i124</f>
        <v>3246.97444375306</v>
      </c>
    </row>
    <row r="33" customFormat="false" ht="15" hidden="false" customHeight="false" outlineLevel="0" collapsed="false">
      <c r="A33" s="0" t="n">
        <f aca="false">A29+1</f>
        <v>2022</v>
      </c>
      <c r="B33" s="11" t="n">
        <v>6058.13494440868</v>
      </c>
      <c r="C33" s="9" t="n">
        <v>4701.34753178114</v>
      </c>
      <c r="D33" s="9" t="n">
        <v>3270.4908803922</v>
      </c>
      <c r="E33" s="9" t="n">
        <v>2644.31972954526</v>
      </c>
      <c r="F33" s="9" t="n">
        <v>4727.371536003</v>
      </c>
      <c r="G33" s="9" t="n">
        <v>4873.293122197</v>
      </c>
      <c r="H33" s="3" t="n">
        <f aca="false">H29+1</f>
        <v>2022</v>
      </c>
      <c r="I33" s="11" t="e">
        <f aca="false">B33*[4]'inflation indexes'!i125</f>
        <v>#NAME?</v>
      </c>
      <c r="J33" s="9" t="e">
        <f aca="false">G33*[4]'inflation indexes'!i125</f>
        <v>#NAME?</v>
      </c>
      <c r="K33" s="9" t="e">
        <f aca="false">C33*[4]'inflation indexes'!i125</f>
        <v>#NAME?</v>
      </c>
      <c r="L33" s="9" t="e">
        <f aca="false">D33*[4]'inflation indexes'!i125</f>
        <v>#NAME?</v>
      </c>
      <c r="M33" s="9" t="e">
        <f aca="false">E33*[4]'inflation indexes'!i125</f>
        <v>#NAME?</v>
      </c>
      <c r="N33" s="9" t="e">
        <f aca="false">F33*[4]'inflation indexes'!i125</f>
        <v>#NAME?</v>
      </c>
      <c r="O33" s="9" t="n">
        <v>0.5602847821</v>
      </c>
      <c r="P33" s="12" t="n">
        <v>6790.3792754269</v>
      </c>
      <c r="Q33" s="13" t="n">
        <v>5394.9978301627</v>
      </c>
      <c r="R33" s="13" t="n">
        <v>3740.4374988007</v>
      </c>
      <c r="S33" s="13" t="n">
        <v>3248.2315583832</v>
      </c>
      <c r="T33" s="13" t="n">
        <v>4904.19594253</v>
      </c>
      <c r="U33" s="13" t="n">
        <v>5067.1810728789</v>
      </c>
      <c r="V33" s="10" t="n">
        <v>4357.0009175165</v>
      </c>
      <c r="W33" s="10" t="n">
        <v>3505.7660369353</v>
      </c>
      <c r="X33" s="7" t="n">
        <f aca="false">X29+1</f>
        <v>2022</v>
      </c>
      <c r="Y33" s="8" t="e">
        <f aca="false">P33*[4]'inflation indexes'!i125</f>
        <v>#NAME?</v>
      </c>
      <c r="Z33" s="8" t="e">
        <f aca="false">U33*[4]'inflation indexes'!i125</f>
        <v>#NAME?</v>
      </c>
      <c r="AA33" s="13" t="e">
        <f aca="false">Q33*[4]'inflation indexes'!i125</f>
        <v>#NAME?</v>
      </c>
      <c r="AB33" s="13" t="e">
        <f aca="false">R33*[4]'inflation indexes'!i125</f>
        <v>#NAME?</v>
      </c>
      <c r="AC33" s="13" t="e">
        <f aca="false">S33*[4]'inflation indexes'!i125</f>
        <v>#NAME?</v>
      </c>
      <c r="AD33" s="13" t="e">
        <f aca="false">T33*[4]'inflation indexes'!i125</f>
        <v>#NAME?</v>
      </c>
      <c r="AE33" s="13" t="n">
        <f aca="false">V33*[3]'inflation indexes'!i125</f>
        <v>4041.38033296155</v>
      </c>
      <c r="AF33" s="13" t="n">
        <f aca="false">AE33*0.82</f>
        <v>3313.93187302847</v>
      </c>
      <c r="AG33" s="8" t="n">
        <f aca="false">W33*[3]'inflation indexes'!i125</f>
        <v>3251.80879734833</v>
      </c>
      <c r="AH33" s="13" t="n">
        <v>0.5610876045</v>
      </c>
      <c r="AI33" s="3" t="n">
        <f aca="false">AI29+1</f>
        <v>2022</v>
      </c>
      <c r="AJ33" s="11" t="n">
        <v>7037.1149871301</v>
      </c>
      <c r="AK33" s="9" t="n">
        <v>5527.6123054134</v>
      </c>
      <c r="AL33" s="9" t="n">
        <v>3815.394039208</v>
      </c>
      <c r="AM33" s="9" t="n">
        <v>3327.475760945</v>
      </c>
      <c r="AN33" s="9" t="n">
        <v>5025.3554500223</v>
      </c>
      <c r="AO33" s="9" t="n">
        <v>5198.4553543101</v>
      </c>
      <c r="AP33" s="3"/>
      <c r="AQ33" s="3"/>
      <c r="AR33" s="3" t="n">
        <f aca="false">AR29+1</f>
        <v>2022</v>
      </c>
      <c r="AS33" s="6" t="e">
        <f aca="false">AJ33*[4]'inflation indexes'!i125</f>
        <v>#NAME?</v>
      </c>
      <c r="AT33" s="6" t="e">
        <f aca="false">AO33*[4]'inflation indexes'!i125</f>
        <v>#NAME?</v>
      </c>
      <c r="AU33" s="9" t="e">
        <f aca="false">AK33*[4]'inflation indexes'!i125</f>
        <v>#NAME?</v>
      </c>
      <c r="AV33" s="9" t="e">
        <f aca="false">AL33*[4]'inflation indexes'!i125</f>
        <v>#NAME?</v>
      </c>
      <c r="AW33" s="9" t="e">
        <f aca="false">AM33*[4]'inflation indexes'!i125</f>
        <v>#NAME?</v>
      </c>
      <c r="AX33" s="9" t="e">
        <f aca="false">AN33*[4]'inflation indexes'!i125</f>
        <v>#NAME?</v>
      </c>
      <c r="AY33" s="9" t="n">
        <v>0.5461516985</v>
      </c>
      <c r="AZ33" s="9" t="n">
        <f aca="false">V33*[3]'inflation indexes'!i125</f>
        <v>4041.38033296155</v>
      </c>
      <c r="BA33" s="9" t="n">
        <f aca="false">AZ33*0.82</f>
        <v>3313.93187302847</v>
      </c>
      <c r="BB33" s="6" t="n">
        <f aca="false">W33*[3]'inflation indexes'!i125</f>
        <v>3251.80879734833</v>
      </c>
    </row>
    <row r="34" customFormat="false" ht="15" hidden="false" customHeight="false" outlineLevel="0" collapsed="false">
      <c r="A34" s="0" t="n">
        <f aca="false">A30+1</f>
        <v>2022</v>
      </c>
      <c r="B34" s="11" t="n">
        <v>6073.74117425524</v>
      </c>
      <c r="C34" s="9" t="n">
        <v>5051.43506061357</v>
      </c>
      <c r="D34" s="9" t="n">
        <v>3531.56234339349</v>
      </c>
      <c r="E34" s="9" t="n">
        <v>2838.24625248646</v>
      </c>
      <c r="F34" s="9" t="n">
        <v>4742.0541897755</v>
      </c>
      <c r="G34" s="9" t="n">
        <v>4891.4561726601</v>
      </c>
      <c r="H34" s="3" t="n">
        <f aca="false">H30+1</f>
        <v>2022</v>
      </c>
      <c r="I34" s="11" t="e">
        <f aca="false">B34*[4]'inflation indexes'!i126</f>
        <v>#NAME?</v>
      </c>
      <c r="J34" s="9" t="e">
        <f aca="false">G34*[4]'inflation indexes'!i126</f>
        <v>#NAME?</v>
      </c>
      <c r="K34" s="9" t="e">
        <f aca="false">C34*[4]'inflation indexes'!i126</f>
        <v>#NAME?</v>
      </c>
      <c r="L34" s="9" t="e">
        <f aca="false">D34*[4]'inflation indexes'!i126</f>
        <v>#NAME?</v>
      </c>
      <c r="M34" s="9" t="e">
        <f aca="false">E34*[4]'inflation indexes'!i126</f>
        <v>#NAME?</v>
      </c>
      <c r="N34" s="9" t="e">
        <f aca="false">F34*[4]'inflation indexes'!i126</f>
        <v>#NAME?</v>
      </c>
      <c r="O34" s="9" t="n">
        <v>0.5591313627</v>
      </c>
      <c r="P34" s="14" t="n">
        <v>6833.5253451763</v>
      </c>
      <c r="Q34" s="13" t="n">
        <v>5411.9425741045</v>
      </c>
      <c r="R34" s="13" t="n">
        <v>3761.1763787602</v>
      </c>
      <c r="S34" s="13" t="n">
        <v>3254.2983048519</v>
      </c>
      <c r="T34" s="13" t="n">
        <v>4917.8158853371</v>
      </c>
      <c r="U34" s="13" t="n">
        <v>5095.7130543464</v>
      </c>
      <c r="V34" s="10" t="n">
        <v>4378.6244149345</v>
      </c>
      <c r="W34" s="10" t="n">
        <v>3510.9857000212</v>
      </c>
      <c r="X34" s="7" t="n">
        <f aca="false">X30+1</f>
        <v>2022</v>
      </c>
      <c r="Y34" s="8" t="e">
        <f aca="false">P34*[4]'inflation indexes'!i126</f>
        <v>#NAME?</v>
      </c>
      <c r="Z34" s="8" t="e">
        <f aca="false">U34*[4]'inflation indexes'!i126</f>
        <v>#NAME?</v>
      </c>
      <c r="AA34" s="13" t="e">
        <f aca="false">Q34*[4]'inflation indexes'!i126</f>
        <v>#NAME?</v>
      </c>
      <c r="AB34" s="13" t="e">
        <f aca="false">R34*[4]'inflation indexes'!i126</f>
        <v>#NAME?</v>
      </c>
      <c r="AC34" s="13" t="e">
        <f aca="false">S34*[4]'inflation indexes'!i126</f>
        <v>#NAME?</v>
      </c>
      <c r="AD34" s="13" t="e">
        <f aca="false">T34*[4]'inflation indexes'!i126</f>
        <v>#NAME?</v>
      </c>
      <c r="AE34" s="13" t="n">
        <f aca="false">V34*[3]'inflation indexes'!i126</f>
        <v>4061.43742701531</v>
      </c>
      <c r="AF34" s="13" t="n">
        <f aca="false">AE34*0.82</f>
        <v>3330.37869015256</v>
      </c>
      <c r="AG34" s="8" t="n">
        <f aca="false">W34*[3]'inflation indexes'!i126</f>
        <v>3256.65034871345</v>
      </c>
      <c r="AH34" s="13" t="n">
        <v>0.5561871954</v>
      </c>
      <c r="AI34" s="3" t="n">
        <f aca="false">AI30+1</f>
        <v>2022</v>
      </c>
      <c r="AJ34" s="11" t="n">
        <v>7070.8724222732</v>
      </c>
      <c r="AK34" s="9" t="n">
        <v>5571.6380052954</v>
      </c>
      <c r="AL34" s="9" t="n">
        <v>3827.390152149</v>
      </c>
      <c r="AM34" s="9" t="n">
        <v>3339.8709153761</v>
      </c>
      <c r="AN34" s="9" t="n">
        <v>5065.503931232</v>
      </c>
      <c r="AO34" s="9" t="n">
        <v>5239.3629205827</v>
      </c>
      <c r="AP34" s="3"/>
      <c r="AQ34" s="3"/>
      <c r="AR34" s="3" t="n">
        <f aca="false">AR30+1</f>
        <v>2022</v>
      </c>
      <c r="AS34" s="6" t="e">
        <f aca="false">AJ34*[4]'inflation indexes'!i126</f>
        <v>#NAME?</v>
      </c>
      <c r="AT34" s="6" t="e">
        <f aca="false">AO34*[4]'inflation indexes'!i126</f>
        <v>#NAME?</v>
      </c>
      <c r="AU34" s="9" t="e">
        <f aca="false">AK34*[4]'inflation indexes'!i126</f>
        <v>#NAME?</v>
      </c>
      <c r="AV34" s="9" t="e">
        <f aca="false">AL34*[4]'inflation indexes'!i126</f>
        <v>#NAME?</v>
      </c>
      <c r="AW34" s="9" t="e">
        <f aca="false">AM34*[4]'inflation indexes'!i126</f>
        <v>#NAME?</v>
      </c>
      <c r="AX34" s="9" t="e">
        <f aca="false">AN34*[4]'inflation indexes'!i126</f>
        <v>#NAME?</v>
      </c>
      <c r="AY34" s="9" t="n">
        <v>0.5470209105</v>
      </c>
      <c r="AZ34" s="9" t="n">
        <f aca="false">V34*[3]'inflation indexes'!i126</f>
        <v>4061.43742701531</v>
      </c>
      <c r="BA34" s="9" t="n">
        <f aca="false">AZ34*0.82</f>
        <v>3330.37869015256</v>
      </c>
      <c r="BB34" s="6" t="n">
        <f aca="false">W34*[3]'inflation indexes'!i126</f>
        <v>3256.65034871345</v>
      </c>
    </row>
    <row r="35" customFormat="false" ht="15" hidden="false" customHeight="false" outlineLevel="0" collapsed="false">
      <c r="A35" s="0" t="n">
        <f aca="false">A31+1</f>
        <v>2022</v>
      </c>
      <c r="B35" s="11" t="n">
        <v>6118.29291676596</v>
      </c>
      <c r="C35" s="9" t="n">
        <v>4866.05542443013</v>
      </c>
      <c r="D35" s="9" t="n">
        <v>3389.85953350898</v>
      </c>
      <c r="E35" s="9" t="n">
        <v>2730.79179549178</v>
      </c>
      <c r="F35" s="9" t="n">
        <v>4767.6416362509</v>
      </c>
      <c r="G35" s="9" t="n">
        <v>4924.1681084627</v>
      </c>
      <c r="H35" s="3" t="n">
        <f aca="false">H31+1</f>
        <v>2022</v>
      </c>
      <c r="I35" s="11" t="e">
        <f aca="false">B35*[4]'inflation indexes'!i127</f>
        <v>#NAME?</v>
      </c>
      <c r="J35" s="9" t="e">
        <f aca="false">G35*[4]'inflation indexes'!i127</f>
        <v>#NAME?</v>
      </c>
      <c r="K35" s="9" t="e">
        <f aca="false">C35*[4]'inflation indexes'!i127</f>
        <v>#NAME?</v>
      </c>
      <c r="L35" s="9" t="e">
        <f aca="false">D35*[4]'inflation indexes'!i127</f>
        <v>#NAME?</v>
      </c>
      <c r="M35" s="9" t="e">
        <f aca="false">E35*[4]'inflation indexes'!i127</f>
        <v>#NAME?</v>
      </c>
      <c r="N35" s="9" t="e">
        <f aca="false">F35*[4]'inflation indexes'!i127</f>
        <v>#NAME?</v>
      </c>
      <c r="O35" s="9" t="n">
        <v>0.5631169358</v>
      </c>
      <c r="P35" s="14" t="n">
        <v>6861.7587135671</v>
      </c>
      <c r="Q35" s="13" t="n">
        <v>5448.5404746519</v>
      </c>
      <c r="R35" s="13" t="n">
        <v>3767.5609373438</v>
      </c>
      <c r="S35" s="13" t="n">
        <v>3260.3758988514</v>
      </c>
      <c r="T35" s="13" t="n">
        <v>4949.1099984823</v>
      </c>
      <c r="U35" s="13" t="n">
        <v>5128.164844371</v>
      </c>
      <c r="V35" s="10" t="n">
        <v>4400.3552282906</v>
      </c>
      <c r="W35" s="10" t="n">
        <v>3516.2131345563</v>
      </c>
      <c r="X35" s="7" t="n">
        <f aca="false">X31+1</f>
        <v>2022</v>
      </c>
      <c r="Y35" s="8" t="e">
        <f aca="false">P35*[4]'inflation indexes'!i127</f>
        <v>#NAME?</v>
      </c>
      <c r="Z35" s="8" t="e">
        <f aca="false">U35*[4]'inflation indexes'!i127</f>
        <v>#NAME?</v>
      </c>
      <c r="AA35" s="13" t="e">
        <f aca="false">Q35*[4]'inflation indexes'!i127</f>
        <v>#NAME?</v>
      </c>
      <c r="AB35" s="13" t="e">
        <f aca="false">R35*[4]'inflation indexes'!i127</f>
        <v>#NAME?</v>
      </c>
      <c r="AC35" s="13" t="e">
        <f aca="false">S35*[4]'inflation indexes'!i127</f>
        <v>#NAME?</v>
      </c>
      <c r="AD35" s="13" t="e">
        <f aca="false">T35*[4]'inflation indexes'!i127</f>
        <v>#NAME?</v>
      </c>
      <c r="AE35" s="13" t="n">
        <f aca="false">V35*[3]'inflation indexes'!i127</f>
        <v>4081.59406305446</v>
      </c>
      <c r="AF35" s="13" t="n">
        <f aca="false">AE35*0.82</f>
        <v>3346.90713170466</v>
      </c>
      <c r="AG35" s="8" t="n">
        <f aca="false">W35*[3]'inflation indexes'!i127</f>
        <v>3261.49910856499</v>
      </c>
      <c r="AH35" s="13" t="n">
        <v>0.5523574424</v>
      </c>
      <c r="AI35" s="3" t="n">
        <f aca="false">AI31+1</f>
        <v>2022</v>
      </c>
      <c r="AJ35" s="11" t="n">
        <v>7095.8079126585</v>
      </c>
      <c r="AK35" s="9" t="n">
        <v>5623.1097737368</v>
      </c>
      <c r="AL35" s="9" t="n">
        <v>3846.3857408756</v>
      </c>
      <c r="AM35" s="9" t="n">
        <v>3352.3174730429</v>
      </c>
      <c r="AN35" s="9" t="n">
        <v>5109.3896637949</v>
      </c>
      <c r="AO35" s="9" t="n">
        <v>5293.4503911683</v>
      </c>
      <c r="AP35" s="3"/>
      <c r="AQ35" s="3"/>
      <c r="AR35" s="3" t="n">
        <f aca="false">AR31+1</f>
        <v>2022</v>
      </c>
      <c r="AS35" s="6" t="e">
        <f aca="false">AJ35*[4]'inflation indexes'!i127</f>
        <v>#NAME?</v>
      </c>
      <c r="AT35" s="6" t="e">
        <f aca="false">AO35*[4]'inflation indexes'!i127</f>
        <v>#NAME?</v>
      </c>
      <c r="AU35" s="9" t="e">
        <f aca="false">AK35*[4]'inflation indexes'!i127</f>
        <v>#NAME?</v>
      </c>
      <c r="AV35" s="9" t="e">
        <f aca="false">AL35*[4]'inflation indexes'!i127</f>
        <v>#NAME?</v>
      </c>
      <c r="AW35" s="9" t="e">
        <f aca="false">AM35*[4]'inflation indexes'!i127</f>
        <v>#NAME?</v>
      </c>
      <c r="AX35" s="9" t="e">
        <f aca="false">AN35*[4]'inflation indexes'!i127</f>
        <v>#NAME?</v>
      </c>
      <c r="AY35" s="9" t="n">
        <v>0.5455375984</v>
      </c>
      <c r="AZ35" s="9" t="n">
        <f aca="false">V35*[3]'inflation indexes'!i127</f>
        <v>4081.59406305446</v>
      </c>
      <c r="BA35" s="9" t="n">
        <f aca="false">AZ35*0.82</f>
        <v>3346.90713170466</v>
      </c>
      <c r="BB35" s="6" t="n">
        <f aca="false">W35*[3]'inflation indexes'!i127</f>
        <v>3261.49910856499</v>
      </c>
    </row>
    <row r="36" customFormat="false" ht="15" hidden="false" customHeight="false" outlineLevel="0" collapsed="false">
      <c r="A36" s="0" t="n">
        <f aca="false">A32+1</f>
        <v>2022</v>
      </c>
      <c r="B36" s="11" t="n">
        <v>6149.98338694798</v>
      </c>
      <c r="C36" s="9" t="n">
        <v>5191.17916488301</v>
      </c>
      <c r="D36" s="9" t="n">
        <v>3606.79301419357</v>
      </c>
      <c r="E36" s="9" t="n">
        <v>2909.36436524856</v>
      </c>
      <c r="F36" s="9" t="n">
        <v>4788.7650321809</v>
      </c>
      <c r="G36" s="9" t="n">
        <v>4946.2680820159</v>
      </c>
      <c r="H36" s="3" t="n">
        <f aca="false">H32+1</f>
        <v>2022</v>
      </c>
      <c r="I36" s="11" t="e">
        <f aca="false">B36*[4]'inflation indexes'!i128</f>
        <v>#NAME?</v>
      </c>
      <c r="J36" s="9" t="e">
        <f aca="false">G36*[4]'inflation indexes'!i128</f>
        <v>#NAME?</v>
      </c>
      <c r="K36" s="9" t="e">
        <f aca="false">C36*[4]'inflation indexes'!i128</f>
        <v>#NAME?</v>
      </c>
      <c r="L36" s="9" t="e">
        <f aca="false">D36*[4]'inflation indexes'!i128</f>
        <v>#NAME?</v>
      </c>
      <c r="M36" s="9" t="e">
        <f aca="false">E36*[4]'inflation indexes'!i128</f>
        <v>#NAME?</v>
      </c>
      <c r="N36" s="9" t="e">
        <f aca="false">F36*[4]'inflation indexes'!i128</f>
        <v>#NAME?</v>
      </c>
      <c r="O36" s="9" t="n">
        <v>0.561735722</v>
      </c>
      <c r="P36" s="14" t="n">
        <v>6884.8304306481</v>
      </c>
      <c r="Q36" s="13" t="n">
        <v>5475.9263494547</v>
      </c>
      <c r="R36" s="13" t="n">
        <v>3780.1664407647</v>
      </c>
      <c r="S36" s="13" t="n">
        <v>3266.4616627046</v>
      </c>
      <c r="T36" s="13" t="n">
        <v>4973.6551974254</v>
      </c>
      <c r="U36" s="13" t="n">
        <v>5157.8746444665</v>
      </c>
      <c r="V36" s="10" t="n">
        <v>4422.1938901864</v>
      </c>
      <c r="W36" s="10" t="n">
        <v>3521.4483521114</v>
      </c>
      <c r="X36" s="7" t="n">
        <f aca="false">X32+1</f>
        <v>2022</v>
      </c>
      <c r="Y36" s="8" t="e">
        <f aca="false">P36*[4]'inflation indexes'!i128</f>
        <v>#NAME?</v>
      </c>
      <c r="Z36" s="8" t="e">
        <f aca="false">U36*[4]'inflation indexes'!i128</f>
        <v>#NAME?</v>
      </c>
      <c r="AA36" s="13" t="e">
        <f aca="false">Q36*[4]'inflation indexes'!i128</f>
        <v>#NAME?</v>
      </c>
      <c r="AB36" s="13" t="e">
        <f aca="false">R36*[4]'inflation indexes'!i128</f>
        <v>#NAME?</v>
      </c>
      <c r="AC36" s="13" t="e">
        <f aca="false">S36*[4]'inflation indexes'!i128</f>
        <v>#NAME?</v>
      </c>
      <c r="AD36" s="13" t="e">
        <f aca="false">T36*[4]'inflation indexes'!i128</f>
        <v>#NAME?</v>
      </c>
      <c r="AE36" s="13" t="n">
        <f aca="false">V36*[3]'inflation indexes'!i128</f>
        <v>4101.850735099</v>
      </c>
      <c r="AF36" s="13" t="n">
        <f aca="false">AE36*0.82</f>
        <v>3363.51760278118</v>
      </c>
      <c r="AG36" s="8" t="n">
        <f aca="false">W36*[3]'inflation indexes'!i128</f>
        <v>3266.35508763557</v>
      </c>
      <c r="AH36" s="13" t="n">
        <v>0.5500433163</v>
      </c>
      <c r="AI36" s="3" t="n">
        <f aca="false">AI32+1</f>
        <v>2022</v>
      </c>
      <c r="AJ36" s="11" t="n">
        <v>7149.0552233905</v>
      </c>
      <c r="AK36" s="9" t="n">
        <v>5678.0735046754</v>
      </c>
      <c r="AL36" s="9" t="n">
        <v>3857.4061273377</v>
      </c>
      <c r="AM36" s="9" t="n">
        <v>3364.8074866532</v>
      </c>
      <c r="AN36" s="9" t="n">
        <v>5156.9408665766</v>
      </c>
      <c r="AO36" s="9" t="n">
        <v>5345.8393292811</v>
      </c>
      <c r="AP36" s="3"/>
      <c r="AQ36" s="3"/>
      <c r="AR36" s="3" t="n">
        <f aca="false">AR32+1</f>
        <v>2022</v>
      </c>
      <c r="AS36" s="6" t="e">
        <f aca="false">AJ36*[4]'inflation indexes'!i128</f>
        <v>#NAME?</v>
      </c>
      <c r="AT36" s="6" t="e">
        <f aca="false">AO36*[4]'inflation indexes'!i128</f>
        <v>#NAME?</v>
      </c>
      <c r="AU36" s="9" t="e">
        <f aca="false">AK36*[4]'inflation indexes'!i128</f>
        <v>#NAME?</v>
      </c>
      <c r="AV36" s="9" t="e">
        <f aca="false">AL36*[4]'inflation indexes'!i128</f>
        <v>#NAME?</v>
      </c>
      <c r="AW36" s="9" t="e">
        <f aca="false">AM36*[4]'inflation indexes'!i128</f>
        <v>#NAME?</v>
      </c>
      <c r="AX36" s="9" t="e">
        <f aca="false">AN36*[4]'inflation indexes'!i128</f>
        <v>#NAME?</v>
      </c>
      <c r="AY36" s="9" t="n">
        <v>0.5397488195</v>
      </c>
      <c r="AZ36" s="9" t="n">
        <f aca="false">V36*[3]'inflation indexes'!i128</f>
        <v>4101.850735099</v>
      </c>
      <c r="BA36" s="9" t="n">
        <f aca="false">AZ36*0.82</f>
        <v>3363.51760278118</v>
      </c>
      <c r="BB36" s="6" t="n">
        <f aca="false">W36*[3]'inflation indexes'!i128</f>
        <v>3266.35508763557</v>
      </c>
    </row>
    <row r="37" customFormat="false" ht="15" hidden="false" customHeight="false" outlineLevel="0" collapsed="false">
      <c r="A37" s="0" t="n">
        <f aca="false">A33+1</f>
        <v>2023</v>
      </c>
      <c r="B37" s="11" t="n">
        <v>6179.90284998184</v>
      </c>
      <c r="C37" s="9" t="n">
        <v>5029.10393448671</v>
      </c>
      <c r="D37" s="9" t="n">
        <v>3495.71594448912</v>
      </c>
      <c r="E37" s="9" t="n">
        <v>2816.45099453587</v>
      </c>
      <c r="F37" s="9" t="n">
        <v>4808.9384572976</v>
      </c>
      <c r="G37" s="9" t="n">
        <v>4980.0930656131</v>
      </c>
      <c r="H37" s="3" t="n">
        <f aca="false">H33+1</f>
        <v>2023</v>
      </c>
      <c r="I37" s="11" t="e">
        <f aca="false">B37*[4]'inflation indexes'!i129</f>
        <v>#NAME?</v>
      </c>
      <c r="J37" s="9" t="e">
        <f aca="false">G37*[4]'inflation indexes'!i129</f>
        <v>#NAME?</v>
      </c>
      <c r="K37" s="9" t="e">
        <f aca="false">C37*[4]'inflation indexes'!i129</f>
        <v>#NAME?</v>
      </c>
      <c r="L37" s="9" t="e">
        <f aca="false">D37*[4]'inflation indexes'!i129</f>
        <v>#NAME?</v>
      </c>
      <c r="M37" s="9" t="e">
        <f aca="false">E37*[4]'inflation indexes'!i129</f>
        <v>#NAME?</v>
      </c>
      <c r="N37" s="9" t="e">
        <f aca="false">F37*[4]'inflation indexes'!i129</f>
        <v>#NAME?</v>
      </c>
      <c r="O37" s="9" t="n">
        <v>0.5596819345</v>
      </c>
      <c r="P37" s="12" t="n">
        <v>6906.0830894496</v>
      </c>
      <c r="Q37" s="13" t="n">
        <v>5512.888500873</v>
      </c>
      <c r="R37" s="13" t="n">
        <v>3795.0059506169</v>
      </c>
      <c r="S37" s="13" t="n">
        <v>3272.561163099</v>
      </c>
      <c r="T37" s="13" t="n">
        <v>5005.3701070014</v>
      </c>
      <c r="U37" s="13" t="n">
        <v>5193.9800589503</v>
      </c>
      <c r="V37" s="10" t="n">
        <v>4444.1409358668</v>
      </c>
      <c r="W37" s="10" t="n">
        <v>3526.6913642744</v>
      </c>
      <c r="X37" s="7" t="n">
        <f aca="false">X33+1</f>
        <v>2023</v>
      </c>
      <c r="Y37" s="8" t="e">
        <f aca="false">P37*[4]'inflation indexes'!i129</f>
        <v>#NAME?</v>
      </c>
      <c r="Z37" s="8" t="e">
        <f aca="false">U37*[4]'inflation indexes'!i129</f>
        <v>#NAME?</v>
      </c>
      <c r="AA37" s="13" t="e">
        <f aca="false">Q37*[4]'inflation indexes'!i129</f>
        <v>#NAME?</v>
      </c>
      <c r="AB37" s="13" t="e">
        <f aca="false">R37*[4]'inflation indexes'!i129</f>
        <v>#NAME?</v>
      </c>
      <c r="AC37" s="13" t="e">
        <f aca="false">S37*[4]'inflation indexes'!i129</f>
        <v>#NAME?</v>
      </c>
      <c r="AD37" s="13" t="e">
        <f aca="false">T37*[4]'inflation indexes'!i129</f>
        <v>#NAME?</v>
      </c>
      <c r="AE37" s="13" t="n">
        <f aca="false">V37*[3]'inflation indexes'!i129</f>
        <v>4122.20793962076</v>
      </c>
      <c r="AF37" s="13" t="n">
        <f aca="false">AE37*0.82</f>
        <v>3380.21051048902</v>
      </c>
      <c r="AG37" s="8" t="n">
        <f aca="false">W37*[3]'inflation indexes'!i129</f>
        <v>3271.21829667366</v>
      </c>
      <c r="AH37" s="13" t="n">
        <v>0.5500433163</v>
      </c>
      <c r="AI37" s="3" t="n">
        <f aca="false">AI33+1</f>
        <v>2023</v>
      </c>
      <c r="AJ37" s="11" t="n">
        <v>7172.7090986533</v>
      </c>
      <c r="AK37" s="9" t="n">
        <v>5713.4768346117</v>
      </c>
      <c r="AL37" s="9" t="n">
        <v>3887.7596119119</v>
      </c>
      <c r="AM37" s="9" t="n">
        <v>3377.3479914286</v>
      </c>
      <c r="AN37" s="9" t="n">
        <v>5188.0125069315</v>
      </c>
      <c r="AO37" s="9" t="n">
        <v>5381.7138673588</v>
      </c>
      <c r="AP37" s="3"/>
      <c r="AQ37" s="3"/>
      <c r="AR37" s="3" t="n">
        <f aca="false">AR33+1</f>
        <v>2023</v>
      </c>
      <c r="AS37" s="6" t="e">
        <f aca="false">AJ37*[4]'inflation indexes'!i129</f>
        <v>#NAME?</v>
      </c>
      <c r="AT37" s="6" t="e">
        <f aca="false">AO37*[4]'inflation indexes'!i129</f>
        <v>#NAME?</v>
      </c>
      <c r="AU37" s="9" t="e">
        <f aca="false">AK37*[4]'inflation indexes'!i129</f>
        <v>#NAME?</v>
      </c>
      <c r="AV37" s="9" t="e">
        <f aca="false">AL37*[4]'inflation indexes'!i129</f>
        <v>#NAME?</v>
      </c>
      <c r="AW37" s="9" t="e">
        <f aca="false">AM37*[4]'inflation indexes'!i129</f>
        <v>#NAME?</v>
      </c>
      <c r="AX37" s="9" t="e">
        <f aca="false">AN37*[4]'inflation indexes'!i129</f>
        <v>#NAME?</v>
      </c>
      <c r="AY37" s="9" t="n">
        <v>0.5397488195</v>
      </c>
      <c r="AZ37" s="9" t="n">
        <f aca="false">V37*[3]'inflation indexes'!i129</f>
        <v>4122.20793962076</v>
      </c>
      <c r="BA37" s="9" t="n">
        <f aca="false">AZ37*0.82</f>
        <v>3380.21051048902</v>
      </c>
      <c r="BB37" s="6" t="n">
        <f aca="false">W37*[3]'inflation indexes'!i129</f>
        <v>3271.21829667366</v>
      </c>
    </row>
    <row r="38" customFormat="false" ht="15" hidden="false" customHeight="false" outlineLevel="0" collapsed="false">
      <c r="A38" s="0" t="n">
        <f aca="false">A34+1</f>
        <v>2023</v>
      </c>
      <c r="B38" s="11" t="n">
        <v>6175.62884717432</v>
      </c>
      <c r="C38" s="9" t="n">
        <v>5280.09984532973</v>
      </c>
      <c r="D38" s="9" t="n">
        <v>3651.88306863143</v>
      </c>
      <c r="E38" s="9" t="n">
        <v>2951.15264800038</v>
      </c>
      <c r="F38" s="9" t="n">
        <v>4829.0936985054</v>
      </c>
      <c r="G38" s="9" t="n">
        <v>4999.6393407723</v>
      </c>
      <c r="H38" s="3" t="n">
        <f aca="false">H34+1</f>
        <v>2023</v>
      </c>
      <c r="I38" s="11" t="e">
        <f aca="false">B38*[4]'inflation indexes'!i130</f>
        <v>#NAME?</v>
      </c>
      <c r="J38" s="9" t="e">
        <f aca="false">G38*[4]'inflation indexes'!i130</f>
        <v>#NAME?</v>
      </c>
      <c r="K38" s="9" t="e">
        <f aca="false">C38*[4]'inflation indexes'!i130</f>
        <v>#NAME?</v>
      </c>
      <c r="L38" s="9" t="e">
        <f aca="false">D38*[4]'inflation indexes'!i130</f>
        <v>#NAME?</v>
      </c>
      <c r="M38" s="9" t="e">
        <f aca="false">E38*[4]'inflation indexes'!i130</f>
        <v>#NAME?</v>
      </c>
      <c r="N38" s="9" t="e">
        <f aca="false">F38*[4]'inflation indexes'!i130</f>
        <v>#NAME?</v>
      </c>
      <c r="O38" s="9" t="n">
        <v>0.5552670369</v>
      </c>
      <c r="P38" s="14" t="n">
        <v>6919.8330447015</v>
      </c>
      <c r="Q38" s="13" t="n">
        <v>5536.2574224253</v>
      </c>
      <c r="R38" s="13" t="n">
        <v>3810.3377870652</v>
      </c>
      <c r="S38" s="13" t="n">
        <v>3278.6744014116</v>
      </c>
      <c r="T38" s="13" t="n">
        <v>5025.9520637511</v>
      </c>
      <c r="U38" s="13" t="n">
        <v>5219.5046668678</v>
      </c>
      <c r="V38" s="10" t="n">
        <v>4466.1969032332</v>
      </c>
      <c r="W38" s="10" t="n">
        <v>3531.9421826506</v>
      </c>
      <c r="X38" s="7" t="n">
        <f aca="false">X34+1</f>
        <v>2023</v>
      </c>
      <c r="Y38" s="8" t="e">
        <f aca="false">P38*[4]'inflation indexes'!i130</f>
        <v>#NAME?</v>
      </c>
      <c r="Z38" s="8" t="e">
        <f aca="false">U38*[4]'inflation indexes'!i130</f>
        <v>#NAME?</v>
      </c>
      <c r="AA38" s="13" t="e">
        <f aca="false">Q38*[4]'inflation indexes'!i130</f>
        <v>#NAME?</v>
      </c>
      <c r="AB38" s="13" t="e">
        <f aca="false">R38*[4]'inflation indexes'!i130</f>
        <v>#NAME?</v>
      </c>
      <c r="AC38" s="13" t="e">
        <f aca="false">S38*[4]'inflation indexes'!i130</f>
        <v>#NAME?</v>
      </c>
      <c r="AD38" s="13" t="e">
        <f aca="false">T38*[4]'inflation indexes'!i130</f>
        <v>#NAME?</v>
      </c>
      <c r="AE38" s="13" t="n">
        <f aca="false">V38*[3]'inflation indexes'!i130</f>
        <v>4142.66617555563</v>
      </c>
      <c r="AF38" s="13" t="n">
        <f aca="false">AE38*0.82</f>
        <v>3396.98626395561</v>
      </c>
      <c r="AG38" s="8" t="n">
        <f aca="false">W38*[3]'inflation indexes'!i130</f>
        <v>3276.08874644387</v>
      </c>
      <c r="AH38" s="13" t="n">
        <v>0.5500433163</v>
      </c>
      <c r="AI38" s="3" t="n">
        <f aca="false">AI34+1</f>
        <v>2023</v>
      </c>
      <c r="AJ38" s="11" t="n">
        <v>7177.9215366361</v>
      </c>
      <c r="AK38" s="9" t="n">
        <v>5763.2484750699</v>
      </c>
      <c r="AL38" s="9" t="n">
        <v>3919.6647712297</v>
      </c>
      <c r="AM38" s="9" t="n">
        <v>3389.9381235326</v>
      </c>
      <c r="AN38" s="9" t="n">
        <v>5229.9146873248</v>
      </c>
      <c r="AO38" s="9" t="n">
        <v>5431.6627136254</v>
      </c>
      <c r="AP38" s="3"/>
      <c r="AQ38" s="3"/>
      <c r="AR38" s="3" t="n">
        <f aca="false">AR34+1</f>
        <v>2023</v>
      </c>
      <c r="AS38" s="6" t="e">
        <f aca="false">AJ38*[4]'inflation indexes'!i130</f>
        <v>#NAME?</v>
      </c>
      <c r="AT38" s="6" t="e">
        <f aca="false">AO38*[4]'inflation indexes'!i130</f>
        <v>#NAME?</v>
      </c>
      <c r="AU38" s="9" t="e">
        <f aca="false">AK38*[4]'inflation indexes'!i130</f>
        <v>#NAME?</v>
      </c>
      <c r="AV38" s="9" t="e">
        <f aca="false">AL38*[4]'inflation indexes'!i130</f>
        <v>#NAME?</v>
      </c>
      <c r="AW38" s="9" t="e">
        <f aca="false">AM38*[4]'inflation indexes'!i130</f>
        <v>#NAME?</v>
      </c>
      <c r="AX38" s="9" t="e">
        <f aca="false">AN38*[4]'inflation indexes'!i130</f>
        <v>#NAME?</v>
      </c>
      <c r="AY38" s="9" t="n">
        <v>0.545371612</v>
      </c>
      <c r="AZ38" s="9" t="n">
        <f aca="false">V38*[3]'inflation indexes'!i130</f>
        <v>4142.66617555563</v>
      </c>
      <c r="BA38" s="9" t="n">
        <f aca="false">AZ38*0.82</f>
        <v>3396.98626395561</v>
      </c>
      <c r="BB38" s="6" t="n">
        <f aca="false">W38*[3]'inflation indexes'!i130</f>
        <v>3276.08874644387</v>
      </c>
    </row>
    <row r="39" customFormat="false" ht="15" hidden="false" customHeight="false" outlineLevel="0" collapsed="false">
      <c r="A39" s="0" t="n">
        <f aca="false">A35+1</f>
        <v>2023</v>
      </c>
      <c r="B39" s="11" t="n">
        <v>6237.43675187587</v>
      </c>
      <c r="C39" s="9" t="n">
        <v>5164.69725816196</v>
      </c>
      <c r="D39" s="9" t="n">
        <v>3561.49544038458</v>
      </c>
      <c r="E39" s="9" t="n">
        <v>2877.96403366533</v>
      </c>
      <c r="F39" s="9" t="n">
        <v>4855.7321385324</v>
      </c>
      <c r="G39" s="9" t="n">
        <v>5023.2363886922</v>
      </c>
      <c r="H39" s="3" t="n">
        <f aca="false">H35+1</f>
        <v>2023</v>
      </c>
      <c r="I39" s="11" t="e">
        <f aca="false">B39*[4]'inflation indexes'!i131</f>
        <v>#NAME?</v>
      </c>
      <c r="J39" s="9" t="e">
        <f aca="false">G39*[4]'inflation indexes'!i131</f>
        <v>#NAME?</v>
      </c>
      <c r="K39" s="9" t="e">
        <f aca="false">C39*[4]'inflation indexes'!i131</f>
        <v>#NAME?</v>
      </c>
      <c r="L39" s="9" t="e">
        <f aca="false">D39*[4]'inflation indexes'!i131</f>
        <v>#NAME?</v>
      </c>
      <c r="M39" s="9" t="e">
        <f aca="false">E39*[4]'inflation indexes'!i131</f>
        <v>#NAME?</v>
      </c>
      <c r="N39" s="9" t="e">
        <f aca="false">F39*[4]'inflation indexes'!i131</f>
        <v>#NAME?</v>
      </c>
      <c r="O39" s="9" t="n">
        <v>0.5541718563</v>
      </c>
      <c r="P39" s="14" t="n">
        <v>6918.3859419097</v>
      </c>
      <c r="Q39" s="13" t="n">
        <v>5569.8476283293</v>
      </c>
      <c r="R39" s="13" t="n">
        <v>3821.0751861112</v>
      </c>
      <c r="S39" s="13" t="n">
        <v>3284.8011345276</v>
      </c>
      <c r="T39" s="13" t="n">
        <v>5052.0892945941</v>
      </c>
      <c r="U39" s="13" t="n">
        <v>5253.419492035</v>
      </c>
      <c r="V39" s="10" t="n">
        <v>4488.3623328564</v>
      </c>
      <c r="W39" s="10" t="n">
        <v>3537.2008188625</v>
      </c>
      <c r="X39" s="7" t="n">
        <f aca="false">X35+1</f>
        <v>2023</v>
      </c>
      <c r="Y39" s="8" t="e">
        <f aca="false">P39*[4]'inflation indexes'!i131</f>
        <v>#NAME?</v>
      </c>
      <c r="Z39" s="8" t="e">
        <f aca="false">U39*[4]'inflation indexes'!i131</f>
        <v>#NAME?</v>
      </c>
      <c r="AA39" s="13" t="e">
        <f aca="false">Q39*[4]'inflation indexes'!i131</f>
        <v>#NAME?</v>
      </c>
      <c r="AB39" s="13" t="e">
        <f aca="false">R39*[4]'inflation indexes'!i131</f>
        <v>#NAME?</v>
      </c>
      <c r="AC39" s="13" t="e">
        <f aca="false">S39*[4]'inflation indexes'!i131</f>
        <v>#NAME?</v>
      </c>
      <c r="AD39" s="13" t="e">
        <f aca="false">T39*[4]'inflation indexes'!i131</f>
        <v>#NAME?</v>
      </c>
      <c r="AE39" s="13" t="n">
        <f aca="false">V39*[3]'inflation indexes'!i131</f>
        <v>4163.22594431554</v>
      </c>
      <c r="AF39" s="13" t="n">
        <f aca="false">AE39*0.82</f>
        <v>3413.84527433874</v>
      </c>
      <c r="AG39" s="8" t="n">
        <f aca="false">W39*[3]'inflation indexes'!i131</f>
        <v>3280.96644772677</v>
      </c>
      <c r="AH39" s="13" t="n">
        <v>0.5503972898</v>
      </c>
      <c r="AI39" s="3" t="n">
        <f aca="false">AI35+1</f>
        <v>2023</v>
      </c>
      <c r="AJ39" s="11" t="n">
        <v>7212.8207161877</v>
      </c>
      <c r="AK39" s="9" t="n">
        <v>5820.8031466005</v>
      </c>
      <c r="AL39" s="9" t="n">
        <v>3933.1999417456</v>
      </c>
      <c r="AM39" s="9" t="n">
        <v>3402.5746373431</v>
      </c>
      <c r="AN39" s="9" t="n">
        <v>5277.7770524434</v>
      </c>
      <c r="AO39" s="9" t="n">
        <v>5485.8862186594</v>
      </c>
      <c r="AP39" s="3"/>
      <c r="AQ39" s="3"/>
      <c r="AR39" s="3" t="n">
        <f aca="false">AR35+1</f>
        <v>2023</v>
      </c>
      <c r="AS39" s="6" t="e">
        <f aca="false">AJ39*[4]'inflation indexes'!i131</f>
        <v>#NAME?</v>
      </c>
      <c r="AT39" s="6" t="e">
        <f aca="false">AO39*[4]'inflation indexes'!i131</f>
        <v>#NAME?</v>
      </c>
      <c r="AU39" s="9" t="e">
        <f aca="false">AK39*[4]'inflation indexes'!i131</f>
        <v>#NAME?</v>
      </c>
      <c r="AV39" s="9" t="e">
        <f aca="false">AL39*[4]'inflation indexes'!i131</f>
        <v>#NAME?</v>
      </c>
      <c r="AW39" s="9" t="e">
        <f aca="false">AM39*[4]'inflation indexes'!i131</f>
        <v>#NAME?</v>
      </c>
      <c r="AX39" s="9" t="e">
        <f aca="false">AN39*[4]'inflation indexes'!i131</f>
        <v>#NAME?</v>
      </c>
      <c r="AY39" s="9" t="n">
        <v>0.5405195908</v>
      </c>
      <c r="AZ39" s="9" t="n">
        <f aca="false">V39*[3]'inflation indexes'!i131</f>
        <v>4163.22594431554</v>
      </c>
      <c r="BA39" s="9" t="n">
        <f aca="false">AZ39*0.82</f>
        <v>3413.84527433874</v>
      </c>
      <c r="BB39" s="6" t="n">
        <f aca="false">W39*[3]'inflation indexes'!i131</f>
        <v>3280.96644772677</v>
      </c>
    </row>
    <row r="40" customFormat="false" ht="15" hidden="false" customHeight="false" outlineLevel="0" collapsed="false">
      <c r="A40" s="0" t="n">
        <f aca="false">A36+1</f>
        <v>2023</v>
      </c>
      <c r="B40" s="11" t="n">
        <v>6277.0592799012</v>
      </c>
      <c r="C40" s="9" t="n">
        <v>5378.50621098359</v>
      </c>
      <c r="D40" s="9" t="n">
        <v>3696.6587900121</v>
      </c>
      <c r="E40" s="9" t="n">
        <v>2988.47284062459</v>
      </c>
      <c r="F40" s="9" t="n">
        <v>4874.8344513918</v>
      </c>
      <c r="G40" s="9" t="n">
        <v>5059.2189721052</v>
      </c>
      <c r="H40" s="3" t="n">
        <f aca="false">H36+1</f>
        <v>2023</v>
      </c>
      <c r="I40" s="11" t="e">
        <f aca="false">B40*[4]'inflation indexes'!i132</f>
        <v>#NAME?</v>
      </c>
      <c r="J40" s="9" t="e">
        <f aca="false">G40*[4]'inflation indexes'!i132</f>
        <v>#NAME?</v>
      </c>
      <c r="K40" s="9" t="e">
        <f aca="false">C40*[4]'inflation indexes'!i132</f>
        <v>#NAME?</v>
      </c>
      <c r="L40" s="9" t="e">
        <f aca="false">D40*[4]'inflation indexes'!i132</f>
        <v>#NAME?</v>
      </c>
      <c r="M40" s="9" t="e">
        <f aca="false">E40*[4]'inflation indexes'!i132</f>
        <v>#NAME?</v>
      </c>
      <c r="N40" s="9" t="e">
        <f aca="false">F40*[4]'inflation indexes'!i132</f>
        <v>#NAME?</v>
      </c>
      <c r="O40" s="9" t="n">
        <v>0.5580250471</v>
      </c>
      <c r="P40" s="14" t="n">
        <v>6925.7771413351</v>
      </c>
      <c r="Q40" s="13" t="n">
        <v>5605.8687515078</v>
      </c>
      <c r="R40" s="13" t="n">
        <v>3850.1040459825</v>
      </c>
      <c r="S40" s="13" t="n">
        <v>3290.4986398118</v>
      </c>
      <c r="T40" s="13" t="n">
        <v>5082.7748351058</v>
      </c>
      <c r="U40" s="13" t="n">
        <v>5292.7752420554</v>
      </c>
      <c r="V40" s="10" t="n">
        <v>4510.6377679901</v>
      </c>
      <c r="W40" s="10" t="n">
        <v>3542.4672845499</v>
      </c>
      <c r="X40" s="7" t="n">
        <f aca="false">X36+1</f>
        <v>2023</v>
      </c>
      <c r="Y40" s="8" t="e">
        <f aca="false">P40*[4]'inflation indexes'!i132</f>
        <v>#NAME?</v>
      </c>
      <c r="Z40" s="8" t="e">
        <f aca="false">U40*[4]'inflation indexes'!i132</f>
        <v>#NAME?</v>
      </c>
      <c r="AA40" s="13" t="e">
        <f aca="false">Q40*[4]'inflation indexes'!i132</f>
        <v>#NAME?</v>
      </c>
      <c r="AB40" s="13" t="e">
        <f aca="false">R40*[4]'inflation indexes'!i132</f>
        <v>#NAME?</v>
      </c>
      <c r="AC40" s="13" t="e">
        <f aca="false">S40*[4]'inflation indexes'!i132</f>
        <v>#NAME?</v>
      </c>
      <c r="AD40" s="13" t="e">
        <f aca="false">T40*[4]'inflation indexes'!i132</f>
        <v>#NAME?</v>
      </c>
      <c r="AE40" s="13" t="n">
        <f aca="false">V40*[3]'inflation indexes'!i132</f>
        <v>4183.88774980095</v>
      </c>
      <c r="AF40" s="13" t="n">
        <f aca="false">AE40*0.82</f>
        <v>3430.78795483678</v>
      </c>
      <c r="AG40" s="8" t="n">
        <f aca="false">W40*[3]'inflation indexes'!i132</f>
        <v>3285.85141131898</v>
      </c>
      <c r="AH40" s="13" t="n">
        <v>0.5513216399</v>
      </c>
      <c r="AI40" s="3" t="n">
        <f aca="false">AI36+1</f>
        <v>2023</v>
      </c>
      <c r="AJ40" s="11" t="n">
        <v>7256.7962086913</v>
      </c>
      <c r="AK40" s="9" t="n">
        <v>5860.438519458</v>
      </c>
      <c r="AL40" s="9" t="n">
        <v>3962.3083883611</v>
      </c>
      <c r="AM40" s="9" t="n">
        <v>3415.2601948863</v>
      </c>
      <c r="AN40" s="9" t="n">
        <v>5309.3377777911</v>
      </c>
      <c r="AO40" s="9" t="n">
        <v>5521.6353643381</v>
      </c>
      <c r="AP40" s="3"/>
      <c r="AQ40" s="3"/>
      <c r="AR40" s="3" t="n">
        <f aca="false">AR36+1</f>
        <v>2023</v>
      </c>
      <c r="AS40" s="6" t="e">
        <f aca="false">AJ40*[4]'inflation indexes'!i132</f>
        <v>#NAME?</v>
      </c>
      <c r="AT40" s="6" t="e">
        <f aca="false">AO40*[4]'inflation indexes'!i132</f>
        <v>#NAME?</v>
      </c>
      <c r="AU40" s="9" t="e">
        <f aca="false">AK40*[4]'inflation indexes'!i132</f>
        <v>#NAME?</v>
      </c>
      <c r="AV40" s="9" t="e">
        <f aca="false">AL40*[4]'inflation indexes'!i132</f>
        <v>#NAME?</v>
      </c>
      <c r="AW40" s="9" t="e">
        <f aca="false">AM40*[4]'inflation indexes'!i132</f>
        <v>#NAME?</v>
      </c>
      <c r="AX40" s="9" t="e">
        <f aca="false">AN40*[4]'inflation indexes'!i132</f>
        <v>#NAME?</v>
      </c>
      <c r="AY40" s="9" t="n">
        <v>0.5379839985</v>
      </c>
      <c r="AZ40" s="9" t="n">
        <f aca="false">V40*[3]'inflation indexes'!i132</f>
        <v>4183.88774980095</v>
      </c>
      <c r="BA40" s="9" t="n">
        <f aca="false">AZ40*0.82</f>
        <v>3430.78795483678</v>
      </c>
      <c r="BB40" s="6" t="n">
        <f aca="false">W40*[3]'inflation indexes'!i132</f>
        <v>3285.85141131898</v>
      </c>
    </row>
    <row r="41" customFormat="false" ht="15" hidden="false" customHeight="false" outlineLevel="0" collapsed="false">
      <c r="A41" s="0" t="n">
        <f aca="false">A37+1</f>
        <v>2024</v>
      </c>
      <c r="B41" s="11" t="n">
        <v>6307.00548481423</v>
      </c>
      <c r="C41" s="9" t="n">
        <v>5309.20482797459</v>
      </c>
      <c r="D41" s="9" t="n">
        <v>3637.67122741819</v>
      </c>
      <c r="E41" s="9" t="n">
        <v>2941.65616987788</v>
      </c>
      <c r="F41" s="9" t="n">
        <v>4893.3303210387</v>
      </c>
      <c r="G41" s="9" t="n">
        <v>5084.7830242393</v>
      </c>
      <c r="H41" s="3" t="n">
        <f aca="false">H37+1</f>
        <v>2024</v>
      </c>
      <c r="I41" s="11" t="e">
        <f aca="false">B41*[4]'inflation indexes'!i133</f>
        <v>#NAME?</v>
      </c>
      <c r="J41" s="9" t="e">
        <f aca="false">G41*[4]'inflation indexes'!i133</f>
        <v>#NAME?</v>
      </c>
      <c r="K41" s="9" t="e">
        <f aca="false">C41*[4]'inflation indexes'!i133</f>
        <v>#NAME?</v>
      </c>
      <c r="L41" s="9" t="e">
        <f aca="false">D41*[4]'inflation indexes'!i133</f>
        <v>#NAME?</v>
      </c>
      <c r="M41" s="9" t="e">
        <f aca="false">E41*[4]'inflation indexes'!i133</f>
        <v>#NAME?</v>
      </c>
      <c r="N41" s="9" t="e">
        <f aca="false">F41*[4]'inflation indexes'!i133</f>
        <v>#NAME?</v>
      </c>
      <c r="O41" s="9" t="n">
        <v>0.5624640348</v>
      </c>
      <c r="P41" s="12" t="n">
        <v>6927.0068672372</v>
      </c>
      <c r="Q41" s="13" t="n">
        <v>5639.1270079625</v>
      </c>
      <c r="R41" s="13" t="n">
        <v>3863.5564463193</v>
      </c>
      <c r="S41" s="13" t="n">
        <v>3296.6463406872</v>
      </c>
      <c r="T41" s="13" t="n">
        <v>5110.9760050875</v>
      </c>
      <c r="U41" s="13" t="n">
        <v>5324.5059863314</v>
      </c>
      <c r="V41" s="10" t="n">
        <v>4533.0237545842</v>
      </c>
      <c r="W41" s="10" t="n">
        <v>3547.74159137</v>
      </c>
      <c r="X41" s="7" t="n">
        <f aca="false">X37+1</f>
        <v>2024</v>
      </c>
      <c r="Y41" s="8" t="e">
        <f aca="false">P41*[4]'inflation indexes'!i133</f>
        <v>#NAME?</v>
      </c>
      <c r="Z41" s="8" t="e">
        <f aca="false">U41*[4]'inflation indexes'!i133</f>
        <v>#NAME?</v>
      </c>
      <c r="AA41" s="13" t="e">
        <f aca="false">Q41*[4]'inflation indexes'!i133</f>
        <v>#NAME?</v>
      </c>
      <c r="AB41" s="13" t="e">
        <f aca="false">R41*[4]'inflation indexes'!i133</f>
        <v>#NAME?</v>
      </c>
      <c r="AC41" s="13" t="e">
        <f aca="false">S41*[4]'inflation indexes'!i133</f>
        <v>#NAME?</v>
      </c>
      <c r="AD41" s="13" t="e">
        <f aca="false">T41*[4]'inflation indexes'!i133</f>
        <v>#NAME?</v>
      </c>
      <c r="AE41" s="13" t="n">
        <f aca="false">V41*[3]'inflation indexes'!i133</f>
        <v>4204.65209841323</v>
      </c>
      <c r="AF41" s="13" t="n">
        <f aca="false">AE41*0.82</f>
        <v>3447.81472069885</v>
      </c>
      <c r="AG41" s="8" t="n">
        <f aca="false">W41*[3]'inflation indexes'!i133</f>
        <v>3290.74364803324</v>
      </c>
      <c r="AH41" s="13" t="n">
        <v>0.5500433162</v>
      </c>
      <c r="AI41" s="3" t="n">
        <f aca="false">AI37+1</f>
        <v>2024</v>
      </c>
      <c r="AJ41" s="11" t="n">
        <v>7272.8825754848</v>
      </c>
      <c r="AK41" s="9" t="n">
        <v>5912.1347318217</v>
      </c>
      <c r="AL41" s="9" t="n">
        <v>3990.7190813194</v>
      </c>
      <c r="AM41" s="9" t="n">
        <v>3427.990325945</v>
      </c>
      <c r="AN41" s="9" t="n">
        <v>5351.9291990488</v>
      </c>
      <c r="AO41" s="9" t="n">
        <v>5575.2756483547</v>
      </c>
      <c r="AP41" s="3"/>
      <c r="AQ41" s="3"/>
      <c r="AR41" s="3" t="n">
        <f aca="false">AR37+1</f>
        <v>2024</v>
      </c>
      <c r="AS41" s="6" t="e">
        <f aca="false">AJ41*[4]'inflation indexes'!i133</f>
        <v>#NAME?</v>
      </c>
      <c r="AT41" s="6" t="e">
        <f aca="false">AO41*[4]'inflation indexes'!i133</f>
        <v>#NAME?</v>
      </c>
      <c r="AU41" s="9" t="e">
        <f aca="false">AK41*[4]'inflation indexes'!i133</f>
        <v>#NAME?</v>
      </c>
      <c r="AV41" s="9" t="e">
        <f aca="false">AL41*[4]'inflation indexes'!i133</f>
        <v>#NAME?</v>
      </c>
      <c r="AW41" s="9" t="e">
        <f aca="false">AM41*[4]'inflation indexes'!i133</f>
        <v>#NAME?</v>
      </c>
      <c r="AX41" s="9" t="e">
        <f aca="false">AN41*[4]'inflation indexes'!i133</f>
        <v>#NAME?</v>
      </c>
      <c r="AY41" s="9" t="n">
        <v>0.539746252</v>
      </c>
      <c r="AZ41" s="9" t="n">
        <f aca="false">V41*[3]'inflation indexes'!i133</f>
        <v>4204.65209841323</v>
      </c>
      <c r="BA41" s="9" t="n">
        <f aca="false">AZ41*0.82</f>
        <v>3447.81472069885</v>
      </c>
      <c r="BB41" s="6" t="n">
        <f aca="false">W41*[3]'inflation indexes'!i133</f>
        <v>3290.74364803324</v>
      </c>
    </row>
    <row r="42" customFormat="false" ht="15" hidden="false" customHeight="false" outlineLevel="0" collapsed="false">
      <c r="A42" s="0" t="n">
        <f aca="false">A38+1</f>
        <v>2024</v>
      </c>
      <c r="B42" s="11" t="n">
        <v>6303.1921203153</v>
      </c>
      <c r="C42" s="9" t="n">
        <v>5498.80820168399</v>
      </c>
      <c r="D42" s="9" t="n">
        <v>3753.40120865397</v>
      </c>
      <c r="E42" s="9" t="n">
        <v>3034.71243031202</v>
      </c>
      <c r="F42" s="9" t="n">
        <v>4910.2175264484</v>
      </c>
      <c r="G42" s="9" t="n">
        <v>5096.9898697611</v>
      </c>
      <c r="H42" s="3" t="n">
        <f aca="false">H38+1</f>
        <v>2024</v>
      </c>
      <c r="I42" s="11" t="e">
        <f aca="false">B42*[4]'inflation indexes'!i134</f>
        <v>#NAME?</v>
      </c>
      <c r="J42" s="9" t="e">
        <f aca="false">G42*[4]'inflation indexes'!i134</f>
        <v>#NAME?</v>
      </c>
      <c r="K42" s="9" t="e">
        <f aca="false">C42*[4]'inflation indexes'!i134</f>
        <v>#NAME?</v>
      </c>
      <c r="L42" s="9" t="e">
        <f aca="false">D42*[4]'inflation indexes'!i134</f>
        <v>#NAME?</v>
      </c>
      <c r="M42" s="9" t="e">
        <f aca="false">E42*[4]'inflation indexes'!i134</f>
        <v>#NAME?</v>
      </c>
      <c r="N42" s="9" t="e">
        <f aca="false">F42*[4]'inflation indexes'!i134</f>
        <v>#NAME?</v>
      </c>
      <c r="O42" s="9" t="n">
        <v>0.5611019109</v>
      </c>
      <c r="P42" s="14" t="n">
        <v>6906.3844224662</v>
      </c>
      <c r="Q42" s="13" t="n">
        <v>5680.1925318677</v>
      </c>
      <c r="R42" s="13" t="n">
        <v>3880.039499758</v>
      </c>
      <c r="S42" s="13" t="n">
        <v>3302.8031224901</v>
      </c>
      <c r="T42" s="13" t="n">
        <v>5143.8396320894</v>
      </c>
      <c r="U42" s="13" t="n">
        <v>5358.0376654217</v>
      </c>
      <c r="V42" s="10" t="n">
        <v>4555.5208412979</v>
      </c>
      <c r="W42" s="10" t="n">
        <v>3553.0237509972</v>
      </c>
      <c r="X42" s="7" t="n">
        <f aca="false">X38+1</f>
        <v>2024</v>
      </c>
      <c r="Y42" s="8" t="e">
        <f aca="false">P42*[4]'inflation indexes'!i134</f>
        <v>#NAME?</v>
      </c>
      <c r="Z42" s="8" t="e">
        <f aca="false">U42*[4]'inflation indexes'!i134</f>
        <v>#NAME?</v>
      </c>
      <c r="AA42" s="13" t="e">
        <f aca="false">Q42*[4]'inflation indexes'!i134</f>
        <v>#NAME?</v>
      </c>
      <c r="AB42" s="13" t="e">
        <f aca="false">R42*[4]'inflation indexes'!i134</f>
        <v>#NAME?</v>
      </c>
      <c r="AC42" s="13" t="e">
        <f aca="false">S42*[4]'inflation indexes'!i134</f>
        <v>#NAME?</v>
      </c>
      <c r="AD42" s="13" t="e">
        <f aca="false">T42*[4]'inflation indexes'!i134</f>
        <v>#NAME?</v>
      </c>
      <c r="AE42" s="13" t="n">
        <f aca="false">V42*[3]'inflation indexes'!i134</f>
        <v>4225.51949906677</v>
      </c>
      <c r="AF42" s="13" t="n">
        <f aca="false">AE42*0.82</f>
        <v>3464.92598923475</v>
      </c>
      <c r="AG42" s="8" t="n">
        <f aca="false">W42*[3]'inflation indexes'!i134</f>
        <v>3295.64316869827</v>
      </c>
      <c r="AH42" s="13" t="n">
        <v>0.5565663037</v>
      </c>
      <c r="AI42" s="3" t="n">
        <f aca="false">AI38+1</f>
        <v>2024</v>
      </c>
      <c r="AJ42" s="11" t="n">
        <v>7284.1601135508</v>
      </c>
      <c r="AK42" s="9" t="n">
        <v>5942.3893610177</v>
      </c>
      <c r="AL42" s="9" t="n">
        <v>4021.0302346658</v>
      </c>
      <c r="AM42" s="9" t="n">
        <v>3440.7682771037</v>
      </c>
      <c r="AN42" s="9" t="n">
        <v>5378.4393123463</v>
      </c>
      <c r="AO42" s="9" t="n">
        <v>5602.6913651007</v>
      </c>
      <c r="AP42" s="3"/>
      <c r="AQ42" s="3"/>
      <c r="AR42" s="3" t="n">
        <f aca="false">AR38+1</f>
        <v>2024</v>
      </c>
      <c r="AS42" s="6" t="e">
        <f aca="false">AJ42*[4]'inflation indexes'!i134</f>
        <v>#NAME?</v>
      </c>
      <c r="AT42" s="6" t="e">
        <f aca="false">AO42*[4]'inflation indexes'!i134</f>
        <v>#NAME?</v>
      </c>
      <c r="AU42" s="9" t="e">
        <f aca="false">AK42*[4]'inflation indexes'!i134</f>
        <v>#NAME?</v>
      </c>
      <c r="AV42" s="9" t="e">
        <f aca="false">AL42*[4]'inflation indexes'!i134</f>
        <v>#NAME?</v>
      </c>
      <c r="AW42" s="9" t="e">
        <f aca="false">AM42*[4]'inflation indexes'!i134</f>
        <v>#NAME?</v>
      </c>
      <c r="AX42" s="9" t="e">
        <f aca="false">AN42*[4]'inflation indexes'!i134</f>
        <v>#NAME?</v>
      </c>
      <c r="AY42" s="9" t="n">
        <v>0.5415846635</v>
      </c>
      <c r="AZ42" s="9" t="n">
        <f aca="false">V42*[3]'inflation indexes'!i134</f>
        <v>4225.51949906677</v>
      </c>
      <c r="BA42" s="9" t="n">
        <f aca="false">AZ42*0.82</f>
        <v>3464.92598923475</v>
      </c>
      <c r="BB42" s="6" t="n">
        <f aca="false">W42*[3]'inflation indexes'!i134</f>
        <v>3295.64316869827</v>
      </c>
    </row>
    <row r="43" customFormat="false" ht="15" hidden="false" customHeight="false" outlineLevel="0" collapsed="false">
      <c r="A43" s="0" t="n">
        <f aca="false">A39+1</f>
        <v>2024</v>
      </c>
      <c r="B43" s="11" t="n">
        <v>6343.28252201252</v>
      </c>
      <c r="C43" s="9" t="n">
        <v>5474.67097074339</v>
      </c>
      <c r="D43" s="9" t="n">
        <v>3758.1662500454</v>
      </c>
      <c r="E43" s="9" t="n">
        <v>3007.9931807154</v>
      </c>
      <c r="F43" s="9" t="n">
        <v>4933.7330232618</v>
      </c>
      <c r="G43" s="9" t="n">
        <v>5124.2909001792</v>
      </c>
      <c r="H43" s="3" t="n">
        <f aca="false">H39+1</f>
        <v>2024</v>
      </c>
      <c r="I43" s="11" t="e">
        <f aca="false">B43*[4]'inflation indexes'!i135</f>
        <v>#NAME?</v>
      </c>
      <c r="J43" s="9" t="e">
        <f aca="false">G43*[4]'inflation indexes'!i135</f>
        <v>#NAME?</v>
      </c>
      <c r="K43" s="9" t="e">
        <f aca="false">C43*[4]'inflation indexes'!i135</f>
        <v>#NAME?</v>
      </c>
      <c r="L43" s="9" t="e">
        <f aca="false">D43*[4]'inflation indexes'!i135</f>
        <v>#NAME?</v>
      </c>
      <c r="M43" s="9" t="e">
        <f aca="false">E43*[4]'inflation indexes'!i135</f>
        <v>#NAME?</v>
      </c>
      <c r="N43" s="9" t="e">
        <f aca="false">F43*[4]'inflation indexes'!i135</f>
        <v>#NAME?</v>
      </c>
      <c r="O43" s="9" t="n">
        <v>0.5672670576</v>
      </c>
      <c r="P43" s="14" t="n">
        <v>6899.5589574431</v>
      </c>
      <c r="Q43" s="13" t="n">
        <v>5714.7336526655</v>
      </c>
      <c r="R43" s="13" t="n">
        <v>3877.852407555</v>
      </c>
      <c r="S43" s="13" t="n">
        <v>3308.9716313237</v>
      </c>
      <c r="T43" s="13" t="n">
        <v>5172.4696314504</v>
      </c>
      <c r="U43" s="13" t="n">
        <v>5378.0824979323</v>
      </c>
      <c r="V43" s="10" t="n">
        <v>4578.1295795136</v>
      </c>
      <c r="W43" s="10" t="n">
        <v>3558.3137751234</v>
      </c>
      <c r="X43" s="7" t="n">
        <f aca="false">X39+1</f>
        <v>2024</v>
      </c>
      <c r="Y43" s="8" t="e">
        <f aca="false">P43*[4]'inflation indexes'!i135</f>
        <v>#NAME?</v>
      </c>
      <c r="Z43" s="8" t="e">
        <f aca="false">U43*[4]'inflation indexes'!i135</f>
        <v>#NAME?</v>
      </c>
      <c r="AA43" s="13" t="e">
        <f aca="false">Q43*[4]'inflation indexes'!i135</f>
        <v>#NAME?</v>
      </c>
      <c r="AB43" s="13" t="e">
        <f aca="false">R43*[4]'inflation indexes'!i135</f>
        <v>#NAME?</v>
      </c>
      <c r="AC43" s="13" t="e">
        <f aca="false">S43*[4]'inflation indexes'!i135</f>
        <v>#NAME?</v>
      </c>
      <c r="AD43" s="13" t="e">
        <f aca="false">T43*[4]'inflation indexes'!i135</f>
        <v>#NAME?</v>
      </c>
      <c r="AE43" s="13" t="n">
        <f aca="false">V43*[3]'inflation indexes'!i135</f>
        <v>4246.49046320191</v>
      </c>
      <c r="AF43" s="13" t="n">
        <f aca="false">AE43*0.82</f>
        <v>3482.12217982557</v>
      </c>
      <c r="AG43" s="8" t="n">
        <f aca="false">W43*[3]'inflation indexes'!i135</f>
        <v>3300.54998415901</v>
      </c>
      <c r="AH43" s="13" t="n">
        <v>0.5585883463</v>
      </c>
      <c r="AI43" s="3" t="n">
        <f aca="false">AI39+1</f>
        <v>2024</v>
      </c>
      <c r="AJ43" s="11" t="n">
        <v>7363.8948212955</v>
      </c>
      <c r="AK43" s="9" t="n">
        <v>5976.182979206</v>
      </c>
      <c r="AL43" s="9" t="n">
        <v>4047.5766842541</v>
      </c>
      <c r="AM43" s="9" t="n">
        <v>3453.593057387</v>
      </c>
      <c r="AN43" s="9" t="n">
        <v>5409.8463447543</v>
      </c>
      <c r="AO43" s="9" t="n">
        <v>5653.2804250353</v>
      </c>
      <c r="AP43" s="3"/>
      <c r="AQ43" s="3"/>
      <c r="AR43" s="3" t="n">
        <f aca="false">AR39+1</f>
        <v>2024</v>
      </c>
      <c r="AS43" s="6" t="e">
        <f aca="false">AJ43*[4]'inflation indexes'!i135</f>
        <v>#NAME?</v>
      </c>
      <c r="AT43" s="6" t="e">
        <f aca="false">AO43*[4]'inflation indexes'!i135</f>
        <v>#NAME?</v>
      </c>
      <c r="AU43" s="9" t="e">
        <f aca="false">AK43*[4]'inflation indexes'!i135</f>
        <v>#NAME?</v>
      </c>
      <c r="AV43" s="9" t="e">
        <f aca="false">AL43*[4]'inflation indexes'!i135</f>
        <v>#NAME?</v>
      </c>
      <c r="AW43" s="9" t="e">
        <f aca="false">AM43*[4]'inflation indexes'!i135</f>
        <v>#NAME?</v>
      </c>
      <c r="AX43" s="9" t="e">
        <f aca="false">AN43*[4]'inflation indexes'!i135</f>
        <v>#NAME?</v>
      </c>
      <c r="AY43" s="9" t="n">
        <v>0.5397488193</v>
      </c>
      <c r="AZ43" s="9" t="n">
        <f aca="false">V43*[3]'inflation indexes'!i135</f>
        <v>4246.49046320191</v>
      </c>
      <c r="BA43" s="9" t="n">
        <f aca="false">AZ43*0.82</f>
        <v>3482.12217982557</v>
      </c>
      <c r="BB43" s="6" t="n">
        <f aca="false">W43*[3]'inflation indexes'!i135</f>
        <v>3300.54998415901</v>
      </c>
    </row>
    <row r="44" customFormat="false" ht="15" hidden="false" customHeight="false" outlineLevel="0" collapsed="false">
      <c r="A44" s="0" t="n">
        <f aca="false">A40+1</f>
        <v>2024</v>
      </c>
      <c r="B44" s="11" t="n">
        <v>6375.55978964205</v>
      </c>
      <c r="C44" s="9" t="n">
        <v>5634.541320916</v>
      </c>
      <c r="D44" s="9" t="n">
        <v>3847.49214744782</v>
      </c>
      <c r="E44" s="9" t="n">
        <v>3083.16152224561</v>
      </c>
      <c r="F44" s="9" t="n">
        <v>4941.6658450579</v>
      </c>
      <c r="G44" s="9" t="n">
        <v>5145.7114701585</v>
      </c>
      <c r="H44" s="3" t="n">
        <f aca="false">H40+1</f>
        <v>2024</v>
      </c>
      <c r="I44" s="11" t="e">
        <f aca="false">B44*[4]'inflation indexes'!i136</f>
        <v>#NAME?</v>
      </c>
      <c r="J44" s="9" t="e">
        <f aca="false">G44*[4]'inflation indexes'!i136</f>
        <v>#NAME?</v>
      </c>
      <c r="K44" s="9" t="e">
        <f aca="false">C44*[4]'inflation indexes'!i136</f>
        <v>#NAME?</v>
      </c>
      <c r="L44" s="9" t="e">
        <f aca="false">D44*[4]'inflation indexes'!i136</f>
        <v>#NAME?</v>
      </c>
      <c r="M44" s="9" t="e">
        <f aca="false">E44*[4]'inflation indexes'!i136</f>
        <v>#NAME?</v>
      </c>
      <c r="N44" s="9" t="e">
        <f aca="false">F44*[4]'inflation indexes'!i136</f>
        <v>#NAME?</v>
      </c>
      <c r="O44" s="9" t="n">
        <v>0.5736533435</v>
      </c>
      <c r="P44" s="14" t="n">
        <v>6930.6941152612</v>
      </c>
      <c r="Q44" s="13" t="n">
        <v>5753.100548637</v>
      </c>
      <c r="R44" s="13" t="n">
        <v>3886.4685144645</v>
      </c>
      <c r="S44" s="13" t="n">
        <v>3315.153881458</v>
      </c>
      <c r="T44" s="13" t="n">
        <v>5202.0975331267</v>
      </c>
      <c r="U44" s="13" t="n">
        <v>5419.1523606281</v>
      </c>
      <c r="V44" s="10" t="n">
        <v>4600.8505233499</v>
      </c>
      <c r="W44" s="10" t="n">
        <v>3563.611675458</v>
      </c>
      <c r="X44" s="7" t="n">
        <f aca="false">X40+1</f>
        <v>2024</v>
      </c>
      <c r="Y44" s="8" t="e">
        <f aca="false">P44*[4]'inflation indexes'!i136</f>
        <v>#NAME?</v>
      </c>
      <c r="Z44" s="8" t="e">
        <f aca="false">U44*[4]'inflation indexes'!i136</f>
        <v>#NAME?</v>
      </c>
      <c r="AA44" s="13" t="e">
        <f aca="false">Q44*[4]'inflation indexes'!i136</f>
        <v>#NAME?</v>
      </c>
      <c r="AB44" s="13" t="e">
        <f aca="false">R44*[4]'inflation indexes'!i136</f>
        <v>#NAME?</v>
      </c>
      <c r="AC44" s="13" t="e">
        <f aca="false">S44*[4]'inflation indexes'!i136</f>
        <v>#NAME?</v>
      </c>
      <c r="AD44" s="13" t="e">
        <f aca="false">T44*[4]'inflation indexes'!i136</f>
        <v>#NAME?</v>
      </c>
      <c r="AE44" s="13" t="n">
        <f aca="false">V44*[3]'inflation indexes'!i136</f>
        <v>4267.56550479697</v>
      </c>
      <c r="AF44" s="13" t="n">
        <f aca="false">AE44*0.82</f>
        <v>3499.40371393351</v>
      </c>
      <c r="AG44" s="8" t="n">
        <f aca="false">W44*[3]'inflation indexes'!i136</f>
        <v>3305.46410527663</v>
      </c>
      <c r="AH44" s="13" t="n">
        <v>0.5518058468</v>
      </c>
      <c r="AI44" s="3" t="n">
        <f aca="false">AI40+1</f>
        <v>2024</v>
      </c>
      <c r="AJ44" s="11" t="n">
        <v>7379.8060570924</v>
      </c>
      <c r="AK44" s="9" t="n">
        <v>6025.5815020586</v>
      </c>
      <c r="AL44" s="9" t="n">
        <v>4068.9426497849</v>
      </c>
      <c r="AM44" s="9" t="n">
        <v>3466.4670878265</v>
      </c>
      <c r="AN44" s="9" t="n">
        <v>5450.8971007511</v>
      </c>
      <c r="AO44" s="9" t="n">
        <v>5701.852459668</v>
      </c>
      <c r="AP44" s="3"/>
      <c r="AQ44" s="3"/>
      <c r="AR44" s="3" t="n">
        <f aca="false">AR40+1</f>
        <v>2024</v>
      </c>
      <c r="AS44" s="6" t="e">
        <f aca="false">AJ44*[4]'inflation indexes'!i136</f>
        <v>#NAME?</v>
      </c>
      <c r="AT44" s="6" t="e">
        <f aca="false">AO44*[4]'inflation indexes'!i136</f>
        <v>#NAME?</v>
      </c>
      <c r="AU44" s="9" t="e">
        <f aca="false">AK44*[4]'inflation indexes'!i136</f>
        <v>#NAME?</v>
      </c>
      <c r="AV44" s="9" t="e">
        <f aca="false">AL44*[4]'inflation indexes'!i136</f>
        <v>#NAME?</v>
      </c>
      <c r="AW44" s="9" t="e">
        <f aca="false">AM44*[4]'inflation indexes'!i136</f>
        <v>#NAME?</v>
      </c>
      <c r="AX44" s="9" t="e">
        <f aca="false">AN44*[4]'inflation indexes'!i136</f>
        <v>#NAME?</v>
      </c>
      <c r="AY44" s="9" t="n">
        <v>0.5397488193</v>
      </c>
      <c r="AZ44" s="9" t="n">
        <f aca="false">V44*[3]'inflation indexes'!i136</f>
        <v>4267.56550479697</v>
      </c>
      <c r="BA44" s="9" t="n">
        <f aca="false">AZ44*0.82</f>
        <v>3499.40371393351</v>
      </c>
      <c r="BB44" s="6" t="n">
        <f aca="false">W44*[3]'inflation indexes'!i136</f>
        <v>3305.46410527663</v>
      </c>
    </row>
    <row r="45" customFormat="false" ht="15" hidden="false" customHeight="false" outlineLevel="0" collapsed="false">
      <c r="A45" s="0" t="n">
        <f aca="false">A41+1</f>
        <v>2025</v>
      </c>
      <c r="B45" s="11" t="n">
        <v>6407.26003588706</v>
      </c>
      <c r="C45" s="9" t="n">
        <v>5650.01624700885</v>
      </c>
      <c r="D45" s="9" t="n">
        <v>3848.70670017662</v>
      </c>
      <c r="E45" s="9" t="n">
        <v>3078.16010038198</v>
      </c>
      <c r="F45" s="9" t="n">
        <v>4963.6245782168</v>
      </c>
      <c r="G45" s="9" t="n">
        <v>5167.9084247167</v>
      </c>
      <c r="H45" s="3" t="n">
        <f aca="false">H41+1</f>
        <v>2025</v>
      </c>
      <c r="I45" s="11" t="e">
        <f aca="false">B45*[4]'inflation indexes'!i137</f>
        <v>#NAME?</v>
      </c>
      <c r="J45" s="9" t="e">
        <f aca="false">G45*[4]'inflation indexes'!i137</f>
        <v>#NAME?</v>
      </c>
      <c r="K45" s="9" t="e">
        <f aca="false">C45*[4]'inflation indexes'!i137</f>
        <v>#NAME?</v>
      </c>
      <c r="L45" s="9" t="e">
        <f aca="false">D45*[4]'inflation indexes'!i137</f>
        <v>#NAME?</v>
      </c>
      <c r="M45" s="9" t="e">
        <f aca="false">E45*[4]'inflation indexes'!i137</f>
        <v>#NAME?</v>
      </c>
      <c r="N45" s="9" t="e">
        <f aca="false">F45*[4]'inflation indexes'!i137</f>
        <v>#NAME?</v>
      </c>
      <c r="O45" s="9" t="n">
        <v>0.5649841905</v>
      </c>
      <c r="P45" s="12" t="n">
        <v>6949.9952404234</v>
      </c>
      <c r="Q45" s="13" t="n">
        <v>5801.0389169697</v>
      </c>
      <c r="R45" s="13" t="n">
        <v>3891.4615330678</v>
      </c>
      <c r="S45" s="13" t="n">
        <v>3321.3410552528</v>
      </c>
      <c r="T45" s="13" t="n">
        <v>5242.6220555927</v>
      </c>
      <c r="U45" s="13" t="n">
        <v>5459.8867804711</v>
      </c>
      <c r="V45" s="10" t="n">
        <v>4623.6842296759</v>
      </c>
      <c r="W45" s="10" t="n">
        <v>3568.9174637276</v>
      </c>
      <c r="X45" s="7" t="n">
        <f aca="false">X41+1</f>
        <v>2025</v>
      </c>
      <c r="Y45" s="8" t="e">
        <f aca="false">P45*[4]'inflation indexes'!i137</f>
        <v>#NAME?</v>
      </c>
      <c r="Z45" s="8" t="e">
        <f aca="false">U45*[4]'inflation indexes'!i137</f>
        <v>#NAME?</v>
      </c>
      <c r="AA45" s="13" t="e">
        <f aca="false">Q45*[4]'inflation indexes'!i137</f>
        <v>#NAME?</v>
      </c>
      <c r="AB45" s="13" t="e">
        <f aca="false">R45*[4]'inflation indexes'!i137</f>
        <v>#NAME?</v>
      </c>
      <c r="AC45" s="13" t="e">
        <f aca="false">S45*[4]'inflation indexes'!i137</f>
        <v>#NAME?</v>
      </c>
      <c r="AD45" s="13" t="e">
        <f aca="false">T45*[4]'inflation indexes'!i137</f>
        <v>#NAME?</v>
      </c>
      <c r="AE45" s="13" t="n">
        <f aca="false">V45*[3]'inflation indexes'!i137</f>
        <v>4288.74514038151</v>
      </c>
      <c r="AF45" s="13" t="n">
        <f aca="false">AE45*0.82</f>
        <v>3516.77101511284</v>
      </c>
      <c r="AG45" s="8" t="n">
        <f aca="false">W45*[3]'inflation indexes'!i137</f>
        <v>3310.38554292825</v>
      </c>
      <c r="AH45" s="13" t="n">
        <v>0.5500433162</v>
      </c>
      <c r="AI45" s="3" t="n">
        <f aca="false">AI41+1</f>
        <v>2025</v>
      </c>
      <c r="AJ45" s="11" t="n">
        <v>7415.7755982864</v>
      </c>
      <c r="AK45" s="9" t="n">
        <v>6070.95118898</v>
      </c>
      <c r="AL45" s="9" t="n">
        <v>4086.5589510806</v>
      </c>
      <c r="AM45" s="9" t="n">
        <v>3479.3816888948</v>
      </c>
      <c r="AN45" s="9" t="n">
        <v>5491.6772719363</v>
      </c>
      <c r="AO45" s="9" t="n">
        <v>5744.7345512129</v>
      </c>
      <c r="AP45" s="3"/>
      <c r="AQ45" s="3"/>
      <c r="AR45" s="3" t="n">
        <f aca="false">AR41+1</f>
        <v>2025</v>
      </c>
      <c r="AS45" s="6" t="e">
        <f aca="false">AJ45*[4]'inflation indexes'!i137</f>
        <v>#NAME?</v>
      </c>
      <c r="AT45" s="6" t="e">
        <f aca="false">AO45*[4]'inflation indexes'!i137</f>
        <v>#NAME?</v>
      </c>
      <c r="AU45" s="9" t="e">
        <f aca="false">AK45*[4]'inflation indexes'!i137</f>
        <v>#NAME?</v>
      </c>
      <c r="AV45" s="9" t="e">
        <f aca="false">AL45*[4]'inflation indexes'!i137</f>
        <v>#NAME?</v>
      </c>
      <c r="AW45" s="9" t="e">
        <f aca="false">AM45*[4]'inflation indexes'!i137</f>
        <v>#NAME?</v>
      </c>
      <c r="AX45" s="9" t="e">
        <f aca="false">AN45*[4]'inflation indexes'!i137</f>
        <v>#NAME?</v>
      </c>
      <c r="AY45" s="9" t="n">
        <v>0.5451577193</v>
      </c>
      <c r="AZ45" s="9" t="n">
        <f aca="false">V45*[3]'inflation indexes'!i137</f>
        <v>4288.74514038151</v>
      </c>
      <c r="BA45" s="9" t="n">
        <f aca="false">AZ45*0.82</f>
        <v>3516.77101511284</v>
      </c>
      <c r="BB45" s="6" t="n">
        <f aca="false">W45*[3]'inflation indexes'!i137</f>
        <v>3310.38554292825</v>
      </c>
    </row>
    <row r="46" customFormat="false" ht="15" hidden="false" customHeight="false" outlineLevel="0" collapsed="false">
      <c r="A46" s="0" t="n">
        <f aca="false">A42+1</f>
        <v>2025</v>
      </c>
      <c r="B46" s="11" t="n">
        <v>6419.58376260898</v>
      </c>
      <c r="C46" s="9" t="n">
        <v>5755.83472466132</v>
      </c>
      <c r="D46" s="9" t="n">
        <v>3931.38340852773</v>
      </c>
      <c r="E46" s="9" t="n">
        <v>3132.26102499119</v>
      </c>
      <c r="F46" s="9" t="n">
        <v>4983.5864131972</v>
      </c>
      <c r="G46" s="9" t="n">
        <v>5186.2092014124</v>
      </c>
      <c r="H46" s="3" t="n">
        <f aca="false">H42+1</f>
        <v>2025</v>
      </c>
      <c r="I46" s="11" t="e">
        <f aca="false">B46*[4]'inflation indexes'!i138</f>
        <v>#NAME?</v>
      </c>
      <c r="J46" s="9" t="e">
        <f aca="false">G46*[4]'inflation indexes'!i138</f>
        <v>#NAME?</v>
      </c>
      <c r="K46" s="9" t="e">
        <f aca="false">C46*[4]'inflation indexes'!i138</f>
        <v>#NAME?</v>
      </c>
      <c r="L46" s="9" t="e">
        <f aca="false">D46*[4]'inflation indexes'!i138</f>
        <v>#NAME?</v>
      </c>
      <c r="M46" s="9" t="e">
        <f aca="false">E46*[4]'inflation indexes'!i138</f>
        <v>#NAME?</v>
      </c>
      <c r="N46" s="9" t="e">
        <f aca="false">F46*[4]'inflation indexes'!i138</f>
        <v>#NAME?</v>
      </c>
      <c r="O46" s="9" t="n">
        <v>0.5858783062</v>
      </c>
      <c r="P46" s="14" t="n">
        <v>6967.4957246711</v>
      </c>
      <c r="Q46" s="13" t="n">
        <v>5832.3612002901</v>
      </c>
      <c r="R46" s="13" t="n">
        <v>3914.4987484723</v>
      </c>
      <c r="S46" s="13" t="n">
        <v>3327.5443708008</v>
      </c>
      <c r="T46" s="13" t="n">
        <v>5268.7288405898</v>
      </c>
      <c r="U46" s="13" t="n">
        <v>5495.9493877597</v>
      </c>
      <c r="V46" s="10" t="n">
        <v>4646.6312581238</v>
      </c>
      <c r="W46" s="10" t="n">
        <v>3574.2311516765</v>
      </c>
      <c r="X46" s="7" t="n">
        <f aca="false">X42+1</f>
        <v>2025</v>
      </c>
      <c r="Y46" s="8" t="e">
        <f aca="false">P46*[4]'inflation indexes'!i138</f>
        <v>#NAME?</v>
      </c>
      <c r="Z46" s="8" t="e">
        <f aca="false">U46*[4]'inflation indexes'!i138</f>
        <v>#NAME?</v>
      </c>
      <c r="AA46" s="13" t="e">
        <f aca="false">Q46*[4]'inflation indexes'!i138</f>
        <v>#NAME?</v>
      </c>
      <c r="AB46" s="13" t="e">
        <f aca="false">R46*[4]'inflation indexes'!i138</f>
        <v>#NAME?</v>
      </c>
      <c r="AC46" s="13" t="e">
        <f aca="false">S46*[4]'inflation indexes'!i138</f>
        <v>#NAME?</v>
      </c>
      <c r="AD46" s="13" t="e">
        <f aca="false">T46*[4]'inflation indexes'!i138</f>
        <v>#NAME?</v>
      </c>
      <c r="AE46" s="13" t="n">
        <f aca="false">V46*[3]'inflation indexes'!i138</f>
        <v>4310.02988904806</v>
      </c>
      <c r="AF46" s="13" t="n">
        <f aca="false">AE46*0.82</f>
        <v>3534.22450901941</v>
      </c>
      <c r="AG46" s="8" t="n">
        <f aca="false">W46*[3]'inflation indexes'!i138</f>
        <v>3315.31430800742</v>
      </c>
      <c r="AH46" s="13" t="n">
        <v>0.5586335755</v>
      </c>
      <c r="AI46" s="3" t="n">
        <f aca="false">AI42+1</f>
        <v>2025</v>
      </c>
      <c r="AJ46" s="11" t="n">
        <v>7444.612604771</v>
      </c>
      <c r="AK46" s="9" t="n">
        <v>6122.2960400225</v>
      </c>
      <c r="AL46" s="9" t="n">
        <v>4113.949725484</v>
      </c>
      <c r="AM46" s="9" t="n">
        <v>3492.3449468416</v>
      </c>
      <c r="AN46" s="9" t="n">
        <v>5534.6162405446</v>
      </c>
      <c r="AO46" s="9" t="n">
        <v>5799.1069408696</v>
      </c>
      <c r="AP46" s="3"/>
      <c r="AQ46" s="3"/>
      <c r="AR46" s="3" t="n">
        <f aca="false">AR42+1</f>
        <v>2025</v>
      </c>
      <c r="AS46" s="6" t="e">
        <f aca="false">AJ46*[4]'inflation indexes'!i138</f>
        <v>#NAME?</v>
      </c>
      <c r="AT46" s="6" t="e">
        <f aca="false">AO46*[4]'inflation indexes'!i138</f>
        <v>#NAME?</v>
      </c>
      <c r="AU46" s="9" t="e">
        <f aca="false">AK46*[4]'inflation indexes'!i138</f>
        <v>#NAME?</v>
      </c>
      <c r="AV46" s="9" t="e">
        <f aca="false">AL46*[4]'inflation indexes'!i138</f>
        <v>#NAME?</v>
      </c>
      <c r="AW46" s="9" t="e">
        <f aca="false">AM46*[4]'inflation indexes'!i138</f>
        <v>#NAME?</v>
      </c>
      <c r="AX46" s="9" t="e">
        <f aca="false">AN46*[4]'inflation indexes'!i138</f>
        <v>#NAME?</v>
      </c>
      <c r="AY46" s="9" t="n">
        <v>0.548378243</v>
      </c>
      <c r="AZ46" s="9" t="n">
        <f aca="false">V46*[3]'inflation indexes'!i138</f>
        <v>4310.02988904806</v>
      </c>
      <c r="BA46" s="9" t="n">
        <f aca="false">AZ46*0.82</f>
        <v>3534.22450901941</v>
      </c>
      <c r="BB46" s="6" t="n">
        <f aca="false">W46*[3]'inflation indexes'!i138</f>
        <v>3315.31430800742</v>
      </c>
    </row>
    <row r="47" customFormat="false" ht="15" hidden="false" customHeight="false" outlineLevel="0" collapsed="false">
      <c r="A47" s="0" t="n">
        <f aca="false">A43+1</f>
        <v>2025</v>
      </c>
      <c r="B47" s="11" t="n">
        <v>6436.58627808515</v>
      </c>
      <c r="C47" s="9" t="n">
        <v>5771.53703563309</v>
      </c>
      <c r="D47" s="9" t="n">
        <v>3941.19709227819</v>
      </c>
      <c r="E47" s="9" t="n">
        <v>3136.06100260978</v>
      </c>
      <c r="F47" s="9" t="n">
        <v>5003.3271827804</v>
      </c>
      <c r="G47" s="9" t="n">
        <v>5209.5949560611</v>
      </c>
      <c r="H47" s="3" t="n">
        <f aca="false">H43+1</f>
        <v>2025</v>
      </c>
      <c r="I47" s="11" t="e">
        <f aca="false">B47*[4]'inflation indexes'!i139</f>
        <v>#NAME?</v>
      </c>
      <c r="J47" s="9" t="e">
        <f aca="false">G47*[4]'inflation indexes'!i139</f>
        <v>#NAME?</v>
      </c>
      <c r="K47" s="9" t="e">
        <f aca="false">C47*[4]'inflation indexes'!i139</f>
        <v>#NAME?</v>
      </c>
      <c r="L47" s="9" t="e">
        <f aca="false">D47*[4]'inflation indexes'!i139</f>
        <v>#NAME?</v>
      </c>
      <c r="M47" s="9" t="e">
        <f aca="false">E47*[4]'inflation indexes'!i139</f>
        <v>#NAME?</v>
      </c>
      <c r="N47" s="9" t="e">
        <f aca="false">F47*[4]'inflation indexes'!i139</f>
        <v>#NAME?</v>
      </c>
      <c r="O47" s="9" t="n">
        <v>0.5870910795</v>
      </c>
      <c r="P47" s="14" t="n">
        <v>6999.8625573446</v>
      </c>
      <c r="Q47" s="13" t="n">
        <v>5844.8352051087</v>
      </c>
      <c r="R47" s="13" t="n">
        <v>3940.7155020344</v>
      </c>
      <c r="S47" s="13" t="n">
        <v>3333.7621174101</v>
      </c>
      <c r="T47" s="13" t="n">
        <v>5277.1748516271</v>
      </c>
      <c r="U47" s="13" t="n">
        <v>5520.795177831</v>
      </c>
      <c r="V47" s="10" t="n">
        <v>4669.6921711038</v>
      </c>
      <c r="W47" s="10" t="n">
        <v>3579.5527510663</v>
      </c>
      <c r="X47" s="7" t="n">
        <f aca="false">X43+1</f>
        <v>2025</v>
      </c>
      <c r="Y47" s="8" t="e">
        <f aca="false">P47*[4]'inflation indexes'!i139</f>
        <v>#NAME?</v>
      </c>
      <c r="Z47" s="8" t="e">
        <f aca="false">U47*[4]'inflation indexes'!i139</f>
        <v>#NAME?</v>
      </c>
      <c r="AA47" s="13" t="e">
        <f aca="false">Q47*[4]'inflation indexes'!i139</f>
        <v>#NAME?</v>
      </c>
      <c r="AB47" s="13" t="e">
        <f aca="false">R47*[4]'inflation indexes'!i139</f>
        <v>#NAME?</v>
      </c>
      <c r="AC47" s="13" t="e">
        <f aca="false">S47*[4]'inflation indexes'!i139</f>
        <v>#NAME?</v>
      </c>
      <c r="AD47" s="13" t="e">
        <f aca="false">T47*[4]'inflation indexes'!i139</f>
        <v>#NAME?</v>
      </c>
      <c r="AE47" s="13" t="n">
        <f aca="false">V47*[3]'inflation indexes'!i139</f>
        <v>4331.42027246589</v>
      </c>
      <c r="AF47" s="13" t="n">
        <f aca="false">AE47*0.82</f>
        <v>3551.76462342203</v>
      </c>
      <c r="AG47" s="8" t="n">
        <f aca="false">W47*[3]'inflation indexes'!i139</f>
        <v>3320.25041142374</v>
      </c>
      <c r="AH47" s="13" t="n">
        <v>0.5672238348</v>
      </c>
      <c r="AI47" s="3" t="n">
        <f aca="false">AI43+1</f>
        <v>2025</v>
      </c>
      <c r="AJ47" s="11" t="n">
        <v>7471.125543707</v>
      </c>
      <c r="AK47" s="9" t="n">
        <v>6157.2088317871</v>
      </c>
      <c r="AL47" s="9" t="n">
        <v>4146.5333754738</v>
      </c>
      <c r="AM47" s="9" t="n">
        <v>3505.3568587966</v>
      </c>
      <c r="AN47" s="9" t="n">
        <v>5567.3720506893</v>
      </c>
      <c r="AO47" s="9" t="n">
        <v>5849.9886178405</v>
      </c>
      <c r="AP47" s="3"/>
      <c r="AQ47" s="3"/>
      <c r="AR47" s="3" t="n">
        <f aca="false">AR43+1</f>
        <v>2025</v>
      </c>
      <c r="AS47" s="6" t="e">
        <f aca="false">AJ47*[4]'inflation indexes'!i139</f>
        <v>#NAME?</v>
      </c>
      <c r="AT47" s="6" t="e">
        <f aca="false">AO47*[4]'inflation indexes'!i139</f>
        <v>#NAME?</v>
      </c>
      <c r="AU47" s="9" t="e">
        <f aca="false">AK47*[4]'inflation indexes'!i139</f>
        <v>#NAME?</v>
      </c>
      <c r="AV47" s="9" t="e">
        <f aca="false">AL47*[4]'inflation indexes'!i139</f>
        <v>#NAME?</v>
      </c>
      <c r="AW47" s="9" t="e">
        <f aca="false">AM47*[4]'inflation indexes'!i139</f>
        <v>#NAME?</v>
      </c>
      <c r="AX47" s="9" t="e">
        <f aca="false">AN47*[4]'inflation indexes'!i139</f>
        <v>#NAME?</v>
      </c>
      <c r="AY47" s="9" t="n">
        <v>0.5468010643</v>
      </c>
      <c r="AZ47" s="9" t="n">
        <f aca="false">V47*[3]'inflation indexes'!i139</f>
        <v>4331.42027246589</v>
      </c>
      <c r="BA47" s="9" t="n">
        <f aca="false">AZ47*0.82</f>
        <v>3551.76462342203</v>
      </c>
      <c r="BB47" s="6" t="n">
        <f aca="false">W47*[3]'inflation indexes'!i139</f>
        <v>3320.25041142374</v>
      </c>
    </row>
    <row r="48" customFormat="false" ht="15" hidden="false" customHeight="false" outlineLevel="0" collapsed="false">
      <c r="A48" s="0" t="n">
        <f aca="false">A44+1</f>
        <v>2025</v>
      </c>
      <c r="B48" s="11" t="n">
        <v>6466.08472104075</v>
      </c>
      <c r="C48" s="9" t="n">
        <v>5873.0339888546</v>
      </c>
      <c r="D48" s="9" t="n">
        <v>3985.39007208387</v>
      </c>
      <c r="E48" s="9" t="n">
        <v>3180.77685532184</v>
      </c>
      <c r="F48" s="9" t="n">
        <v>5014.8989519261</v>
      </c>
      <c r="G48" s="9" t="n">
        <v>5233.1738641156</v>
      </c>
      <c r="H48" s="3" t="n">
        <f aca="false">H44+1</f>
        <v>2025</v>
      </c>
      <c r="I48" s="11" t="e">
        <f aca="false">B48*[4]'inflation indexes'!i140</f>
        <v>#NAME?</v>
      </c>
      <c r="J48" s="9" t="e">
        <f aca="false">G48*[4]'inflation indexes'!i140</f>
        <v>#NAME?</v>
      </c>
      <c r="K48" s="9" t="e">
        <f aca="false">C48*[4]'inflation indexes'!i140</f>
        <v>#NAME?</v>
      </c>
      <c r="L48" s="9" t="e">
        <f aca="false">D48*[4]'inflation indexes'!i140</f>
        <v>#NAME?</v>
      </c>
      <c r="M48" s="9" t="e">
        <f aca="false">E48*[4]'inflation indexes'!i140</f>
        <v>#NAME?</v>
      </c>
      <c r="N48" s="9" t="e">
        <f aca="false">F48*[4]'inflation indexes'!i140</f>
        <v>#NAME?</v>
      </c>
      <c r="O48" s="9" t="n">
        <v>0.585325616</v>
      </c>
      <c r="P48" s="14" t="n">
        <v>7002.240779048</v>
      </c>
      <c r="Q48" s="13" t="n">
        <v>5888.5132707558</v>
      </c>
      <c r="R48" s="13" t="n">
        <v>3952.3140393292</v>
      </c>
      <c r="S48" s="13" t="n">
        <v>3339.9833625867</v>
      </c>
      <c r="T48" s="13" t="n">
        <v>5313.6550364641</v>
      </c>
      <c r="U48" s="13" t="n">
        <v>5565.7906938789</v>
      </c>
      <c r="V48" s="10" t="n">
        <v>4692.8675338169</v>
      </c>
      <c r="W48" s="10" t="n">
        <v>3584.8822736762</v>
      </c>
      <c r="X48" s="7" t="n">
        <f aca="false">X44+1</f>
        <v>2025</v>
      </c>
      <c r="Y48" s="8" t="e">
        <f aca="false">P48*[4]'inflation indexes'!i140</f>
        <v>#NAME?</v>
      </c>
      <c r="Z48" s="8" t="e">
        <f aca="false">U48*[4]'inflation indexes'!i140</f>
        <v>#NAME?</v>
      </c>
      <c r="AA48" s="13" t="e">
        <f aca="false">Q48*[4]'inflation indexes'!i140</f>
        <v>#NAME?</v>
      </c>
      <c r="AB48" s="13" t="e">
        <f aca="false">R48*[4]'inflation indexes'!i140</f>
        <v>#NAME?</v>
      </c>
      <c r="AC48" s="13" t="e">
        <f aca="false">S48*[4]'inflation indexes'!i140</f>
        <v>#NAME?</v>
      </c>
      <c r="AD48" s="13" t="e">
        <f aca="false">T48*[4]'inflation indexes'!i140</f>
        <v>#NAME?</v>
      </c>
      <c r="AE48" s="13" t="n">
        <f aca="false">V48*[3]'inflation indexes'!i140</f>
        <v>4352.91681489291</v>
      </c>
      <c r="AF48" s="13" t="n">
        <f aca="false">AE48*0.82</f>
        <v>3569.39178821218</v>
      </c>
      <c r="AG48" s="8" t="n">
        <f aca="false">W48*[3]'inflation indexes'!i140</f>
        <v>3325.19386410311</v>
      </c>
      <c r="AH48" s="13" t="n">
        <v>0.5672238348</v>
      </c>
      <c r="AI48" s="3" t="n">
        <f aca="false">AI44+1</f>
        <v>2025</v>
      </c>
      <c r="AJ48" s="11" t="n">
        <v>7515.7409404529</v>
      </c>
      <c r="AK48" s="9" t="n">
        <v>6209.5256622756</v>
      </c>
      <c r="AL48" s="9" t="n">
        <v>4164.3830794013</v>
      </c>
      <c r="AM48" s="9" t="n">
        <v>3518.419344296</v>
      </c>
      <c r="AN48" s="9" t="n">
        <v>5613.7290176471</v>
      </c>
      <c r="AO48" s="9" t="n">
        <v>5897.299536325</v>
      </c>
      <c r="AP48" s="3"/>
      <c r="AQ48" s="3"/>
      <c r="AR48" s="3" t="n">
        <f aca="false">AR44+1</f>
        <v>2025</v>
      </c>
      <c r="AS48" s="6" t="e">
        <f aca="false">AJ48*[4]'inflation indexes'!i140</f>
        <v>#NAME?</v>
      </c>
      <c r="AT48" s="6" t="e">
        <f aca="false">AO48*[4]'inflation indexes'!i140</f>
        <v>#NAME?</v>
      </c>
      <c r="AU48" s="9" t="e">
        <f aca="false">AK48*[4]'inflation indexes'!i140</f>
        <v>#NAME?</v>
      </c>
      <c r="AV48" s="9" t="e">
        <f aca="false">AL48*[4]'inflation indexes'!i140</f>
        <v>#NAME?</v>
      </c>
      <c r="AW48" s="9" t="e">
        <f aca="false">AM48*[4]'inflation indexes'!i140</f>
        <v>#NAME?</v>
      </c>
      <c r="AX48" s="9" t="e">
        <f aca="false">AN48*[4]'inflation indexes'!i140</f>
        <v>#NAME?</v>
      </c>
      <c r="AY48" s="9" t="n">
        <v>0.5475720373</v>
      </c>
      <c r="AZ48" s="9" t="n">
        <f aca="false">V48*[3]'inflation indexes'!i140</f>
        <v>4352.91681489291</v>
      </c>
      <c r="BA48" s="9" t="n">
        <f aca="false">AZ48*0.82</f>
        <v>3569.39178821218</v>
      </c>
      <c r="BB48" s="6" t="n">
        <f aca="false">W48*[3]'inflation indexes'!i140</f>
        <v>3325.19386410311</v>
      </c>
    </row>
    <row r="49" customFormat="false" ht="15" hidden="false" customHeight="false" outlineLevel="0" collapsed="false">
      <c r="A49" s="0" t="n">
        <f aca="false">A45+1</f>
        <v>2026</v>
      </c>
      <c r="B49" s="11" t="n">
        <v>6509.70199242626</v>
      </c>
      <c r="C49" s="9" t="n">
        <v>5889.89822575689</v>
      </c>
      <c r="D49" s="9" t="n">
        <v>3997.18706617127</v>
      </c>
      <c r="E49" s="9" t="n">
        <v>3186.2817583145</v>
      </c>
      <c r="F49" s="9" t="n">
        <v>5031.3681009434</v>
      </c>
      <c r="G49" s="9" t="n">
        <v>5250.8368305699</v>
      </c>
      <c r="H49" s="3" t="n">
        <f aca="false">H45+1</f>
        <v>2026</v>
      </c>
      <c r="I49" s="11" t="e">
        <f aca="false">B49*[4]'inflation indexes'!i141</f>
        <v>#NAME?</v>
      </c>
      <c r="J49" s="9" t="e">
        <f aca="false">G49*[4]'inflation indexes'!i141</f>
        <v>#NAME?</v>
      </c>
      <c r="K49" s="9" t="e">
        <f aca="false">C49*[4]'inflation indexes'!i141</f>
        <v>#NAME?</v>
      </c>
      <c r="L49" s="9" t="e">
        <f aca="false">D49*[4]'inflation indexes'!i141</f>
        <v>#NAME?</v>
      </c>
      <c r="M49" s="9" t="e">
        <f aca="false">E49*[4]'inflation indexes'!i141</f>
        <v>#NAME?</v>
      </c>
      <c r="N49" s="9" t="e">
        <f aca="false">F49*[4]'inflation indexes'!i141</f>
        <v>#NAME?</v>
      </c>
      <c r="O49" s="9" t="n">
        <v>0.5846788504</v>
      </c>
      <c r="P49" s="12" t="n">
        <v>7002.9523038307</v>
      </c>
      <c r="Q49" s="13" t="n">
        <v>5927.7314032619</v>
      </c>
      <c r="R49" s="13" t="n">
        <v>3971.5415580188</v>
      </c>
      <c r="S49" s="13" t="n">
        <v>3346.2237225941</v>
      </c>
      <c r="T49" s="13" t="n">
        <v>5343.3200449459</v>
      </c>
      <c r="U49" s="13" t="n">
        <v>5602.0886399062</v>
      </c>
      <c r="V49" s="10" t="n">
        <v>4716.1579142694</v>
      </c>
      <c r="W49" s="10" t="n">
        <v>3590.2197313028</v>
      </c>
      <c r="X49" s="7" t="n">
        <f aca="false">X45+1</f>
        <v>2026</v>
      </c>
      <c r="Y49" s="8" t="e">
        <f aca="false">P49*[4]'inflation indexes'!i141</f>
        <v>#NAME?</v>
      </c>
      <c r="Z49" s="8" t="e">
        <f aca="false">U49*[4]'inflation indexes'!i141</f>
        <v>#NAME?</v>
      </c>
      <c r="AA49" s="13" t="e">
        <f aca="false">Q49*[4]'inflation indexes'!i141</f>
        <v>#NAME?</v>
      </c>
      <c r="AB49" s="13" t="e">
        <f aca="false">R49*[4]'inflation indexes'!i141</f>
        <v>#NAME?</v>
      </c>
      <c r="AC49" s="13" t="e">
        <f aca="false">S49*[4]'inflation indexes'!i141</f>
        <v>#NAME?</v>
      </c>
      <c r="AD49" s="13" t="e">
        <f aca="false">T49*[4]'inflation indexes'!i141</f>
        <v>#NAME?</v>
      </c>
      <c r="AE49" s="13" t="n">
        <f aca="false">V49*[3]'inflation indexes'!i141</f>
        <v>4374.52004318912</v>
      </c>
      <c r="AF49" s="13" t="n">
        <f aca="false">AE49*0.82</f>
        <v>3587.10643541508</v>
      </c>
      <c r="AG49" s="8" t="n">
        <f aca="false">W49*[3]'inflation indexes'!i141</f>
        <v>3330.1446769876</v>
      </c>
      <c r="AH49" s="13" t="n">
        <v>0.5672238348</v>
      </c>
      <c r="AI49" s="3" t="n">
        <f aca="false">AI45+1</f>
        <v>2026</v>
      </c>
      <c r="AJ49" s="11" t="n">
        <v>7519.5758228913</v>
      </c>
      <c r="AK49" s="9" t="n">
        <v>6263.7050629683</v>
      </c>
      <c r="AL49" s="9" t="n">
        <v>4183.2569074289</v>
      </c>
      <c r="AM49" s="9" t="n">
        <v>3531.5328924457</v>
      </c>
      <c r="AN49" s="9" t="n">
        <v>5659.7544748445</v>
      </c>
      <c r="AO49" s="9" t="n">
        <v>5943.578564871</v>
      </c>
      <c r="AP49" s="3"/>
      <c r="AQ49" s="3"/>
      <c r="AR49" s="3" t="n">
        <f aca="false">AR45+1</f>
        <v>2026</v>
      </c>
      <c r="AS49" s="6" t="e">
        <f aca="false">AJ49*[4]'inflation indexes'!i141</f>
        <v>#NAME?</v>
      </c>
      <c r="AT49" s="6" t="e">
        <f aca="false">AO49*[4]'inflation indexes'!i141</f>
        <v>#NAME?</v>
      </c>
      <c r="AU49" s="9" t="e">
        <f aca="false">AK49*[4]'inflation indexes'!i141</f>
        <v>#NAME?</v>
      </c>
      <c r="AV49" s="9" t="e">
        <f aca="false">AL49*[4]'inflation indexes'!i141</f>
        <v>#NAME?</v>
      </c>
      <c r="AW49" s="9" t="e">
        <f aca="false">AM49*[4]'inflation indexes'!i141</f>
        <v>#NAME?</v>
      </c>
      <c r="AX49" s="9" t="e">
        <f aca="false">AN49*[4]'inflation indexes'!i141</f>
        <v>#NAME?</v>
      </c>
      <c r="AY49" s="9" t="n">
        <v>0.564684958</v>
      </c>
      <c r="AZ49" s="9" t="n">
        <f aca="false">V49*[3]'inflation indexes'!i141</f>
        <v>4374.52004318912</v>
      </c>
      <c r="BA49" s="9" t="n">
        <f aca="false">AZ49*0.82</f>
        <v>3587.10643541508</v>
      </c>
      <c r="BB49" s="6" t="n">
        <f aca="false">W49*[3]'inflation indexes'!i141</f>
        <v>3330.1446769876</v>
      </c>
    </row>
    <row r="50" customFormat="false" ht="15" hidden="false" customHeight="false" outlineLevel="0" collapsed="false">
      <c r="A50" s="0" t="n">
        <f aca="false">A46+1</f>
        <v>2026</v>
      </c>
      <c r="B50" s="11" t="n">
        <v>6542.14841980565</v>
      </c>
      <c r="C50" s="9" t="n">
        <v>5998.98794798766</v>
      </c>
      <c r="D50" s="9" t="n">
        <v>4062.98248721352</v>
      </c>
      <c r="E50" s="9" t="n">
        <v>3235.44023613331</v>
      </c>
      <c r="F50" s="9" t="n">
        <v>5044.0320205112</v>
      </c>
      <c r="G50" s="9" t="n">
        <v>5262.3032902308</v>
      </c>
      <c r="H50" s="3" t="n">
        <f aca="false">H46+1</f>
        <v>2026</v>
      </c>
      <c r="I50" s="11" t="e">
        <f aca="false">B50*[4]'inflation indexes'!i142</f>
        <v>#NAME?</v>
      </c>
      <c r="J50" s="9" t="e">
        <f aca="false">G50*[4]'inflation indexes'!i142</f>
        <v>#NAME?</v>
      </c>
      <c r="K50" s="9" t="e">
        <f aca="false">C50*[4]'inflation indexes'!i142</f>
        <v>#NAME?</v>
      </c>
      <c r="L50" s="9" t="e">
        <f aca="false">D50*[4]'inflation indexes'!i142</f>
        <v>#NAME?</v>
      </c>
      <c r="M50" s="9" t="e">
        <f aca="false">E50*[4]'inflation indexes'!i142</f>
        <v>#NAME?</v>
      </c>
      <c r="N50" s="9" t="e">
        <f aca="false">F50*[4]'inflation indexes'!i142</f>
        <v>#NAME?</v>
      </c>
      <c r="O50" s="9" t="n">
        <v>0.5849786285</v>
      </c>
      <c r="P50" s="14" t="n">
        <v>7022.9515640996</v>
      </c>
      <c r="Q50" s="13" t="n">
        <v>5947.6092884831</v>
      </c>
      <c r="R50" s="13" t="n">
        <v>3998.3446597582</v>
      </c>
      <c r="S50" s="13" t="n">
        <v>3352.4682192692</v>
      </c>
      <c r="T50" s="13" t="n">
        <v>5363.7481181035</v>
      </c>
      <c r="U50" s="13" t="n">
        <v>5630.9269583235</v>
      </c>
      <c r="V50" s="10" t="n">
        <v>4739.5638832863</v>
      </c>
      <c r="W50" s="10" t="n">
        <v>3595.5651357606</v>
      </c>
      <c r="X50" s="7" t="n">
        <f aca="false">X46+1</f>
        <v>2026</v>
      </c>
      <c r="Y50" s="8" t="e">
        <f aca="false">P50*[4]'inflation indexes'!i142</f>
        <v>#NAME?</v>
      </c>
      <c r="Z50" s="8" t="e">
        <f aca="false">U50*[4]'inflation indexes'!i142</f>
        <v>#NAME?</v>
      </c>
      <c r="AA50" s="13" t="e">
        <f aca="false">Q50*[4]'inflation indexes'!i142</f>
        <v>#NAME?</v>
      </c>
      <c r="AB50" s="13" t="e">
        <f aca="false">R50*[4]'inflation indexes'!i142</f>
        <v>#NAME?</v>
      </c>
      <c r="AC50" s="13" t="e">
        <f aca="false">S50*[4]'inflation indexes'!i142</f>
        <v>#NAME?</v>
      </c>
      <c r="AD50" s="13" t="e">
        <f aca="false">T50*[4]'inflation indexes'!i142</f>
        <v>#NAME?</v>
      </c>
      <c r="AE50" s="13" t="n">
        <f aca="false">V50*[3]'inflation indexes'!i142</f>
        <v>4396.23048682904</v>
      </c>
      <c r="AF50" s="13" t="n">
        <f aca="false">AE50*0.82</f>
        <v>3604.90899919981</v>
      </c>
      <c r="AG50" s="8" t="n">
        <f aca="false">W50*[3]'inflation indexes'!i142</f>
        <v>3335.10286103585</v>
      </c>
      <c r="AH50" s="13" t="n">
        <v>0.5844043534</v>
      </c>
      <c r="AI50" s="3" t="n">
        <f aca="false">AI46+1</f>
        <v>2026</v>
      </c>
      <c r="AJ50" s="11" t="n">
        <v>7558.4866514147</v>
      </c>
      <c r="AK50" s="9" t="n">
        <v>6305.2884550692</v>
      </c>
      <c r="AL50" s="9" t="n">
        <v>4206.7064281541</v>
      </c>
      <c r="AM50" s="9" t="n">
        <v>3544.6964255333</v>
      </c>
      <c r="AN50" s="9" t="n">
        <v>5695.7489494936</v>
      </c>
      <c r="AO50" s="9" t="n">
        <v>5978.3156845482</v>
      </c>
      <c r="AP50" s="3"/>
      <c r="AQ50" s="3"/>
      <c r="AR50" s="3" t="n">
        <f aca="false">AR46+1</f>
        <v>2026</v>
      </c>
      <c r="AS50" s="6" t="e">
        <f aca="false">AJ50*[4]'inflation indexes'!i142</f>
        <v>#NAME?</v>
      </c>
      <c r="AT50" s="6" t="e">
        <f aca="false">AO50*[4]'inflation indexes'!i142</f>
        <v>#NAME?</v>
      </c>
      <c r="AU50" s="9" t="e">
        <f aca="false">AK50*[4]'inflation indexes'!i142</f>
        <v>#NAME?</v>
      </c>
      <c r="AV50" s="9" t="e">
        <f aca="false">AL50*[4]'inflation indexes'!i142</f>
        <v>#NAME?</v>
      </c>
      <c r="AW50" s="9" t="e">
        <f aca="false">AM50*[4]'inflation indexes'!i142</f>
        <v>#NAME?</v>
      </c>
      <c r="AX50" s="9" t="e">
        <f aca="false">AN50*[4]'inflation indexes'!i142</f>
        <v>#NAME?</v>
      </c>
      <c r="AY50" s="9" t="n">
        <v>0.5667785417</v>
      </c>
      <c r="AZ50" s="9" t="n">
        <f aca="false">V50*[3]'inflation indexes'!i142</f>
        <v>4396.23048682904</v>
      </c>
      <c r="BA50" s="9" t="n">
        <f aca="false">AZ50*0.82</f>
        <v>3604.90899919981</v>
      </c>
      <c r="BB50" s="6" t="n">
        <f aca="false">W50*[3]'inflation indexes'!i142</f>
        <v>3335.10286103585</v>
      </c>
    </row>
    <row r="51" customFormat="false" ht="15" hidden="false" customHeight="false" outlineLevel="0" collapsed="false">
      <c r="A51" s="0" t="n">
        <f aca="false">A47+1</f>
        <v>2026</v>
      </c>
      <c r="B51" s="11" t="n">
        <v>6577.59933574718</v>
      </c>
      <c r="C51" s="9" t="n">
        <v>6022.19064730055</v>
      </c>
      <c r="D51" s="9" t="n">
        <v>4077.56099542676</v>
      </c>
      <c r="E51" s="9" t="n">
        <v>3239.44701516895</v>
      </c>
      <c r="F51" s="9" t="n">
        <v>5054.9691108654</v>
      </c>
      <c r="G51" s="9" t="n">
        <v>5286.4657490078</v>
      </c>
      <c r="H51" s="3" t="n">
        <f aca="false">H47+1</f>
        <v>2026</v>
      </c>
      <c r="I51" s="11" t="e">
        <f aca="false">B51*[4]'inflation indexes'!i143</f>
        <v>#NAME?</v>
      </c>
      <c r="J51" s="9" t="e">
        <f aca="false">G51*[4]'inflation indexes'!i143</f>
        <v>#NAME?</v>
      </c>
      <c r="K51" s="9" t="e">
        <f aca="false">C51*[4]'inflation indexes'!i143</f>
        <v>#NAME?</v>
      </c>
      <c r="L51" s="9" t="e">
        <f aca="false">D51*[4]'inflation indexes'!i143</f>
        <v>#NAME?</v>
      </c>
      <c r="M51" s="9" t="e">
        <f aca="false">E51*[4]'inflation indexes'!i143</f>
        <v>#NAME?</v>
      </c>
      <c r="N51" s="9" t="e">
        <f aca="false">F51*[4]'inflation indexes'!i143</f>
        <v>#NAME?</v>
      </c>
      <c r="O51" s="9" t="n">
        <v>0.5944959105</v>
      </c>
      <c r="P51" s="14" t="n">
        <v>7038.7793711638</v>
      </c>
      <c r="Q51" s="13" t="n">
        <v>5974.1787574426</v>
      </c>
      <c r="R51" s="13" t="n">
        <v>4013.2387684992</v>
      </c>
      <c r="S51" s="13" t="n">
        <v>3358.7248192585</v>
      </c>
      <c r="T51" s="13" t="n">
        <v>5388.965144912</v>
      </c>
      <c r="U51" s="13" t="n">
        <v>5663.5664783058</v>
      </c>
      <c r="V51" s="10" t="n">
        <v>4763.0860145259</v>
      </c>
      <c r="W51" s="10" t="n">
        <v>3600.9184988813</v>
      </c>
      <c r="X51" s="7" t="n">
        <f aca="false">X47+1</f>
        <v>2026</v>
      </c>
      <c r="Y51" s="8" t="e">
        <f aca="false">P51*[4]'inflation indexes'!i143</f>
        <v>#NAME?</v>
      </c>
      <c r="Z51" s="8" t="e">
        <f aca="false">U51*[4]'inflation indexes'!i143</f>
        <v>#NAME?</v>
      </c>
      <c r="AA51" s="13" t="e">
        <f aca="false">Q51*[4]'inflation indexes'!i143</f>
        <v>#NAME?</v>
      </c>
      <c r="AB51" s="13" t="e">
        <f aca="false">R51*[4]'inflation indexes'!i143</f>
        <v>#NAME?</v>
      </c>
      <c r="AC51" s="13" t="e">
        <f aca="false">S51*[4]'inflation indexes'!i143</f>
        <v>#NAME?</v>
      </c>
      <c r="AD51" s="13" t="e">
        <f aca="false">T51*[4]'inflation indexes'!i143</f>
        <v>#NAME?</v>
      </c>
      <c r="AE51" s="13" t="n">
        <f aca="false">V51*[3]'inflation indexes'!i143</f>
        <v>4418.04867791523</v>
      </c>
      <c r="AF51" s="13" t="n">
        <f aca="false">AE51*0.82</f>
        <v>3622.79991589048</v>
      </c>
      <c r="AG51" s="8" t="n">
        <f aca="false">W51*[3]'inflation indexes'!i143</f>
        <v>3340.0684272225</v>
      </c>
      <c r="AH51" s="13" t="n">
        <v>0.5844043534</v>
      </c>
      <c r="AI51" s="3" t="n">
        <f aca="false">AI47+1</f>
        <v>2026</v>
      </c>
      <c r="AJ51" s="11" t="n">
        <v>7619.4788563677</v>
      </c>
      <c r="AK51" s="9" t="n">
        <v>6332.7243721011</v>
      </c>
      <c r="AL51" s="9" t="n">
        <v>4217.7304484746</v>
      </c>
      <c r="AM51" s="9" t="n">
        <v>3557.9054725889</v>
      </c>
      <c r="AN51" s="9" t="n">
        <v>5721.7854894012</v>
      </c>
      <c r="AO51" s="9" t="n">
        <v>6004.7404559169</v>
      </c>
      <c r="AP51" s="3"/>
      <c r="AQ51" s="3"/>
      <c r="AR51" s="3" t="n">
        <f aca="false">AR47+1</f>
        <v>2026</v>
      </c>
      <c r="AS51" s="6" t="e">
        <f aca="false">AJ51*[4]'inflation indexes'!i143</f>
        <v>#NAME?</v>
      </c>
      <c r="AT51" s="6" t="e">
        <f aca="false">AO51*[4]'inflation indexes'!i143</f>
        <v>#NAME?</v>
      </c>
      <c r="AU51" s="9" t="e">
        <f aca="false">AK51*[4]'inflation indexes'!i143</f>
        <v>#NAME?</v>
      </c>
      <c r="AV51" s="9" t="e">
        <f aca="false">AL51*[4]'inflation indexes'!i143</f>
        <v>#NAME?</v>
      </c>
      <c r="AW51" s="9" t="e">
        <f aca="false">AM51*[4]'inflation indexes'!i143</f>
        <v>#NAME?</v>
      </c>
      <c r="AX51" s="9" t="e">
        <f aca="false">AN51*[4]'inflation indexes'!i143</f>
        <v>#NAME?</v>
      </c>
      <c r="AY51" s="9" t="n">
        <v>0.5585735143</v>
      </c>
      <c r="AZ51" s="9" t="n">
        <f aca="false">V51*[3]'inflation indexes'!i143</f>
        <v>4418.04867791523</v>
      </c>
      <c r="BA51" s="9" t="n">
        <f aca="false">AZ51*0.82</f>
        <v>3622.79991589048</v>
      </c>
      <c r="BB51" s="6" t="n">
        <f aca="false">W51*[3]'inflation indexes'!i143</f>
        <v>3340.0684272225</v>
      </c>
    </row>
    <row r="52" customFormat="false" ht="15" hidden="false" customHeight="false" outlineLevel="0" collapsed="false">
      <c r="A52" s="0" t="n">
        <f aca="false">A48+1</f>
        <v>2026</v>
      </c>
      <c r="B52" s="11" t="n">
        <v>6595.08783180664</v>
      </c>
      <c r="C52" s="9" t="n">
        <v>6101.15781627116</v>
      </c>
      <c r="D52" s="9" t="n">
        <v>4133.22720610345</v>
      </c>
      <c r="E52" s="9" t="n">
        <v>3274.17990279117</v>
      </c>
      <c r="F52" s="9" t="n">
        <v>5078.8128276013</v>
      </c>
      <c r="G52" s="9" t="n">
        <v>5316.6482919424</v>
      </c>
      <c r="H52" s="3" t="n">
        <f aca="false">H48+1</f>
        <v>2026</v>
      </c>
      <c r="I52" s="11" t="e">
        <f aca="false">B52*[4]'inflation indexes'!i144</f>
        <v>#NAME?</v>
      </c>
      <c r="J52" s="9" t="e">
        <f aca="false">G52*[4]'inflation indexes'!i144</f>
        <v>#NAME?</v>
      </c>
      <c r="K52" s="9" t="e">
        <f aca="false">C52*[4]'inflation indexes'!i144</f>
        <v>#NAME?</v>
      </c>
      <c r="L52" s="9" t="e">
        <f aca="false">D52*[4]'inflation indexes'!i144</f>
        <v>#NAME?</v>
      </c>
      <c r="M52" s="9" t="e">
        <f aca="false">E52*[4]'inflation indexes'!i144</f>
        <v>#NAME?</v>
      </c>
      <c r="N52" s="9" t="e">
        <f aca="false">F52*[4]'inflation indexes'!i144</f>
        <v>#NAME?</v>
      </c>
      <c r="O52" s="9" t="n">
        <v>0.5989104982</v>
      </c>
      <c r="P52" s="14" t="n">
        <v>7023.8508767552</v>
      </c>
      <c r="Q52" s="13" t="n">
        <v>5993.7744418879</v>
      </c>
      <c r="R52" s="13" t="n">
        <v>4037.0230112226</v>
      </c>
      <c r="S52" s="13" t="n">
        <v>3364.9883288201</v>
      </c>
      <c r="T52" s="13" t="n">
        <v>5407.3523288611</v>
      </c>
      <c r="U52" s="13" t="n">
        <v>5690.3038340819</v>
      </c>
      <c r="V52" s="10" t="n">
        <v>4786.7248844933</v>
      </c>
      <c r="W52" s="10" t="n">
        <v>3606.2798325145</v>
      </c>
      <c r="X52" s="7" t="n">
        <f aca="false">X48+1</f>
        <v>2026</v>
      </c>
      <c r="Y52" s="8" t="e">
        <f aca="false">P52*[4]'inflation indexes'!i144</f>
        <v>#NAME?</v>
      </c>
      <c r="Z52" s="8" t="e">
        <f aca="false">U52*[4]'inflation indexes'!i144</f>
        <v>#NAME?</v>
      </c>
      <c r="AA52" s="13" t="e">
        <f aca="false">Q52*[4]'inflation indexes'!i144</f>
        <v>#NAME?</v>
      </c>
      <c r="AB52" s="13" t="e">
        <f aca="false">R52*[4]'inflation indexes'!i144</f>
        <v>#NAME?</v>
      </c>
      <c r="AC52" s="13" t="e">
        <f aca="false">S52*[4]'inflation indexes'!i144</f>
        <v>#NAME?</v>
      </c>
      <c r="AD52" s="13" t="e">
        <f aca="false">T52*[4]'inflation indexes'!i144</f>
        <v>#NAME?</v>
      </c>
      <c r="AE52" s="13" t="n">
        <f aca="false">V52*[3]'inflation indexes'!i144</f>
        <v>4439.97515119082</v>
      </c>
      <c r="AF52" s="13" t="n">
        <f aca="false">AE52*0.82</f>
        <v>3640.77962397648</v>
      </c>
      <c r="AG52" s="8" t="n">
        <f aca="false">W52*[3]'inflation indexes'!i144</f>
        <v>3345.04138653875</v>
      </c>
      <c r="AH52" s="13" t="n">
        <v>0.5998668202</v>
      </c>
      <c r="AI52" s="3" t="n">
        <f aca="false">AI48+1</f>
        <v>2026</v>
      </c>
      <c r="AJ52" s="11" t="n">
        <v>7652.4394727529</v>
      </c>
      <c r="AK52" s="9" t="n">
        <v>6382.3964208856</v>
      </c>
      <c r="AL52" s="9" t="n">
        <v>4240.1903099714</v>
      </c>
      <c r="AM52" s="9" t="n">
        <v>3571.1594229479</v>
      </c>
      <c r="AN52" s="9" t="n">
        <v>5767.6128532031</v>
      </c>
      <c r="AO52" s="9" t="n">
        <v>6053.1995721126</v>
      </c>
      <c r="AP52" s="3"/>
      <c r="AQ52" s="3"/>
      <c r="AR52" s="3" t="n">
        <f aca="false">AR48+1</f>
        <v>2026</v>
      </c>
      <c r="AS52" s="6" t="e">
        <f aca="false">AJ52*[4]'inflation indexes'!i144</f>
        <v>#NAME?</v>
      </c>
      <c r="AT52" s="6" t="e">
        <f aca="false">AO52*[4]'inflation indexes'!i144</f>
        <v>#NAME?</v>
      </c>
      <c r="AU52" s="9" t="e">
        <f aca="false">AK52*[4]'inflation indexes'!i144</f>
        <v>#NAME?</v>
      </c>
      <c r="AV52" s="9" t="e">
        <f aca="false">AL52*[4]'inflation indexes'!i144</f>
        <v>#NAME?</v>
      </c>
      <c r="AW52" s="9" t="e">
        <f aca="false">AM52*[4]'inflation indexes'!i144</f>
        <v>#NAME?</v>
      </c>
      <c r="AX52" s="9" t="e">
        <f aca="false">AN52*[4]'inflation indexes'!i144</f>
        <v>#NAME?</v>
      </c>
      <c r="AY52" s="9" t="n">
        <v>0.5718833711</v>
      </c>
      <c r="AZ52" s="9" t="n">
        <f aca="false">V52*[3]'inflation indexes'!i144</f>
        <v>4439.97515119082</v>
      </c>
      <c r="BA52" s="9" t="n">
        <f aca="false">AZ52*0.82</f>
        <v>3640.77962397648</v>
      </c>
      <c r="BB52" s="6" t="n">
        <f aca="false">W52*[3]'inflation indexes'!i144</f>
        <v>3345.04138653875</v>
      </c>
    </row>
    <row r="53" customFormat="false" ht="15" hidden="false" customHeight="false" outlineLevel="0" collapsed="false">
      <c r="A53" s="0" t="n">
        <f aca="false">A49+1</f>
        <v>2027</v>
      </c>
      <c r="B53" s="11" t="n">
        <v>6612.7903047932</v>
      </c>
      <c r="C53" s="9" t="n">
        <v>6118.77086685808</v>
      </c>
      <c r="D53" s="9" t="n">
        <v>4136.55898095871</v>
      </c>
      <c r="E53" s="9" t="n">
        <v>3276.01445667063</v>
      </c>
      <c r="F53" s="9" t="n">
        <v>5089.2416312309</v>
      </c>
      <c r="G53" s="9" t="n">
        <v>5330.4017666571</v>
      </c>
      <c r="H53" s="3" t="n">
        <f aca="false">H49+1</f>
        <v>2027</v>
      </c>
      <c r="I53" s="11" t="e">
        <f aca="false">B53*[4]'inflation indexes'!i145</f>
        <v>#NAME?</v>
      </c>
      <c r="J53" s="9" t="e">
        <f aca="false">G53*[4]'inflation indexes'!i145</f>
        <v>#NAME?</v>
      </c>
      <c r="K53" s="9" t="e">
        <f aca="false">C53*[4]'inflation indexes'!i145</f>
        <v>#NAME?</v>
      </c>
      <c r="L53" s="9" t="e">
        <f aca="false">D53*[4]'inflation indexes'!i145</f>
        <v>#NAME?</v>
      </c>
      <c r="M53" s="9" t="e">
        <f aca="false">E53*[4]'inflation indexes'!i145</f>
        <v>#NAME?</v>
      </c>
      <c r="N53" s="9" t="e">
        <f aca="false">F53*[4]'inflation indexes'!i145</f>
        <v>#NAME?</v>
      </c>
      <c r="O53" s="9" t="n">
        <v>0.6066920307</v>
      </c>
      <c r="P53" s="12" t="n">
        <v>7055.0999522086</v>
      </c>
      <c r="Q53" s="13" t="n">
        <v>6033.8464053494</v>
      </c>
      <c r="R53" s="13" t="n">
        <v>4053.4240973317</v>
      </c>
      <c r="S53" s="13" t="n">
        <v>3371.2615708158</v>
      </c>
      <c r="T53" s="13" t="n">
        <v>5441.7230965831</v>
      </c>
      <c r="U53" s="13" t="n">
        <v>5728.4856968779</v>
      </c>
      <c r="V53" s="10" t="n">
        <v>4810.4810725548</v>
      </c>
      <c r="W53" s="10" t="n">
        <v>3611.6491485273</v>
      </c>
      <c r="X53" s="7" t="n">
        <f aca="false">X49+1</f>
        <v>2027</v>
      </c>
      <c r="Y53" s="8" t="e">
        <f aca="false">P53*[4]'inflation indexes'!i145</f>
        <v>#NAME?</v>
      </c>
      <c r="Z53" s="8" t="e">
        <f aca="false">U53*[4]'inflation indexes'!i145</f>
        <v>#NAME?</v>
      </c>
      <c r="AA53" s="13" t="e">
        <f aca="false">Q53*[4]'inflation indexes'!i145</f>
        <v>#NAME?</v>
      </c>
      <c r="AB53" s="13" t="e">
        <f aca="false">R53*[4]'inflation indexes'!i145</f>
        <v>#NAME?</v>
      </c>
      <c r="AC53" s="13" t="e">
        <f aca="false">S53*[4]'inflation indexes'!i145</f>
        <v>#NAME?</v>
      </c>
      <c r="AD53" s="13" t="e">
        <f aca="false">T53*[4]'inflation indexes'!i145</f>
        <v>#NAME?</v>
      </c>
      <c r="AE53" s="13" t="n">
        <f aca="false">V53*[3]'inflation indexes'!i145</f>
        <v>4462.01044405292</v>
      </c>
      <c r="AF53" s="13" t="n">
        <f aca="false">AE53*0.82</f>
        <v>3658.84856412339</v>
      </c>
      <c r="AG53" s="8" t="n">
        <f aca="false">W53*[3]'inflation indexes'!i145</f>
        <v>3350.02174999204</v>
      </c>
      <c r="AH53" s="13" t="n">
        <v>0.601584872</v>
      </c>
      <c r="AI53" s="3" t="n">
        <f aca="false">AI49+1</f>
        <v>2027</v>
      </c>
      <c r="AJ53" s="11" t="n">
        <v>7678.4544678797</v>
      </c>
      <c r="AK53" s="9" t="n">
        <v>6436.4477725824</v>
      </c>
      <c r="AL53" s="9" t="n">
        <v>4270.7328589175</v>
      </c>
      <c r="AM53" s="9" t="n">
        <v>3584.4683391635</v>
      </c>
      <c r="AN53" s="9" t="n">
        <v>5812.1604009577</v>
      </c>
      <c r="AO53" s="9" t="n">
        <v>6102.3710418835</v>
      </c>
      <c r="AP53" s="3"/>
      <c r="AQ53" s="3"/>
      <c r="AR53" s="3" t="n">
        <f aca="false">AR49+1</f>
        <v>2027</v>
      </c>
      <c r="AS53" s="6" t="e">
        <f aca="false">AJ53*[4]'inflation indexes'!i145</f>
        <v>#NAME?</v>
      </c>
      <c r="AT53" s="6" t="e">
        <f aca="false">AO53*[4]'inflation indexes'!i145</f>
        <v>#NAME?</v>
      </c>
      <c r="AU53" s="9" t="e">
        <f aca="false">AK53*[4]'inflation indexes'!i145</f>
        <v>#NAME?</v>
      </c>
      <c r="AV53" s="9" t="e">
        <f aca="false">AL53*[4]'inflation indexes'!i145</f>
        <v>#NAME?</v>
      </c>
      <c r="AW53" s="9" t="e">
        <f aca="false">AM53*[4]'inflation indexes'!i145</f>
        <v>#NAME?</v>
      </c>
      <c r="AX53" s="9" t="e">
        <f aca="false">AN53*[4]'inflation indexes'!i145</f>
        <v>#NAME?</v>
      </c>
      <c r="AY53" s="9" t="n">
        <v>0.5656885367</v>
      </c>
      <c r="AZ53" s="9" t="n">
        <f aca="false">V53*[3]'inflation indexes'!i145</f>
        <v>4462.01044405292</v>
      </c>
      <c r="BA53" s="9" t="n">
        <f aca="false">AZ53*0.82</f>
        <v>3658.84856412339</v>
      </c>
      <c r="BB53" s="6" t="n">
        <f aca="false">W53*[3]'inflation indexes'!i145</f>
        <v>3350.02174999204</v>
      </c>
    </row>
    <row r="54" customFormat="false" ht="15" hidden="false" customHeight="false" outlineLevel="0" collapsed="false">
      <c r="A54" s="0" t="n">
        <f aca="false">A50+1</f>
        <v>2027</v>
      </c>
      <c r="B54" s="11" t="n">
        <v>6634.12313656122</v>
      </c>
      <c r="C54" s="9" t="n">
        <v>6181.23168141479</v>
      </c>
      <c r="D54" s="9" t="n">
        <v>4167.9327350821</v>
      </c>
      <c r="E54" s="9" t="n">
        <v>3300.65664739697</v>
      </c>
      <c r="F54" s="9" t="n">
        <v>5108.3896746013</v>
      </c>
      <c r="G54" s="9" t="n">
        <v>5351.6841699257</v>
      </c>
      <c r="H54" s="3" t="n">
        <f aca="false">H50+1</f>
        <v>2027</v>
      </c>
      <c r="I54" s="11" t="e">
        <f aca="false">B54*[4]'inflation indexes'!i146</f>
        <v>#NAME?</v>
      </c>
      <c r="J54" s="9" t="e">
        <f aca="false">G54*[4]'inflation indexes'!i146</f>
        <v>#NAME?</v>
      </c>
      <c r="K54" s="9" t="e">
        <f aca="false">C54*[4]'inflation indexes'!i146</f>
        <v>#NAME?</v>
      </c>
      <c r="L54" s="9" t="e">
        <f aca="false">D54*[4]'inflation indexes'!i146</f>
        <v>#NAME?</v>
      </c>
      <c r="M54" s="9" t="e">
        <f aca="false">E54*[4]'inflation indexes'!i146</f>
        <v>#NAME?</v>
      </c>
      <c r="N54" s="9" t="e">
        <f aca="false">F54*[4]'inflation indexes'!i146</f>
        <v>#NAME?</v>
      </c>
      <c r="O54" s="9" t="n">
        <v>0.6131973545</v>
      </c>
      <c r="P54" s="14" t="n">
        <v>7075.538499833</v>
      </c>
      <c r="Q54" s="13" t="n">
        <v>6063.2802071801</v>
      </c>
      <c r="R54" s="13" t="n">
        <v>4070.5199931622</v>
      </c>
      <c r="S54" s="13" t="n">
        <v>3377.5585485787</v>
      </c>
      <c r="T54" s="13" t="n">
        <v>5464.7340006251</v>
      </c>
      <c r="U54" s="13" t="n">
        <v>5755.7125740102</v>
      </c>
      <c r="V54" s="10" t="n">
        <v>4834.3551609521</v>
      </c>
      <c r="W54" s="10" t="n">
        <v>3617.0264588045</v>
      </c>
      <c r="X54" s="7" t="n">
        <f aca="false">X50+1</f>
        <v>2027</v>
      </c>
      <c r="Y54" s="8" t="e">
        <f aca="false">P54*[4]'inflation indexes'!i146</f>
        <v>#NAME?</v>
      </c>
      <c r="Z54" s="8" t="e">
        <f aca="false">U54*[4]'inflation indexes'!i146</f>
        <v>#NAME?</v>
      </c>
      <c r="AA54" s="13" t="e">
        <f aca="false">Q54*[4]'inflation indexes'!i146</f>
        <v>#NAME?</v>
      </c>
      <c r="AB54" s="13" t="e">
        <f aca="false">R54*[4]'inflation indexes'!i146</f>
        <v>#NAME?</v>
      </c>
      <c r="AC54" s="13" t="e">
        <f aca="false">S54*[4]'inflation indexes'!i146</f>
        <v>#NAME?</v>
      </c>
      <c r="AD54" s="13" t="e">
        <f aca="false">T54*[4]'inflation indexes'!i146</f>
        <v>#NAME?</v>
      </c>
      <c r="AE54" s="13" t="n">
        <f aca="false">V54*[3]'inflation indexes'!i146</f>
        <v>4484.15509656569</v>
      </c>
      <c r="AF54" s="13" t="n">
        <f aca="false">AE54*0.82</f>
        <v>3677.00717918386</v>
      </c>
      <c r="AG54" s="8" t="n">
        <f aca="false">W54*[3]'inflation indexes'!i146</f>
        <v>3355.00952860626</v>
      </c>
      <c r="AH54" s="13" t="n">
        <v>0.6187653907</v>
      </c>
      <c r="AI54" s="3" t="n">
        <f aca="false">AI50+1</f>
        <v>2027</v>
      </c>
      <c r="AJ54" s="11" t="n">
        <v>7688.9386955007</v>
      </c>
      <c r="AK54" s="9" t="n">
        <v>6476.734481616</v>
      </c>
      <c r="AL54" s="9" t="n">
        <v>4292.0518190665</v>
      </c>
      <c r="AM54" s="9" t="n">
        <v>3597.8224099187</v>
      </c>
      <c r="AN54" s="9" t="n">
        <v>5848.4394839613</v>
      </c>
      <c r="AO54" s="9" t="n">
        <v>6147.5158269373</v>
      </c>
      <c r="AP54" s="3"/>
      <c r="AQ54" s="3"/>
      <c r="AR54" s="3" t="n">
        <f aca="false">AR50+1</f>
        <v>2027</v>
      </c>
      <c r="AS54" s="6" t="e">
        <f aca="false">AJ54*[4]'inflation indexes'!i146</f>
        <v>#NAME?</v>
      </c>
      <c r="AT54" s="6" t="e">
        <f aca="false">AO54*[4]'inflation indexes'!i146</f>
        <v>#NAME?</v>
      </c>
      <c r="AU54" s="9" t="e">
        <f aca="false">AK54*[4]'inflation indexes'!i146</f>
        <v>#NAME?</v>
      </c>
      <c r="AV54" s="9" t="e">
        <f aca="false">AL54*[4]'inflation indexes'!i146</f>
        <v>#NAME?</v>
      </c>
      <c r="AW54" s="9" t="e">
        <f aca="false">AM54*[4]'inflation indexes'!i146</f>
        <v>#NAME?</v>
      </c>
      <c r="AX54" s="9" t="e">
        <f aca="false">AN54*[4]'inflation indexes'!i146</f>
        <v>#NAME?</v>
      </c>
      <c r="AY54" s="9" t="n">
        <v>0.5764025071</v>
      </c>
      <c r="AZ54" s="9" t="n">
        <f aca="false">V54*[3]'inflation indexes'!i146</f>
        <v>4484.15509656569</v>
      </c>
      <c r="BA54" s="9" t="n">
        <f aca="false">AZ54*0.82</f>
        <v>3677.00717918386</v>
      </c>
      <c r="BB54" s="6" t="n">
        <f aca="false">W54*[3]'inflation indexes'!i146</f>
        <v>3355.00952860626</v>
      </c>
    </row>
    <row r="55" customFormat="false" ht="15" hidden="false" customHeight="false" outlineLevel="0" collapsed="false">
      <c r="A55" s="0" t="n">
        <f aca="false">A51+1</f>
        <v>2027</v>
      </c>
      <c r="B55" s="11" t="n">
        <v>6659.65648994988</v>
      </c>
      <c r="C55" s="9" t="n">
        <v>6202.13716087981</v>
      </c>
      <c r="D55" s="9" t="n">
        <v>4164.03177620317</v>
      </c>
      <c r="E55" s="9" t="n">
        <v>3303.97461027425</v>
      </c>
      <c r="F55" s="9" t="n">
        <v>5119.9211517303</v>
      </c>
      <c r="G55" s="9" t="n">
        <v>5360.539130829</v>
      </c>
      <c r="H55" s="3" t="n">
        <f aca="false">H51+1</f>
        <v>2027</v>
      </c>
      <c r="I55" s="11" t="e">
        <f aca="false">B55*[4]'inflation indexes'!i147</f>
        <v>#NAME?</v>
      </c>
      <c r="J55" s="9" t="e">
        <f aca="false">G55*[4]'inflation indexes'!i147</f>
        <v>#NAME?</v>
      </c>
      <c r="K55" s="9" t="e">
        <f aca="false">C55*[4]'inflation indexes'!i147</f>
        <v>#NAME?</v>
      </c>
      <c r="L55" s="9" t="e">
        <f aca="false">D55*[4]'inflation indexes'!i147</f>
        <v>#NAME?</v>
      </c>
      <c r="M55" s="9" t="e">
        <f aca="false">E55*[4]'inflation indexes'!i147</f>
        <v>#NAME?</v>
      </c>
      <c r="N55" s="9" t="e">
        <f aca="false">F55*[4]'inflation indexes'!i147</f>
        <v>#NAME?</v>
      </c>
      <c r="O55" s="9" t="n">
        <v>0.6264376931</v>
      </c>
      <c r="P55" s="14" t="n">
        <v>7121.6742355415</v>
      </c>
      <c r="Q55" s="13" t="n">
        <v>6094.0820796322</v>
      </c>
      <c r="R55" s="13" t="n">
        <v>4090.146092037</v>
      </c>
      <c r="S55" s="13" t="n">
        <v>3383.8620662907</v>
      </c>
      <c r="T55" s="13" t="n">
        <v>5491.8963531446</v>
      </c>
      <c r="U55" s="13" t="n">
        <v>5786.8284682356</v>
      </c>
      <c r="V55" s="10" t="n">
        <v>4858.3477348164</v>
      </c>
      <c r="W55" s="10" t="n">
        <v>3622.4117752485</v>
      </c>
      <c r="X55" s="7" t="n">
        <f aca="false">X51+1</f>
        <v>2027</v>
      </c>
      <c r="Y55" s="8" t="e">
        <f aca="false">P55*[4]'inflation indexes'!i147</f>
        <v>#NAME?</v>
      </c>
      <c r="Z55" s="8" t="e">
        <f aca="false">U55*[4]'inflation indexes'!i147</f>
        <v>#NAME?</v>
      </c>
      <c r="AA55" s="13" t="e">
        <f aca="false">Q55*[4]'inflation indexes'!i147</f>
        <v>#NAME?</v>
      </c>
      <c r="AB55" s="13" t="e">
        <f aca="false">R55*[4]'inflation indexes'!i147</f>
        <v>#NAME?</v>
      </c>
      <c r="AC55" s="13" t="e">
        <f aca="false">S55*[4]'inflation indexes'!i147</f>
        <v>#NAME?</v>
      </c>
      <c r="AD55" s="13" t="e">
        <f aca="false">T55*[4]'inflation indexes'!i147</f>
        <v>#NAME?</v>
      </c>
      <c r="AE55" s="13" t="n">
        <f aca="false">V55*[3]'inflation indexes'!i147</f>
        <v>4506.40965147351</v>
      </c>
      <c r="AF55" s="13" t="n">
        <f aca="false">AE55*0.82</f>
        <v>3695.25591420828</v>
      </c>
      <c r="AG55" s="8" t="n">
        <f aca="false">W55*[3]'inflation indexes'!i147</f>
        <v>3360.00473342159</v>
      </c>
      <c r="AH55" s="13" t="n">
        <v>0.6121440296</v>
      </c>
      <c r="AI55" s="3" t="n">
        <f aca="false">AI51+1</f>
        <v>2027</v>
      </c>
      <c r="AJ55" s="11" t="n">
        <v>7734.4659793452</v>
      </c>
      <c r="AK55" s="9" t="n">
        <v>6509.5234518984</v>
      </c>
      <c r="AL55" s="9" t="n">
        <v>4338.3514453073</v>
      </c>
      <c r="AM55" s="9" t="n">
        <v>3611.2305922971</v>
      </c>
      <c r="AN55" s="9" t="n">
        <v>5875.7168711915</v>
      </c>
      <c r="AO55" s="9" t="n">
        <v>6180.9857278957</v>
      </c>
      <c r="AP55" s="3"/>
      <c r="AQ55" s="3"/>
      <c r="AR55" s="3" t="n">
        <f aca="false">AR51+1</f>
        <v>2027</v>
      </c>
      <c r="AS55" s="6" t="e">
        <f aca="false">AJ55*[4]'inflation indexes'!i147</f>
        <v>#NAME?</v>
      </c>
      <c r="AT55" s="6" t="e">
        <f aca="false">AO55*[4]'inflation indexes'!i147</f>
        <v>#NAME?</v>
      </c>
      <c r="AU55" s="9" t="e">
        <f aca="false">AK55*[4]'inflation indexes'!i147</f>
        <v>#NAME?</v>
      </c>
      <c r="AV55" s="9" t="e">
        <f aca="false">AL55*[4]'inflation indexes'!i147</f>
        <v>#NAME?</v>
      </c>
      <c r="AW55" s="9" t="e">
        <f aca="false">AM55*[4]'inflation indexes'!i147</f>
        <v>#NAME?</v>
      </c>
      <c r="AX55" s="9" t="e">
        <f aca="false">AN55*[4]'inflation indexes'!i147</f>
        <v>#NAME?</v>
      </c>
      <c r="AY55" s="9" t="n">
        <v>0.5822915051</v>
      </c>
      <c r="AZ55" s="9" t="n">
        <f aca="false">V55*[3]'inflation indexes'!i147</f>
        <v>4506.40965147351</v>
      </c>
      <c r="BA55" s="9" t="n">
        <f aca="false">AZ55*0.82</f>
        <v>3695.25591420828</v>
      </c>
      <c r="BB55" s="6" t="n">
        <f aca="false">W55*[3]'inflation indexes'!i147</f>
        <v>3360.00473342159</v>
      </c>
    </row>
    <row r="56" customFormat="false" ht="15" hidden="false" customHeight="false" outlineLevel="0" collapsed="false">
      <c r="A56" s="0" t="n">
        <f aca="false">A52+1</f>
        <v>2027</v>
      </c>
      <c r="B56" s="11" t="n">
        <v>6654.02673520301</v>
      </c>
      <c r="C56" s="9" t="n">
        <v>6272.01962190186</v>
      </c>
      <c r="D56" s="9" t="n">
        <v>4189.36466043578</v>
      </c>
      <c r="E56" s="9" t="n">
        <v>3334.20651737095</v>
      </c>
      <c r="F56" s="9" t="n">
        <v>5139.0781251989</v>
      </c>
      <c r="G56" s="9" t="n">
        <v>5380.9495148824</v>
      </c>
      <c r="H56" s="3" t="n">
        <f aca="false">H52+1</f>
        <v>2027</v>
      </c>
      <c r="I56" s="11" t="e">
        <f aca="false">B56*[4]'inflation indexes'!i148</f>
        <v>#NAME?</v>
      </c>
      <c r="J56" s="9" t="e">
        <f aca="false">G56*[4]'inflation indexes'!i148</f>
        <v>#NAME?</v>
      </c>
      <c r="K56" s="9" t="e">
        <f aca="false">C56*[4]'inflation indexes'!i148</f>
        <v>#NAME?</v>
      </c>
      <c r="L56" s="9" t="e">
        <f aca="false">D56*[4]'inflation indexes'!i148</f>
        <v>#NAME?</v>
      </c>
      <c r="M56" s="9" t="e">
        <f aca="false">E56*[4]'inflation indexes'!i148</f>
        <v>#NAME?</v>
      </c>
      <c r="N56" s="9" t="e">
        <f aca="false">F56*[4]'inflation indexes'!i148</f>
        <v>#NAME?</v>
      </c>
      <c r="O56" s="9" t="n">
        <v>0.6275539274</v>
      </c>
      <c r="P56" s="14" t="n">
        <v>7096.5211941366</v>
      </c>
      <c r="Q56" s="13" t="n">
        <v>6120.5260941429</v>
      </c>
      <c r="R56" s="13" t="n">
        <v>4094.6654213084</v>
      </c>
      <c r="S56" s="13" t="n">
        <v>3390.1802304725</v>
      </c>
      <c r="T56" s="13" t="n">
        <v>5514.3896261394</v>
      </c>
      <c r="U56" s="13" t="n">
        <v>5817.6382620143</v>
      </c>
      <c r="V56" s="10" t="n">
        <v>4882.4593821831</v>
      </c>
      <c r="W56" s="10" t="n">
        <v>3627.8051097797</v>
      </c>
      <c r="X56" s="7" t="n">
        <f aca="false">X52+1</f>
        <v>2027</v>
      </c>
      <c r="Y56" s="8" t="e">
        <f aca="false">P56*[4]'inflation indexes'!i148</f>
        <v>#NAME?</v>
      </c>
      <c r="Z56" s="8" t="e">
        <f aca="false">U56*[4]'inflation indexes'!i148</f>
        <v>#NAME?</v>
      </c>
      <c r="AA56" s="13" t="e">
        <f aca="false">Q56*[4]'inflation indexes'!i148</f>
        <v>#NAME?</v>
      </c>
      <c r="AB56" s="13" t="e">
        <f aca="false">R56*[4]'inflation indexes'!i148</f>
        <v>#NAME?</v>
      </c>
      <c r="AC56" s="13" t="e">
        <f aca="false">S56*[4]'inflation indexes'!i148</f>
        <v>#NAME?</v>
      </c>
      <c r="AD56" s="13" t="e">
        <f aca="false">T56*[4]'inflation indexes'!i148</f>
        <v>#NAME?</v>
      </c>
      <c r="AE56" s="13" t="n">
        <f aca="false">V56*[3]'inflation indexes'!i148</f>
        <v>4528.77465421458</v>
      </c>
      <c r="AF56" s="13" t="n">
        <f aca="false">AE56*0.82</f>
        <v>3713.59521645596</v>
      </c>
      <c r="AG56" s="8" t="n">
        <f aca="false">W56*[3]'inflation indexes'!i148</f>
        <v>3365.00737549491</v>
      </c>
      <c r="AH56" s="13" t="n">
        <v>0.634857655</v>
      </c>
      <c r="AI56" s="3" t="n">
        <f aca="false">AI52+1</f>
        <v>2027</v>
      </c>
      <c r="AJ56" s="11" t="n">
        <v>7755.4893851827</v>
      </c>
      <c r="AK56" s="9" t="n">
        <v>6553.2152366429</v>
      </c>
      <c r="AL56" s="9" t="n">
        <v>4364.1468987326</v>
      </c>
      <c r="AM56" s="9" t="n">
        <v>3623.5128638109</v>
      </c>
      <c r="AN56" s="9" t="n">
        <v>5914.5775074001</v>
      </c>
      <c r="AO56" s="9" t="n">
        <v>6228.4070829072</v>
      </c>
      <c r="AP56" s="3"/>
      <c r="AQ56" s="3"/>
      <c r="AR56" s="3" t="n">
        <f aca="false">AR52+1</f>
        <v>2027</v>
      </c>
      <c r="AS56" s="6" t="e">
        <f aca="false">AJ56*[4]'inflation indexes'!i148</f>
        <v>#NAME?</v>
      </c>
      <c r="AT56" s="6" t="e">
        <f aca="false">AO56*[4]'inflation indexes'!i148</f>
        <v>#NAME?</v>
      </c>
      <c r="AU56" s="9" t="e">
        <f aca="false">AK56*[4]'inflation indexes'!i148</f>
        <v>#NAME?</v>
      </c>
      <c r="AV56" s="9" t="e">
        <f aca="false">AL56*[4]'inflation indexes'!i148</f>
        <v>#NAME?</v>
      </c>
      <c r="AW56" s="9" t="e">
        <f aca="false">AM56*[4]'inflation indexes'!i148</f>
        <v>#NAME?</v>
      </c>
      <c r="AX56" s="9" t="e">
        <f aca="false">AN56*[4]'inflation indexes'!i148</f>
        <v>#NAME?</v>
      </c>
      <c r="AY56" s="9" t="n">
        <v>0.5852386627</v>
      </c>
      <c r="AZ56" s="9" t="n">
        <f aca="false">V56*[3]'inflation indexes'!i148</f>
        <v>4528.77465421458</v>
      </c>
      <c r="BA56" s="9" t="n">
        <f aca="false">AZ56*0.82</f>
        <v>3713.59521645596</v>
      </c>
      <c r="BB56" s="6" t="n">
        <f aca="false">W56*[3]'inflation indexes'!i148</f>
        <v>3365.00737549491</v>
      </c>
    </row>
    <row r="57" customFormat="false" ht="15" hidden="false" customHeight="false" outlineLevel="0" collapsed="false">
      <c r="A57" s="0" t="n">
        <f aca="false">A53+1</f>
        <v>2028</v>
      </c>
      <c r="B57" s="11" t="n">
        <v>6679.09666018342</v>
      </c>
      <c r="C57" s="9" t="n">
        <v>6292.76936293986</v>
      </c>
      <c r="D57" s="9" t="n">
        <v>4207.81784308232</v>
      </c>
      <c r="E57" s="9" t="n">
        <v>3335.88332909998</v>
      </c>
      <c r="F57" s="9" t="n">
        <v>5161.7542935903</v>
      </c>
      <c r="G57" s="9" t="n">
        <v>5406.8648394863</v>
      </c>
      <c r="H57" s="3" t="n">
        <f aca="false">H53+1</f>
        <v>2028</v>
      </c>
      <c r="I57" s="11" t="e">
        <f aca="false">B57*[4]'inflation indexes'!i149</f>
        <v>#NAME?</v>
      </c>
      <c r="J57" s="9" t="e">
        <f aca="false">G57*[4]'inflation indexes'!i149</f>
        <v>#NAME?</v>
      </c>
      <c r="K57" s="9" t="e">
        <f aca="false">C57*[4]'inflation indexes'!i149</f>
        <v>#NAME?</v>
      </c>
      <c r="L57" s="9" t="e">
        <f aca="false">D57*[4]'inflation indexes'!i149</f>
        <v>#NAME?</v>
      </c>
      <c r="M57" s="9" t="e">
        <f aca="false">E57*[4]'inflation indexes'!i149</f>
        <v>#NAME?</v>
      </c>
      <c r="N57" s="9" t="e">
        <f aca="false">F57*[4]'inflation indexes'!i149</f>
        <v>#NAME?</v>
      </c>
      <c r="O57" s="9" t="n">
        <v>0.639514899</v>
      </c>
      <c r="P57" s="12" t="n">
        <v>7125.8008205462</v>
      </c>
      <c r="Q57" s="13" t="n">
        <v>6166.6498032591</v>
      </c>
      <c r="R57" s="13" t="n">
        <v>4102.6692959878</v>
      </c>
      <c r="S57" s="13" t="n">
        <v>3396.5097424665</v>
      </c>
      <c r="T57" s="13" t="n">
        <v>5552.1809321047</v>
      </c>
      <c r="U57" s="13" t="n">
        <v>5850.2839785613</v>
      </c>
      <c r="V57" s="10" t="n">
        <v>4906.6906940059</v>
      </c>
      <c r="W57" s="10" t="n">
        <v>3633.2064743359</v>
      </c>
      <c r="X57" s="7" t="n">
        <f aca="false">X53+1</f>
        <v>2028</v>
      </c>
      <c r="Y57" s="8" t="e">
        <f aca="false">P57*[4]'inflation indexes'!i149</f>
        <v>#NAME?</v>
      </c>
      <c r="Z57" s="8" t="e">
        <f aca="false">U57*[4]'inflation indexes'!i149</f>
        <v>#NAME?</v>
      </c>
      <c r="AA57" s="13" t="e">
        <f aca="false">Q57*[4]'inflation indexes'!i149</f>
        <v>#NAME?</v>
      </c>
      <c r="AB57" s="13" t="e">
        <f aca="false">R57*[4]'inflation indexes'!i149</f>
        <v>#NAME?</v>
      </c>
      <c r="AC57" s="13" t="e">
        <f aca="false">S57*[4]'inflation indexes'!i149</f>
        <v>#NAME?</v>
      </c>
      <c r="AD57" s="13" t="e">
        <f aca="false">T57*[4]'inflation indexes'!i149</f>
        <v>#NAME?</v>
      </c>
      <c r="AE57" s="13" t="n">
        <f aca="false">V57*[3]'inflation indexes'!i149</f>
        <v>4551.25065293398</v>
      </c>
      <c r="AF57" s="13" t="n">
        <f aca="false">AE57*0.82</f>
        <v>3732.02553540586</v>
      </c>
      <c r="AG57" s="8" t="n">
        <f aca="false">W57*[3]'inflation indexes'!i149</f>
        <v>3370.01746589926</v>
      </c>
      <c r="AH57" s="13" t="n">
        <v>0.62983024</v>
      </c>
      <c r="AI57" s="3" t="n">
        <f aca="false">AI53+1</f>
        <v>2028</v>
      </c>
      <c r="AJ57" s="11" t="n">
        <v>7835.6373751122</v>
      </c>
      <c r="AK57" s="9" t="n">
        <v>6607.2555888746</v>
      </c>
      <c r="AL57" s="9" t="n">
        <v>4378.8151945661</v>
      </c>
      <c r="AM57" s="9" t="n">
        <v>3636.9976468518</v>
      </c>
      <c r="AN57" s="9" t="n">
        <v>5961.8491179194</v>
      </c>
      <c r="AO57" s="9" t="n">
        <v>6278.1874377348</v>
      </c>
      <c r="AP57" s="3"/>
      <c r="AQ57" s="3"/>
      <c r="AR57" s="3" t="n">
        <f aca="false">AR53+1</f>
        <v>2028</v>
      </c>
      <c r="AS57" s="6" t="e">
        <f aca="false">AJ57*[4]'inflation indexes'!i149</f>
        <v>#NAME?</v>
      </c>
      <c r="AT57" s="6" t="e">
        <f aca="false">AO57*[4]'inflation indexes'!i149</f>
        <v>#NAME?</v>
      </c>
      <c r="AU57" s="9" t="e">
        <f aca="false">AK57*[4]'inflation indexes'!i149</f>
        <v>#NAME?</v>
      </c>
      <c r="AV57" s="9" t="e">
        <f aca="false">AL57*[4]'inflation indexes'!i149</f>
        <v>#NAME?</v>
      </c>
      <c r="AW57" s="9" t="e">
        <f aca="false">AM57*[4]'inflation indexes'!i149</f>
        <v>#NAME?</v>
      </c>
      <c r="AX57" s="9" t="e">
        <f aca="false">AN57*[4]'inflation indexes'!i149</f>
        <v>#NAME?</v>
      </c>
      <c r="AY57" s="9" t="n">
        <v>0.5897159621</v>
      </c>
      <c r="AZ57" s="9" t="n">
        <f aca="false">V57*[3]'inflation indexes'!i149</f>
        <v>4551.25065293398</v>
      </c>
      <c r="BA57" s="9" t="n">
        <f aca="false">AZ57*0.82</f>
        <v>3732.02553540586</v>
      </c>
      <c r="BB57" s="6" t="n">
        <f aca="false">W57*[3]'inflation indexes'!i149</f>
        <v>3370.01746589926</v>
      </c>
    </row>
    <row r="58" customFormat="false" ht="15" hidden="false" customHeight="false" outlineLevel="0" collapsed="false">
      <c r="A58" s="0" t="n">
        <f aca="false">A54+1</f>
        <v>2028</v>
      </c>
      <c r="B58" s="11" t="n">
        <v>6739.62325760007</v>
      </c>
      <c r="C58" s="9" t="n">
        <v>6371.01814369715</v>
      </c>
      <c r="D58" s="9" t="n">
        <v>4240.04091459463</v>
      </c>
      <c r="E58" s="9" t="n">
        <v>3359.17220243528</v>
      </c>
      <c r="F58" s="9" t="n">
        <v>5183.9224878379</v>
      </c>
      <c r="G58" s="9" t="n">
        <v>5447.6582218088</v>
      </c>
      <c r="H58" s="3" t="n">
        <f aca="false">H54+1</f>
        <v>2028</v>
      </c>
      <c r="I58" s="11" t="e">
        <f aca="false">B58*[4]'inflation indexes'!i150</f>
        <v>#NAME?</v>
      </c>
      <c r="J58" s="9" t="e">
        <f aca="false">G58*[4]'inflation indexes'!i150</f>
        <v>#NAME?</v>
      </c>
      <c r="K58" s="9" t="e">
        <f aca="false">C58*[4]'inflation indexes'!i150</f>
        <v>#NAME?</v>
      </c>
      <c r="L58" s="9" t="e">
        <f aca="false">D58*[4]'inflation indexes'!i150</f>
        <v>#NAME?</v>
      </c>
      <c r="M58" s="9" t="e">
        <f aca="false">E58*[4]'inflation indexes'!i150</f>
        <v>#NAME?</v>
      </c>
      <c r="N58" s="9" t="e">
        <f aca="false">F58*[4]'inflation indexes'!i150</f>
        <v>#NAME?</v>
      </c>
      <c r="O58" s="9" t="n">
        <v>0.6637882679</v>
      </c>
      <c r="P58" s="14" t="n">
        <v>7161.879978014</v>
      </c>
      <c r="Q58" s="13" t="n">
        <v>6194.2388186804</v>
      </c>
      <c r="R58" s="13" t="n">
        <v>4124.9432771003</v>
      </c>
      <c r="S58" s="13" t="n">
        <v>3402.847466785</v>
      </c>
      <c r="T58" s="13" t="n">
        <v>5577.1730305417</v>
      </c>
      <c r="U58" s="13" t="n">
        <v>5885.5365374392</v>
      </c>
      <c r="V58" s="10" t="n">
        <v>4931.0422641711</v>
      </c>
      <c r="W58" s="10" t="n">
        <v>3638.6158808729</v>
      </c>
      <c r="X58" s="7" t="n">
        <f aca="false">X54+1</f>
        <v>2028</v>
      </c>
      <c r="Y58" s="8" t="e">
        <f aca="false">P58*[4]'inflation indexes'!i150</f>
        <v>#NAME?</v>
      </c>
      <c r="Z58" s="8" t="e">
        <f aca="false">U58*[4]'inflation indexes'!i150</f>
        <v>#NAME?</v>
      </c>
      <c r="AA58" s="13" t="e">
        <f aca="false">Q58*[4]'inflation indexes'!i150</f>
        <v>#NAME?</v>
      </c>
      <c r="AB58" s="13" t="e">
        <f aca="false">R58*[4]'inflation indexes'!i150</f>
        <v>#NAME?</v>
      </c>
      <c r="AC58" s="13" t="e">
        <f aca="false">S58*[4]'inflation indexes'!i150</f>
        <v>#NAME?</v>
      </c>
      <c r="AD58" s="13" t="e">
        <f aca="false">T58*[4]'inflation indexes'!i150</f>
        <v>#NAME?</v>
      </c>
      <c r="AE58" s="13" t="n">
        <f aca="false">V58*[3]'inflation indexes'!i150</f>
        <v>4573.83819849696</v>
      </c>
      <c r="AF58" s="13" t="n">
        <f aca="false">AE58*0.82</f>
        <v>3750.54732276751</v>
      </c>
      <c r="AG58" s="8" t="n">
        <f aca="false">W58*[3]'inflation indexes'!i150</f>
        <v>3375.03501572435</v>
      </c>
      <c r="AH58" s="13" t="n">
        <v>0.6420920808</v>
      </c>
      <c r="AI58" s="3" t="n">
        <f aca="false">AI54+1</f>
        <v>2028</v>
      </c>
      <c r="AJ58" s="11" t="n">
        <v>7893.9486231452</v>
      </c>
      <c r="AK58" s="9" t="n">
        <v>6661.866976699</v>
      </c>
      <c r="AL58" s="9" t="n">
        <v>4399.0423601714</v>
      </c>
      <c r="AM58" s="9" t="n">
        <v>3650.5275634623</v>
      </c>
      <c r="AN58" s="9" t="n">
        <v>6011.9389731899</v>
      </c>
      <c r="AO58" s="9" t="n">
        <v>6330.0645033046</v>
      </c>
      <c r="AP58" s="3"/>
      <c r="AQ58" s="3"/>
      <c r="AR58" s="3" t="n">
        <f aca="false">AR54+1</f>
        <v>2028</v>
      </c>
      <c r="AS58" s="6" t="e">
        <f aca="false">AJ58*[4]'inflation indexes'!i150</f>
        <v>#NAME?</v>
      </c>
      <c r="AT58" s="6" t="e">
        <f aca="false">AO58*[4]'inflation indexes'!i150</f>
        <v>#NAME?</v>
      </c>
      <c r="AU58" s="9" t="e">
        <f aca="false">AK58*[4]'inflation indexes'!i150</f>
        <v>#NAME?</v>
      </c>
      <c r="AV58" s="9" t="e">
        <f aca="false">AL58*[4]'inflation indexes'!i150</f>
        <v>#NAME?</v>
      </c>
      <c r="AW58" s="9" t="e">
        <f aca="false">AM58*[4]'inflation indexes'!i150</f>
        <v>#NAME?</v>
      </c>
      <c r="AX58" s="9" t="e">
        <f aca="false">AN58*[4]'inflation indexes'!i150</f>
        <v>#NAME?</v>
      </c>
      <c r="AY58" s="9" t="n">
        <v>0.604199787</v>
      </c>
      <c r="AZ58" s="9" t="n">
        <f aca="false">V58*[3]'inflation indexes'!i150</f>
        <v>4573.83819849696</v>
      </c>
      <c r="BA58" s="9" t="n">
        <f aca="false">AZ58*0.82</f>
        <v>3750.54732276751</v>
      </c>
      <c r="BB58" s="6" t="n">
        <f aca="false">W58*[3]'inflation indexes'!i150</f>
        <v>3375.03501572435</v>
      </c>
    </row>
    <row r="59" customFormat="false" ht="15" hidden="false" customHeight="false" outlineLevel="0" collapsed="false">
      <c r="A59" s="0" t="n">
        <f aca="false">A55+1</f>
        <v>2028</v>
      </c>
      <c r="B59" s="11" t="n">
        <v>6798.24986263291</v>
      </c>
      <c r="C59" s="9" t="n">
        <v>6388.47174887366</v>
      </c>
      <c r="D59" s="9" t="n">
        <v>4251.88778727054</v>
      </c>
      <c r="E59" s="9" t="n">
        <v>3363.72800701124</v>
      </c>
      <c r="F59" s="9" t="n">
        <v>5196.1709750276</v>
      </c>
      <c r="G59" s="9" t="n">
        <v>5472.7582151302</v>
      </c>
      <c r="H59" s="3" t="n">
        <f aca="false">H55+1</f>
        <v>2028</v>
      </c>
      <c r="I59" s="11" t="e">
        <f aca="false">B59*[4]'inflation indexes'!i151</f>
        <v>#NAME?</v>
      </c>
      <c r="J59" s="9" t="e">
        <f aca="false">G59*[4]'inflation indexes'!i151</f>
        <v>#NAME?</v>
      </c>
      <c r="K59" s="9" t="e">
        <f aca="false">C59*[4]'inflation indexes'!i151</f>
        <v>#NAME?</v>
      </c>
      <c r="L59" s="9" t="e">
        <f aca="false">D59*[4]'inflation indexes'!i151</f>
        <v>#NAME?</v>
      </c>
      <c r="M59" s="9" t="e">
        <f aca="false">E59*[4]'inflation indexes'!i151</f>
        <v>#NAME?</v>
      </c>
      <c r="N59" s="9" t="e">
        <f aca="false">F59*[4]'inflation indexes'!i151</f>
        <v>#NAME?</v>
      </c>
      <c r="O59" s="9" t="n">
        <v>0.6738877467</v>
      </c>
      <c r="P59" s="14" t="n">
        <v>7141.2031267938</v>
      </c>
      <c r="Q59" s="13" t="n">
        <v>6224.0022641633</v>
      </c>
      <c r="R59" s="13" t="n">
        <v>4149.0720958797</v>
      </c>
      <c r="S59" s="13" t="n">
        <v>3409.19199965</v>
      </c>
      <c r="T59" s="13" t="n">
        <v>5605.3788032274</v>
      </c>
      <c r="U59" s="13" t="n">
        <v>5919.5124759999</v>
      </c>
      <c r="V59" s="10" t="n">
        <v>4955.5146895128</v>
      </c>
      <c r="W59" s="10" t="n">
        <v>3644.0333413643</v>
      </c>
      <c r="X59" s="7" t="n">
        <f aca="false">X55+1</f>
        <v>2028</v>
      </c>
      <c r="Y59" s="8" t="e">
        <f aca="false">P59*[4]'inflation indexes'!i151</f>
        <v>#NAME?</v>
      </c>
      <c r="Z59" s="8" t="e">
        <f aca="false">U59*[4]'inflation indexes'!i151</f>
        <v>#NAME?</v>
      </c>
      <c r="AA59" s="13" t="e">
        <f aca="false">Q59*[4]'inflation indexes'!i151</f>
        <v>#NAME?</v>
      </c>
      <c r="AB59" s="13" t="e">
        <f aca="false">R59*[4]'inflation indexes'!i151</f>
        <v>#NAME?</v>
      </c>
      <c r="AC59" s="13" t="e">
        <f aca="false">S59*[4]'inflation indexes'!i151</f>
        <v>#NAME?</v>
      </c>
      <c r="AD59" s="13" t="e">
        <f aca="false">T59*[4]'inflation indexes'!i151</f>
        <v>#NAME?</v>
      </c>
      <c r="AE59" s="13" t="n">
        <f aca="false">V59*[3]'inflation indexes'!i151</f>
        <v>4596.53784450305</v>
      </c>
      <c r="AF59" s="13" t="n">
        <f aca="false">AE59*0.82</f>
        <v>3769.1610324925</v>
      </c>
      <c r="AG59" s="8" t="n">
        <f aca="false">W59*[3]'inflation indexes'!i151</f>
        <v>3380.06003607643</v>
      </c>
      <c r="AH59" s="13" t="n">
        <v>0.6465670346</v>
      </c>
      <c r="AI59" s="3" t="n">
        <f aca="false">AI55+1</f>
        <v>2028</v>
      </c>
      <c r="AJ59" s="11" t="n">
        <v>7890.1689324318</v>
      </c>
      <c r="AK59" s="9" t="n">
        <v>6705.3297435764</v>
      </c>
      <c r="AL59" s="9" t="n">
        <v>4430.4356017339</v>
      </c>
      <c r="AM59" s="9" t="n">
        <v>3664.1122706085</v>
      </c>
      <c r="AN59" s="9" t="n">
        <v>6053.634893243</v>
      </c>
      <c r="AO59" s="9" t="n">
        <v>6390.5122673418</v>
      </c>
      <c r="AP59" s="3"/>
      <c r="AQ59" s="3"/>
      <c r="AR59" s="3" t="n">
        <f aca="false">AR55+1</f>
        <v>2028</v>
      </c>
      <c r="AS59" s="6" t="e">
        <f aca="false">AJ59*[4]'inflation indexes'!i151</f>
        <v>#NAME?</v>
      </c>
      <c r="AT59" s="6" t="e">
        <f aca="false">AO59*[4]'inflation indexes'!i151</f>
        <v>#NAME?</v>
      </c>
      <c r="AU59" s="9" t="e">
        <f aca="false">AK59*[4]'inflation indexes'!i151</f>
        <v>#NAME?</v>
      </c>
      <c r="AV59" s="9" t="e">
        <f aca="false">AL59*[4]'inflation indexes'!i151</f>
        <v>#NAME?</v>
      </c>
      <c r="AW59" s="9" t="e">
        <f aca="false">AM59*[4]'inflation indexes'!i151</f>
        <v>#NAME?</v>
      </c>
      <c r="AX59" s="9" t="e">
        <f aca="false">AN59*[4]'inflation indexes'!i151</f>
        <v>#NAME?</v>
      </c>
      <c r="AY59" s="9" t="n">
        <v>0.6238685183</v>
      </c>
      <c r="AZ59" s="9" t="n">
        <f aca="false">V59*[3]'inflation indexes'!i151</f>
        <v>4596.53784450305</v>
      </c>
      <c r="BA59" s="9" t="n">
        <f aca="false">AZ59*0.82</f>
        <v>3769.1610324925</v>
      </c>
      <c r="BB59" s="6" t="n">
        <f aca="false">W59*[3]'inflation indexes'!i151</f>
        <v>3380.06003607643</v>
      </c>
    </row>
    <row r="60" customFormat="false" ht="15" hidden="false" customHeight="false" outlineLevel="0" collapsed="false">
      <c r="A60" s="0" t="n">
        <f aca="false">A56+1</f>
        <v>2028</v>
      </c>
      <c r="B60" s="11" t="n">
        <v>6832.32838907614</v>
      </c>
      <c r="C60" s="9" t="n">
        <v>6463.86553086698</v>
      </c>
      <c r="D60" s="9" t="n">
        <v>4298.00760226365</v>
      </c>
      <c r="E60" s="9" t="n">
        <v>3398.07287109202</v>
      </c>
      <c r="F60" s="9" t="n">
        <v>5211.9589939382</v>
      </c>
      <c r="G60" s="9" t="n">
        <v>5489.3732535583</v>
      </c>
      <c r="H60" s="3" t="n">
        <f aca="false">H56+1</f>
        <v>2028</v>
      </c>
      <c r="I60" s="11" t="e">
        <f aca="false">B60*[4]'inflation indexes'!i152</f>
        <v>#NAME?</v>
      </c>
      <c r="J60" s="9" t="e">
        <f aca="false">G60*[4]'inflation indexes'!i152</f>
        <v>#NAME?</v>
      </c>
      <c r="K60" s="9" t="e">
        <f aca="false">C60*[4]'inflation indexes'!i152</f>
        <v>#NAME?</v>
      </c>
      <c r="L60" s="9" t="e">
        <f aca="false">D60*[4]'inflation indexes'!i152</f>
        <v>#NAME?</v>
      </c>
      <c r="M60" s="9" t="e">
        <f aca="false">E60*[4]'inflation indexes'!i152</f>
        <v>#NAME?</v>
      </c>
      <c r="N60" s="9" t="e">
        <f aca="false">F60*[4]'inflation indexes'!i152</f>
        <v>#NAME?</v>
      </c>
      <c r="O60" s="9" t="n">
        <v>0.6774635962</v>
      </c>
      <c r="P60" s="14" t="n">
        <v>7173.2955916157</v>
      </c>
      <c r="Q60" s="13" t="n">
        <v>6255.0743543388</v>
      </c>
      <c r="R60" s="13" t="n">
        <v>4174.4204597933</v>
      </c>
      <c r="S60" s="13" t="n">
        <v>3415.5531265748</v>
      </c>
      <c r="T60" s="13" t="n">
        <v>5633.3199562139</v>
      </c>
      <c r="U60" s="13" t="n">
        <v>5958.2564462055</v>
      </c>
      <c r="V60" s="10" t="n">
        <v>4980.1085698268</v>
      </c>
      <c r="W60" s="10" t="n">
        <v>3649.4588678014</v>
      </c>
      <c r="X60" s="7" t="n">
        <f aca="false">X56+1</f>
        <v>2028</v>
      </c>
      <c r="Y60" s="8" t="e">
        <f aca="false">P60*[4]'inflation indexes'!i152</f>
        <v>#NAME?</v>
      </c>
      <c r="Z60" s="8" t="e">
        <f aca="false">U60*[4]'inflation indexes'!i152</f>
        <v>#NAME?</v>
      </c>
      <c r="AA60" s="13" t="e">
        <f aca="false">Q60*[4]'inflation indexes'!i152</f>
        <v>#NAME?</v>
      </c>
      <c r="AB60" s="13" t="e">
        <f aca="false">R60*[4]'inflation indexes'!i152</f>
        <v>#NAME?</v>
      </c>
      <c r="AC60" s="13" t="e">
        <f aca="false">S60*[4]'inflation indexes'!i152</f>
        <v>#NAME?</v>
      </c>
      <c r="AD60" s="13" t="e">
        <f aca="false">T60*[4]'inflation indexes'!i152</f>
        <v>#NAME?</v>
      </c>
      <c r="AE60" s="13" t="n">
        <f aca="false">V60*[3]'inflation indexes'!i152</f>
        <v>4619.35014729891</v>
      </c>
      <c r="AF60" s="13" t="n">
        <f aca="false">AE60*0.82</f>
        <v>3787.8671207851</v>
      </c>
      <c r="AG60" s="8" t="n">
        <f aca="false">W60*[3]'inflation indexes'!i152</f>
        <v>3385.09253807814</v>
      </c>
      <c r="AH60" s="13" t="n">
        <v>0.6784663899</v>
      </c>
      <c r="AI60" s="3" t="n">
        <f aca="false">AI56+1</f>
        <v>2028</v>
      </c>
      <c r="AJ60" s="11" t="n">
        <v>7934.8342404828</v>
      </c>
      <c r="AK60" s="9" t="n">
        <v>6748.7784302289</v>
      </c>
      <c r="AL60" s="9" t="n">
        <v>4444.1918353318</v>
      </c>
      <c r="AM60" s="9" t="n">
        <v>3677.7553025304</v>
      </c>
      <c r="AN60" s="9" t="n">
        <v>6094.1968789066</v>
      </c>
      <c r="AO60" s="9" t="n">
        <v>6426.0436990818</v>
      </c>
      <c r="AP60" s="3"/>
      <c r="AQ60" s="3"/>
      <c r="AR60" s="3" t="n">
        <f aca="false">AR56+1</f>
        <v>2028</v>
      </c>
      <c r="AS60" s="6" t="e">
        <f aca="false">AJ60*[4]'inflation indexes'!i152</f>
        <v>#NAME?</v>
      </c>
      <c r="AT60" s="6" t="e">
        <f aca="false">AO60*[4]'inflation indexes'!i152</f>
        <v>#NAME?</v>
      </c>
      <c r="AU60" s="9" t="e">
        <f aca="false">AK60*[4]'inflation indexes'!i152</f>
        <v>#NAME?</v>
      </c>
      <c r="AV60" s="9" t="e">
        <f aca="false">AL60*[4]'inflation indexes'!i152</f>
        <v>#NAME?</v>
      </c>
      <c r="AW60" s="9" t="e">
        <f aca="false">AM60*[4]'inflation indexes'!i152</f>
        <v>#NAME?</v>
      </c>
      <c r="AX60" s="9" t="e">
        <f aca="false">AN60*[4]'inflation indexes'!i152</f>
        <v>#NAME?</v>
      </c>
      <c r="AY60" s="9" t="n">
        <v>0.6357662075</v>
      </c>
      <c r="AZ60" s="9" t="n">
        <f aca="false">V60*[3]'inflation indexes'!i152</f>
        <v>4619.35014729891</v>
      </c>
      <c r="BA60" s="9" t="n">
        <f aca="false">AZ60*0.82</f>
        <v>3787.8671207851</v>
      </c>
      <c r="BB60" s="6" t="n">
        <f aca="false">W60*[3]'inflation indexes'!i152</f>
        <v>3385.09253807814</v>
      </c>
    </row>
    <row r="61" customFormat="false" ht="15" hidden="false" customHeight="false" outlineLevel="0" collapsed="false">
      <c r="A61" s="0" t="n">
        <f aca="false">A57+1</f>
        <v>2029</v>
      </c>
      <c r="B61" s="11" t="n">
        <v>6811.34558230078</v>
      </c>
      <c r="C61" s="9" t="n">
        <v>6491.45846065422</v>
      </c>
      <c r="D61" s="9" t="n">
        <v>4314.28190319888</v>
      </c>
      <c r="E61" s="9" t="n">
        <v>3400.50611307184</v>
      </c>
      <c r="F61" s="9" t="n">
        <v>5233.8294844748</v>
      </c>
      <c r="G61" s="9" t="n">
        <v>5511.3936983162</v>
      </c>
      <c r="H61" s="3" t="n">
        <f aca="false">H57+1</f>
        <v>2029</v>
      </c>
      <c r="I61" s="11" t="e">
        <f aca="false">B61*[4]'inflation indexes'!i153</f>
        <v>#NAME?</v>
      </c>
      <c r="J61" s="9" t="e">
        <f aca="false">G61*[4]'inflation indexes'!i153</f>
        <v>#NAME?</v>
      </c>
      <c r="K61" s="9" t="e">
        <f aca="false">C61*[4]'inflation indexes'!i153</f>
        <v>#NAME?</v>
      </c>
      <c r="L61" s="9" t="e">
        <f aca="false">D61*[4]'inflation indexes'!i153</f>
        <v>#NAME?</v>
      </c>
      <c r="M61" s="9" t="e">
        <f aca="false">E61*[4]'inflation indexes'!i153</f>
        <v>#NAME?</v>
      </c>
      <c r="N61" s="9" t="e">
        <f aca="false">F61*[4]'inflation indexes'!i153</f>
        <v>#NAME?</v>
      </c>
      <c r="O61" s="9" t="n">
        <v>0.6958379049</v>
      </c>
      <c r="P61" s="12" t="n">
        <v>7213.611707775</v>
      </c>
      <c r="Q61" s="13" t="n">
        <v>6290.4576419827</v>
      </c>
      <c r="R61" s="13" t="n">
        <v>4185.6161397384</v>
      </c>
      <c r="S61" s="13" t="n">
        <v>3421.9189487548</v>
      </c>
      <c r="T61" s="13" t="n">
        <v>5667.9692188975</v>
      </c>
      <c r="U61" s="13" t="n">
        <v>6003.5778582973</v>
      </c>
      <c r="V61" s="10" t="n">
        <v>5004.824507886</v>
      </c>
      <c r="W61" s="10" t="n">
        <v>3654.8924721935</v>
      </c>
      <c r="X61" s="7" t="n">
        <f aca="false">X57+1</f>
        <v>2029</v>
      </c>
      <c r="Y61" s="8" t="e">
        <f aca="false">P61*[4]'inflation indexes'!i153</f>
        <v>#NAME?</v>
      </c>
      <c r="Z61" s="8" t="e">
        <f aca="false">U61*[4]'inflation indexes'!i153</f>
        <v>#NAME?</v>
      </c>
      <c r="AA61" s="13" t="e">
        <f aca="false">Q61*[4]'inflation indexes'!i153</f>
        <v>#NAME?</v>
      </c>
      <c r="AB61" s="13" t="e">
        <f aca="false">R61*[4]'inflation indexes'!i153</f>
        <v>#NAME?</v>
      </c>
      <c r="AC61" s="13" t="e">
        <f aca="false">S61*[4]'inflation indexes'!i153</f>
        <v>#NAME?</v>
      </c>
      <c r="AD61" s="13" t="e">
        <f aca="false">T61*[4]'inflation indexes'!i153</f>
        <v>#NAME?</v>
      </c>
      <c r="AE61" s="13" t="n">
        <f aca="false">V61*[3]'inflation indexes'!i153</f>
        <v>4642.27566599264</v>
      </c>
      <c r="AF61" s="13" t="n">
        <f aca="false">AE61*0.82</f>
        <v>3806.66604611397</v>
      </c>
      <c r="AG61" s="8" t="n">
        <f aca="false">W61*[3]'inflation indexes'!i153</f>
        <v>3390.13253286883</v>
      </c>
      <c r="AH61" s="13" t="n">
        <v>0.67279316</v>
      </c>
      <c r="AI61" s="3" t="n">
        <f aca="false">AI57+1</f>
        <v>2029</v>
      </c>
      <c r="AJ61" s="11" t="n">
        <v>7955.3303581336</v>
      </c>
      <c r="AK61" s="9" t="n">
        <v>6791.6941983412</v>
      </c>
      <c r="AL61" s="9" t="n">
        <v>4466.6646946991</v>
      </c>
      <c r="AM61" s="9" t="n">
        <v>3691.4330154321</v>
      </c>
      <c r="AN61" s="9" t="n">
        <v>6134.9631747149</v>
      </c>
      <c r="AO61" s="9" t="n">
        <v>6470.072002815</v>
      </c>
      <c r="AP61" s="3"/>
      <c r="AQ61" s="3"/>
      <c r="AR61" s="3" t="n">
        <f aca="false">AR57+1</f>
        <v>2029</v>
      </c>
      <c r="AS61" s="6" t="e">
        <f aca="false">AJ61*[4]'inflation indexes'!i153</f>
        <v>#NAME?</v>
      </c>
      <c r="AT61" s="6" t="e">
        <f aca="false">AO61*[4]'inflation indexes'!i153</f>
        <v>#NAME?</v>
      </c>
      <c r="AU61" s="9" t="e">
        <f aca="false">AK61*[4]'inflation indexes'!i153</f>
        <v>#NAME?</v>
      </c>
      <c r="AV61" s="9" t="e">
        <f aca="false">AL61*[4]'inflation indexes'!i153</f>
        <v>#NAME?</v>
      </c>
      <c r="AW61" s="9" t="e">
        <f aca="false">AM61*[4]'inflation indexes'!i153</f>
        <v>#NAME?</v>
      </c>
      <c r="AX61" s="9" t="e">
        <f aca="false">AN61*[4]'inflation indexes'!i153</f>
        <v>#NAME?</v>
      </c>
      <c r="AY61" s="9" t="n">
        <v>0.6390338636</v>
      </c>
      <c r="AZ61" s="9" t="n">
        <f aca="false">V61*[3]'inflation indexes'!i153</f>
        <v>4642.27566599264</v>
      </c>
      <c r="BA61" s="9" t="n">
        <f aca="false">AZ61*0.82</f>
        <v>3806.66604611397</v>
      </c>
      <c r="BB61" s="6" t="n">
        <f aca="false">W61*[3]'inflation indexes'!i153</f>
        <v>3390.13253286883</v>
      </c>
    </row>
    <row r="62" customFormat="false" ht="15" hidden="false" customHeight="false" outlineLevel="0" collapsed="false">
      <c r="A62" s="0" t="n">
        <f aca="false">A58+1</f>
        <v>2029</v>
      </c>
      <c r="B62" s="11" t="n">
        <v>6815.8246062015</v>
      </c>
      <c r="C62" s="9" t="n">
        <v>6554.65165545391</v>
      </c>
      <c r="D62" s="9" t="n">
        <v>4354.83072157711</v>
      </c>
      <c r="E62" s="9" t="n">
        <v>3422.96592825968</v>
      </c>
      <c r="F62" s="9" t="n">
        <v>5244.2349045085</v>
      </c>
      <c r="G62" s="9" t="n">
        <v>5522.3788318494</v>
      </c>
      <c r="H62" s="3" t="n">
        <f aca="false">H58+1</f>
        <v>2029</v>
      </c>
      <c r="I62" s="11" t="e">
        <f aca="false">B62*[4]'inflation indexes'!i154</f>
        <v>#NAME?</v>
      </c>
      <c r="J62" s="9" t="e">
        <f aca="false">G62*[4]'inflation indexes'!i154</f>
        <v>#NAME?</v>
      </c>
      <c r="K62" s="9" t="e">
        <f aca="false">C62*[4]'inflation indexes'!i154</f>
        <v>#NAME?</v>
      </c>
      <c r="L62" s="9" t="e">
        <f aca="false">D62*[4]'inflation indexes'!i154</f>
        <v>#NAME?</v>
      </c>
      <c r="M62" s="9" t="e">
        <f aca="false">E62*[4]'inflation indexes'!i154</f>
        <v>#NAME?</v>
      </c>
      <c r="N62" s="9" t="e">
        <f aca="false">F62*[4]'inflation indexes'!i154</f>
        <v>#NAME?</v>
      </c>
      <c r="O62" s="9" t="n">
        <v>0.7234464053</v>
      </c>
      <c r="P62" s="14" t="n">
        <v>7233.2850177623</v>
      </c>
      <c r="Q62" s="13" t="n">
        <v>6320.3888873941</v>
      </c>
      <c r="R62" s="13" t="n">
        <v>4204.7989630593</v>
      </c>
      <c r="S62" s="13" t="n">
        <v>3428.3007997672</v>
      </c>
      <c r="T62" s="13" t="n">
        <v>5695.3500153489</v>
      </c>
      <c r="U62" s="13" t="n">
        <v>6024.385127101</v>
      </c>
      <c r="V62" s="10" t="n">
        <v>5029.6631094545</v>
      </c>
      <c r="W62" s="10" t="n">
        <v>3660.3341665675</v>
      </c>
      <c r="X62" s="7" t="n">
        <f aca="false">X58+1</f>
        <v>2029</v>
      </c>
      <c r="Y62" s="8" t="e">
        <f aca="false">P62*[4]'inflation indexes'!i154</f>
        <v>#NAME?</v>
      </c>
      <c r="Z62" s="8" t="e">
        <f aca="false">U62*[4]'inflation indexes'!i154</f>
        <v>#NAME?</v>
      </c>
      <c r="AA62" s="13" t="e">
        <f aca="false">Q62*[4]'inflation indexes'!i154</f>
        <v>#NAME?</v>
      </c>
      <c r="AB62" s="13" t="e">
        <f aca="false">R62*[4]'inflation indexes'!i154</f>
        <v>#NAME?</v>
      </c>
      <c r="AC62" s="13" t="e">
        <f aca="false">S62*[4]'inflation indexes'!i154</f>
        <v>#NAME?</v>
      </c>
      <c r="AD62" s="13" t="e">
        <f aca="false">T62*[4]'inflation indexes'!i154</f>
        <v>#NAME?</v>
      </c>
      <c r="AE62" s="13" t="n">
        <f aca="false">V62*[3]'inflation indexes'!i154</f>
        <v>4665.31496246688</v>
      </c>
      <c r="AF62" s="13" t="n">
        <f aca="false">AE62*0.82</f>
        <v>3825.55826922284</v>
      </c>
      <c r="AG62" s="8" t="n">
        <f aca="false">W62*[3]'inflation indexes'!i154</f>
        <v>3395.18003160418</v>
      </c>
      <c r="AH62" s="13" t="n">
        <v>0.6758726</v>
      </c>
      <c r="AI62" s="3" t="n">
        <f aca="false">AI58+1</f>
        <v>2029</v>
      </c>
      <c r="AJ62" s="11" t="n">
        <v>8001.3695049004</v>
      </c>
      <c r="AK62" s="9" t="n">
        <v>6827.5293328793</v>
      </c>
      <c r="AL62" s="9" t="n">
        <v>4506.650586028</v>
      </c>
      <c r="AM62" s="9" t="n">
        <v>3705.1757628643</v>
      </c>
      <c r="AN62" s="9" t="n">
        <v>6168.0926943429</v>
      </c>
      <c r="AO62" s="9" t="n">
        <v>6521.0668289583</v>
      </c>
      <c r="AP62" s="3"/>
      <c r="AQ62" s="3"/>
      <c r="AR62" s="3" t="n">
        <f aca="false">AR58+1</f>
        <v>2029</v>
      </c>
      <c r="AS62" s="6" t="e">
        <f aca="false">AJ62*[4]'inflation indexes'!i154</f>
        <v>#NAME?</v>
      </c>
      <c r="AT62" s="6" t="e">
        <f aca="false">AO62*[4]'inflation indexes'!i154</f>
        <v>#NAME?</v>
      </c>
      <c r="AU62" s="9" t="e">
        <f aca="false">AK62*[4]'inflation indexes'!i154</f>
        <v>#NAME?</v>
      </c>
      <c r="AV62" s="9" t="e">
        <f aca="false">AL62*[4]'inflation indexes'!i154</f>
        <v>#NAME?</v>
      </c>
      <c r="AW62" s="9" t="e">
        <f aca="false">AM62*[4]'inflation indexes'!i154</f>
        <v>#NAME?</v>
      </c>
      <c r="AX62" s="9" t="e">
        <f aca="false">AN62*[4]'inflation indexes'!i154</f>
        <v>#NAME?</v>
      </c>
      <c r="AY62" s="9" t="n">
        <v>0.6359867894</v>
      </c>
      <c r="AZ62" s="9" t="n">
        <f aca="false">V62*[3]'inflation indexes'!i154</f>
        <v>4665.31496246688</v>
      </c>
      <c r="BA62" s="9" t="n">
        <f aca="false">AZ62*0.82</f>
        <v>3825.55826922284</v>
      </c>
      <c r="BB62" s="6" t="n">
        <f aca="false">W62*[3]'inflation indexes'!i154</f>
        <v>3395.18003160418</v>
      </c>
    </row>
    <row r="63" customFormat="false" ht="15" hidden="false" customHeight="false" outlineLevel="0" collapsed="false">
      <c r="A63" s="0" t="n">
        <f aca="false">A59+1</f>
        <v>2029</v>
      </c>
      <c r="B63" s="11" t="n">
        <v>6825.53751255676</v>
      </c>
      <c r="C63" s="9" t="n">
        <v>6561.58601171766</v>
      </c>
      <c r="D63" s="9" t="n">
        <v>4374.56074552606</v>
      </c>
      <c r="E63" s="9" t="n">
        <v>3423.95653445843</v>
      </c>
      <c r="F63" s="9" t="n">
        <v>5251.2304483476</v>
      </c>
      <c r="G63" s="9" t="n">
        <v>5543.3468591494</v>
      </c>
      <c r="H63" s="3" t="n">
        <f aca="false">H59+1</f>
        <v>2029</v>
      </c>
      <c r="I63" s="11" t="e">
        <f aca="false">B63*[4]'inflation indexes'!i155</f>
        <v>#NAME?</v>
      </c>
      <c r="J63" s="9" t="e">
        <f aca="false">G63*[4]'inflation indexes'!i155</f>
        <v>#NAME?</v>
      </c>
      <c r="K63" s="9" t="e">
        <f aca="false">C63*[4]'inflation indexes'!i155</f>
        <v>#NAME?</v>
      </c>
      <c r="L63" s="9" t="e">
        <f aca="false">D63*[4]'inflation indexes'!i155</f>
        <v>#NAME?</v>
      </c>
      <c r="M63" s="9" t="e">
        <f aca="false">E63*[4]'inflation indexes'!i155</f>
        <v>#NAME?</v>
      </c>
      <c r="N63" s="9" t="e">
        <f aca="false">F63*[4]'inflation indexes'!i155</f>
        <v>#NAME?</v>
      </c>
      <c r="O63" s="9" t="n">
        <v>0.726181206</v>
      </c>
      <c r="P63" s="14" t="n">
        <v>7207.8347454866</v>
      </c>
      <c r="Q63" s="13" t="n">
        <v>6365.6115150029</v>
      </c>
      <c r="R63" s="13" t="n">
        <v>4232.056764066</v>
      </c>
      <c r="S63" s="13" t="n">
        <v>3434.7000592881</v>
      </c>
      <c r="T63" s="13" t="n">
        <v>5731.4349123558</v>
      </c>
      <c r="U63" s="13" t="n">
        <v>6059.5534576656</v>
      </c>
      <c r="V63" s="10" t="n">
        <v>5054.624983303</v>
      </c>
      <c r="W63" s="10" t="n">
        <v>3665.7839629687</v>
      </c>
      <c r="X63" s="7" t="n">
        <f aca="false">X59+1</f>
        <v>2029</v>
      </c>
      <c r="Y63" s="8" t="e">
        <f aca="false">P63*[4]'inflation indexes'!i155</f>
        <v>#NAME?</v>
      </c>
      <c r="Z63" s="8" t="e">
        <f aca="false">U63*[4]'inflation indexes'!i155</f>
        <v>#NAME?</v>
      </c>
      <c r="AA63" s="13" t="e">
        <f aca="false">Q63*[4]'inflation indexes'!i155</f>
        <v>#NAME?</v>
      </c>
      <c r="AB63" s="13" t="e">
        <f aca="false">R63*[4]'inflation indexes'!i155</f>
        <v>#NAME?</v>
      </c>
      <c r="AC63" s="13" t="e">
        <f aca="false">S63*[4]'inflation indexes'!i155</f>
        <v>#NAME?</v>
      </c>
      <c r="AD63" s="13" t="e">
        <f aca="false">T63*[4]'inflation indexes'!i155</f>
        <v>#NAME?</v>
      </c>
      <c r="AE63" s="13" t="n">
        <f aca="false">V63*[3]'inflation indexes'!i155</f>
        <v>4688.46860139306</v>
      </c>
      <c r="AF63" s="13" t="n">
        <f aca="false">AE63*0.82</f>
        <v>3844.54425314231</v>
      </c>
      <c r="AG63" s="8" t="n">
        <f aca="false">W63*[3]'inflation indexes'!i155</f>
        <v>3400.23504545692</v>
      </c>
      <c r="AH63" s="13" t="n">
        <v>0.6771482638</v>
      </c>
      <c r="AI63" s="3" t="n">
        <f aca="false">AI59+1</f>
        <v>2029</v>
      </c>
      <c r="AJ63" s="11" t="n">
        <v>8038.4035976877</v>
      </c>
      <c r="AK63" s="9" t="n">
        <v>6879.7578107009</v>
      </c>
      <c r="AL63" s="9" t="n">
        <v>4528.0494728003</v>
      </c>
      <c r="AM63" s="9" t="n">
        <v>3718.9633212964</v>
      </c>
      <c r="AN63" s="9" t="n">
        <v>6216.7213738971</v>
      </c>
      <c r="AO63" s="9" t="n">
        <v>6571.3997517203</v>
      </c>
      <c r="AP63" s="3"/>
      <c r="AQ63" s="3"/>
      <c r="AR63" s="3" t="n">
        <f aca="false">AR59+1</f>
        <v>2029</v>
      </c>
      <c r="AS63" s="6" t="e">
        <f aca="false">AJ63*[4]'inflation indexes'!i155</f>
        <v>#NAME?</v>
      </c>
      <c r="AT63" s="6" t="e">
        <f aca="false">AO63*[4]'inflation indexes'!i155</f>
        <v>#NAME?</v>
      </c>
      <c r="AU63" s="9" t="e">
        <f aca="false">AK63*[4]'inflation indexes'!i155</f>
        <v>#NAME?</v>
      </c>
      <c r="AV63" s="9" t="e">
        <f aca="false">AL63*[4]'inflation indexes'!i155</f>
        <v>#NAME?</v>
      </c>
      <c r="AW63" s="9" t="e">
        <f aca="false">AM63*[4]'inflation indexes'!i155</f>
        <v>#NAME?</v>
      </c>
      <c r="AX63" s="9" t="e">
        <f aca="false">AN63*[4]'inflation indexes'!i155</f>
        <v>#NAME?</v>
      </c>
      <c r="AY63" s="9" t="n">
        <v>0.6359867894</v>
      </c>
      <c r="AZ63" s="9" t="n">
        <f aca="false">V63*[3]'inflation indexes'!i155</f>
        <v>4688.46860139306</v>
      </c>
      <c r="BA63" s="9" t="n">
        <f aca="false">AZ63*0.82</f>
        <v>3844.54425314231</v>
      </c>
      <c r="BB63" s="6" t="n">
        <f aca="false">W63*[3]'inflation indexes'!i155</f>
        <v>3400.23504545692</v>
      </c>
    </row>
    <row r="64" customFormat="false" ht="15" hidden="false" customHeight="false" outlineLevel="0" collapsed="false">
      <c r="A64" s="0" t="n">
        <f aca="false">A60+1</f>
        <v>2029</v>
      </c>
      <c r="B64" s="11" t="n">
        <v>6863.42860162839</v>
      </c>
      <c r="C64" s="9" t="n">
        <v>6613.16117508107</v>
      </c>
      <c r="D64" s="9" t="n">
        <v>4388.58358086244</v>
      </c>
      <c r="E64" s="9" t="n">
        <v>3438.86936580212</v>
      </c>
      <c r="F64" s="9" t="n">
        <v>5258.1347481192</v>
      </c>
      <c r="G64" s="9" t="n">
        <v>5547.6712631685</v>
      </c>
      <c r="H64" s="3" t="n">
        <f aca="false">H60+1</f>
        <v>2029</v>
      </c>
      <c r="I64" s="11" t="e">
        <f aca="false">B64*[4]'inflation indexes'!i156</f>
        <v>#NAME?</v>
      </c>
      <c r="J64" s="9" t="e">
        <f aca="false">G64*[4]'inflation indexes'!i156</f>
        <v>#NAME?</v>
      </c>
      <c r="K64" s="9" t="e">
        <f aca="false">C64*[4]'inflation indexes'!i156</f>
        <v>#NAME?</v>
      </c>
      <c r="L64" s="9" t="e">
        <f aca="false">D64*[4]'inflation indexes'!i156</f>
        <v>#NAME?</v>
      </c>
      <c r="M64" s="9" t="e">
        <f aca="false">E64*[4]'inflation indexes'!i156</f>
        <v>#NAME?</v>
      </c>
      <c r="N64" s="9" t="e">
        <f aca="false">F64*[4]'inflation indexes'!i156</f>
        <v>#NAME?</v>
      </c>
      <c r="O64" s="9" t="n">
        <v>0.714018823</v>
      </c>
      <c r="P64" s="14" t="n">
        <v>7198.1655193189</v>
      </c>
      <c r="Q64" s="13" t="n">
        <v>6385.038685447</v>
      </c>
      <c r="R64" s="13" t="n">
        <v>4250.463392595</v>
      </c>
      <c r="S64" s="13" t="n">
        <v>3441.102211995</v>
      </c>
      <c r="T64" s="13" t="n">
        <v>5753.0398406799</v>
      </c>
      <c r="U64" s="13" t="n">
        <v>6085.5807211186</v>
      </c>
      <c r="V64" s="10" t="n">
        <v>5079.7107412233</v>
      </c>
      <c r="W64" s="10" t="n">
        <v>3671.2418734598</v>
      </c>
      <c r="X64" s="7" t="n">
        <f aca="false">X60+1</f>
        <v>2029</v>
      </c>
      <c r="Y64" s="8" t="e">
        <f aca="false">P64*[4]'inflation indexes'!i156</f>
        <v>#NAME?</v>
      </c>
      <c r="Z64" s="8" t="e">
        <f aca="false">U64*[4]'inflation indexes'!i156</f>
        <v>#NAME?</v>
      </c>
      <c r="AA64" s="13" t="e">
        <f aca="false">Q64*[4]'inflation indexes'!i156</f>
        <v>#NAME?</v>
      </c>
      <c r="AB64" s="13" t="e">
        <f aca="false">R64*[4]'inflation indexes'!i156</f>
        <v>#NAME?</v>
      </c>
      <c r="AC64" s="13" t="e">
        <f aca="false">S64*[4]'inflation indexes'!i156</f>
        <v>#NAME?</v>
      </c>
      <c r="AD64" s="13" t="e">
        <f aca="false">T64*[4]'inflation indexes'!i156</f>
        <v>#NAME?</v>
      </c>
      <c r="AE64" s="13" t="n">
        <f aca="false">V64*[3]'inflation indexes'!i156</f>
        <v>4711.73715024485</v>
      </c>
      <c r="AF64" s="13" t="n">
        <f aca="false">AE64*0.82</f>
        <v>3863.62446320078</v>
      </c>
      <c r="AG64" s="8" t="n">
        <f aca="false">W64*[3]'inflation indexes'!i156</f>
        <v>3405.29758561594</v>
      </c>
      <c r="AH64" s="13" t="n">
        <v>0.6946520088</v>
      </c>
      <c r="AI64" s="3" t="n">
        <f aca="false">AI60+1</f>
        <v>2029</v>
      </c>
      <c r="AJ64" s="11" t="n">
        <v>8063.9715415989</v>
      </c>
      <c r="AK64" s="9" t="n">
        <v>6916.3734835765</v>
      </c>
      <c r="AL64" s="9" t="n">
        <v>4547.4993670611</v>
      </c>
      <c r="AM64" s="9" t="n">
        <v>3732.8008851245</v>
      </c>
      <c r="AN64" s="9" t="n">
        <v>6251.5265069084</v>
      </c>
      <c r="AO64" s="9" t="n">
        <v>6608.0216320137</v>
      </c>
      <c r="AP64" s="3"/>
      <c r="AQ64" s="3"/>
      <c r="AR64" s="3" t="n">
        <f aca="false">AR60+1</f>
        <v>2029</v>
      </c>
      <c r="AS64" s="6" t="e">
        <f aca="false">AJ64*[4]'inflation indexes'!i156</f>
        <v>#NAME?</v>
      </c>
      <c r="AT64" s="6" t="e">
        <f aca="false">AO64*[4]'inflation indexes'!i156</f>
        <v>#NAME?</v>
      </c>
      <c r="AU64" s="9" t="e">
        <f aca="false">AK64*[4]'inflation indexes'!i156</f>
        <v>#NAME?</v>
      </c>
      <c r="AV64" s="9" t="e">
        <f aca="false">AL64*[4]'inflation indexes'!i156</f>
        <v>#NAME?</v>
      </c>
      <c r="AW64" s="9" t="e">
        <f aca="false">AM64*[4]'inflation indexes'!i156</f>
        <v>#NAME?</v>
      </c>
      <c r="AX64" s="9" t="e">
        <f aca="false">AN64*[4]'inflation indexes'!i156</f>
        <v>#NAME?</v>
      </c>
      <c r="AY64" s="9" t="n">
        <v>0.6391654896</v>
      </c>
      <c r="AZ64" s="9" t="n">
        <f aca="false">V64*[3]'inflation indexes'!i156</f>
        <v>4711.73715024485</v>
      </c>
      <c r="BA64" s="9" t="n">
        <f aca="false">AZ64*0.82</f>
        <v>3863.62446320078</v>
      </c>
      <c r="BB64" s="6" t="n">
        <f aca="false">W64*[3]'inflation indexes'!i156</f>
        <v>3405.29758561594</v>
      </c>
    </row>
    <row r="65" customFormat="false" ht="15" hidden="false" customHeight="false" outlineLevel="0" collapsed="false">
      <c r="A65" s="0" t="n">
        <f aca="false">A61+1</f>
        <v>2030</v>
      </c>
      <c r="B65" s="11" t="n">
        <v>6894.53768803128</v>
      </c>
      <c r="C65" s="9" t="n">
        <v>6618.10777566272</v>
      </c>
      <c r="D65" s="9" t="n">
        <v>4406.64305805476</v>
      </c>
      <c r="E65" s="9" t="n">
        <v>3440.49141754791</v>
      </c>
      <c r="F65" s="9" t="n">
        <v>5285.6375113691</v>
      </c>
      <c r="G65" s="9" t="n">
        <v>5584.4674177649</v>
      </c>
      <c r="H65" s="3" t="n">
        <f aca="false">H61+1</f>
        <v>2030</v>
      </c>
      <c r="I65" s="11" t="e">
        <f aca="false">B65*[4]'inflation indexes'!i157</f>
        <v>#NAME?</v>
      </c>
      <c r="J65" s="9" t="e">
        <f aca="false">G65*[4]'inflation indexes'!i157</f>
        <v>#NAME?</v>
      </c>
      <c r="K65" s="9" t="e">
        <f aca="false">C65*[4]'inflation indexes'!i157</f>
        <v>#NAME?</v>
      </c>
      <c r="L65" s="9" t="e">
        <f aca="false">D65*[4]'inflation indexes'!i157</f>
        <v>#NAME?</v>
      </c>
      <c r="M65" s="9" t="e">
        <f aca="false">E65*[4]'inflation indexes'!i157</f>
        <v>#NAME?</v>
      </c>
      <c r="N65" s="9" t="e">
        <f aca="false">F65*[4]'inflation indexes'!i157</f>
        <v>#NAME?</v>
      </c>
      <c r="O65" s="9" t="n">
        <v>0.7225816671</v>
      </c>
      <c r="P65" s="12" t="n">
        <v>7208.5949953614</v>
      </c>
      <c r="Q65" s="13" t="n">
        <v>6410.8285636175</v>
      </c>
      <c r="R65" s="13" t="n">
        <v>4254.4521415591</v>
      </c>
      <c r="S65" s="13" t="n">
        <v>3442.5746445236</v>
      </c>
      <c r="T65" s="13" t="n">
        <v>5779.3717681859</v>
      </c>
      <c r="U65" s="13" t="n">
        <v>6117.0120566514</v>
      </c>
      <c r="V65" s="10" t="n">
        <v>5104.9209980437</v>
      </c>
      <c r="W65" s="10" t="n">
        <v>3676.7079101218</v>
      </c>
      <c r="X65" s="7" t="n">
        <f aca="false">X61+1</f>
        <v>2030</v>
      </c>
      <c r="Y65" s="8" t="e">
        <f aca="false">P65*[4]'inflation indexes'!i157</f>
        <v>#NAME?</v>
      </c>
      <c r="Z65" s="8" t="e">
        <f aca="false">U65*[4]'inflation indexes'!i157</f>
        <v>#NAME?</v>
      </c>
      <c r="AA65" s="13" t="e">
        <f aca="false">Q65*[4]'inflation indexes'!i157</f>
        <v>#NAME?</v>
      </c>
      <c r="AB65" s="13" t="e">
        <f aca="false">R65*[4]'inflation indexes'!i157</f>
        <v>#NAME?</v>
      </c>
      <c r="AC65" s="13" t="e">
        <f aca="false">S65*[4]'inflation indexes'!i157</f>
        <v>#NAME?</v>
      </c>
      <c r="AD65" s="13" t="e">
        <f aca="false">T65*[4]'inflation indexes'!i157</f>
        <v>#NAME?</v>
      </c>
      <c r="AE65" s="13" t="n">
        <f aca="false">V65*[3]'inflation indexes'!i157</f>
        <v>4735.12117931248</v>
      </c>
      <c r="AF65" s="13" t="n">
        <f aca="false">AE65*0.82</f>
        <v>3882.79936703623</v>
      </c>
      <c r="AG65" s="8" t="n">
        <f aca="false">W65*[3]'inflation indexes'!i157</f>
        <v>3410.36766328708</v>
      </c>
      <c r="AH65" s="13" t="n">
        <v>0.7042035613</v>
      </c>
      <c r="AI65" s="3" t="n">
        <f aca="false">AI61+1</f>
        <v>2030</v>
      </c>
      <c r="AJ65" s="11" t="n">
        <v>8094.3272383522</v>
      </c>
      <c r="AK65" s="9" t="n">
        <v>6970.8399091353</v>
      </c>
      <c r="AL65" s="9" t="n">
        <v>4571.6665434956</v>
      </c>
      <c r="AM65" s="9" t="n">
        <v>3746.6970719726</v>
      </c>
      <c r="AN65" s="9" t="n">
        <v>6300.2637398281</v>
      </c>
      <c r="AO65" s="9" t="n">
        <v>6660.6186237153</v>
      </c>
      <c r="AP65" s="3"/>
      <c r="AQ65" s="3"/>
      <c r="AR65" s="3" t="n">
        <f aca="false">AR61+1</f>
        <v>2030</v>
      </c>
      <c r="AS65" s="6" t="e">
        <f aca="false">AJ65*[4]'inflation indexes'!i157</f>
        <v>#NAME?</v>
      </c>
      <c r="AT65" s="6" t="e">
        <f aca="false">AO65*[4]'inflation indexes'!i157</f>
        <v>#NAME?</v>
      </c>
      <c r="AU65" s="9" t="e">
        <f aca="false">AK65*[4]'inflation indexes'!i157</f>
        <v>#NAME?</v>
      </c>
      <c r="AV65" s="9" t="e">
        <f aca="false">AL65*[4]'inflation indexes'!i157</f>
        <v>#NAME?</v>
      </c>
      <c r="AW65" s="9" t="e">
        <f aca="false">AM65*[4]'inflation indexes'!i157</f>
        <v>#NAME?</v>
      </c>
      <c r="AX65" s="9" t="e">
        <f aca="false">AN65*[4]'inflation indexes'!i157</f>
        <v>#NAME?</v>
      </c>
      <c r="AY65" s="9" t="n">
        <v>0.6517884692</v>
      </c>
      <c r="AZ65" s="9" t="n">
        <f aca="false">V65*[3]'inflation indexes'!i157</f>
        <v>4735.12117931248</v>
      </c>
      <c r="BA65" s="9" t="n">
        <f aca="false">AZ65*0.82</f>
        <v>3882.79936703623</v>
      </c>
      <c r="BB65" s="6" t="n">
        <f aca="false">W65*[3]'inflation indexes'!i157</f>
        <v>3410.36766328708</v>
      </c>
    </row>
    <row r="66" customFormat="false" ht="15" hidden="false" customHeight="false" outlineLevel="0" collapsed="false">
      <c r="A66" s="0" t="n">
        <f aca="false">A62+1</f>
        <v>2030</v>
      </c>
      <c r="B66" s="11" t="n">
        <v>6901.69906931936</v>
      </c>
      <c r="C66" s="9" t="n">
        <v>6727.96716338673</v>
      </c>
      <c r="D66" s="9" t="n">
        <v>4468.27901456682</v>
      </c>
      <c r="E66" s="9" t="n">
        <v>3483.43541732961</v>
      </c>
      <c r="F66" s="9" t="n">
        <v>5317.2136408446</v>
      </c>
      <c r="G66" s="9" t="n">
        <v>5621.2740212612</v>
      </c>
      <c r="H66" s="3" t="n">
        <f aca="false">H62+1</f>
        <v>2030</v>
      </c>
      <c r="I66" s="11" t="e">
        <f aca="false">B66*[4]'inflation indexes'!i158</f>
        <v>#NAME?</v>
      </c>
      <c r="J66" s="9" t="e">
        <f aca="false">G66*[4]'inflation indexes'!i158</f>
        <v>#NAME?</v>
      </c>
      <c r="K66" s="9" t="e">
        <f aca="false">C66*[4]'inflation indexes'!i158</f>
        <v>#NAME?</v>
      </c>
      <c r="L66" s="9" t="e">
        <f aca="false">D66*[4]'inflation indexes'!i158</f>
        <v>#NAME?</v>
      </c>
      <c r="M66" s="9" t="e">
        <f aca="false">E66*[4]'inflation indexes'!i158</f>
        <v>#NAME?</v>
      </c>
      <c r="N66" s="9" t="e">
        <f aca="false">F66*[4]'inflation indexes'!i158</f>
        <v>#NAME?</v>
      </c>
      <c r="O66" s="9" t="n">
        <v>0.74869542</v>
      </c>
      <c r="P66" s="14" t="n">
        <v>7248.0226045708</v>
      </c>
      <c r="Q66" s="13" t="n">
        <v>6465.8554010624</v>
      </c>
      <c r="R66" s="13" t="n">
        <v>4295.6159414728</v>
      </c>
      <c r="S66" s="13" t="n">
        <v>3449.4917963633</v>
      </c>
      <c r="T66" s="13" t="n">
        <v>5831.1738389005</v>
      </c>
      <c r="U66" s="13" t="n">
        <v>6178.1896769074</v>
      </c>
      <c r="V66" s="10" t="n">
        <v>5130.2563716436</v>
      </c>
      <c r="W66" s="10" t="n">
        <v>3682.1820850535</v>
      </c>
      <c r="X66" s="7" t="n">
        <f aca="false">X62+1</f>
        <v>2030</v>
      </c>
      <c r="Y66" s="8" t="e">
        <f aca="false">P66*[4]'inflation indexes'!i158</f>
        <v>#NAME?</v>
      </c>
      <c r="Z66" s="8" t="e">
        <f aca="false">U66*[4]'inflation indexes'!i158</f>
        <v>#NAME?</v>
      </c>
      <c r="AA66" s="13" t="e">
        <f aca="false">Q66*[4]'inflation indexes'!i158</f>
        <v>#NAME?</v>
      </c>
      <c r="AB66" s="13" t="e">
        <f aca="false">R66*[4]'inflation indexes'!i158</f>
        <v>#NAME?</v>
      </c>
      <c r="AC66" s="13" t="e">
        <f aca="false">S66*[4]'inflation indexes'!i158</f>
        <v>#NAME?</v>
      </c>
      <c r="AD66" s="13" t="e">
        <f aca="false">T66*[4]'inflation indexes'!i158</f>
        <v>#NAME?</v>
      </c>
      <c r="AE66" s="13" t="n">
        <f aca="false">V66*[3]'inflation indexes'!i158</f>
        <v>4758.62126171623</v>
      </c>
      <c r="AF66" s="13" t="n">
        <f aca="false">AE66*0.82</f>
        <v>3902.06943460731</v>
      </c>
      <c r="AG66" s="8" t="n">
        <f aca="false">W66*[3]'inflation indexes'!i158</f>
        <v>3415.44528969272</v>
      </c>
      <c r="AH66" s="13" t="n">
        <v>0.7093149898</v>
      </c>
      <c r="AI66" s="3" t="n">
        <f aca="false">AI62+1</f>
        <v>2030</v>
      </c>
      <c r="AJ66" s="11" t="n">
        <v>8141.6726241753</v>
      </c>
      <c r="AK66" s="9" t="n">
        <v>7048.0283476224</v>
      </c>
      <c r="AL66" s="9" t="n">
        <v>4599.5286539557</v>
      </c>
      <c r="AM66" s="9" t="n">
        <v>3760.6367320429</v>
      </c>
      <c r="AN66" s="9" t="n">
        <v>6374.5687371588</v>
      </c>
      <c r="AO66" s="9" t="n">
        <v>6730.2702040494</v>
      </c>
      <c r="AP66" s="3"/>
      <c r="AQ66" s="3"/>
      <c r="AR66" s="3" t="n">
        <f aca="false">AR62+1</f>
        <v>2030</v>
      </c>
      <c r="AS66" s="6" t="e">
        <f aca="false">AJ66*[4]'inflation indexes'!i158</f>
        <v>#NAME?</v>
      </c>
      <c r="AT66" s="6" t="e">
        <f aca="false">AO66*[4]'inflation indexes'!i158</f>
        <v>#NAME?</v>
      </c>
      <c r="AU66" s="9" t="e">
        <f aca="false">AK66*[4]'inflation indexes'!i158</f>
        <v>#NAME?</v>
      </c>
      <c r="AV66" s="9" t="e">
        <f aca="false">AL66*[4]'inflation indexes'!i158</f>
        <v>#NAME?</v>
      </c>
      <c r="AW66" s="9" t="e">
        <f aca="false">AM66*[4]'inflation indexes'!i158</f>
        <v>#NAME?</v>
      </c>
      <c r="AX66" s="9" t="e">
        <f aca="false">AN66*[4]'inflation indexes'!i158</f>
        <v>#NAME?</v>
      </c>
      <c r="AY66" s="9" t="n">
        <v>0.6677737918</v>
      </c>
      <c r="AZ66" s="9" t="n">
        <f aca="false">V66*[3]'inflation indexes'!i158</f>
        <v>4758.62126171623</v>
      </c>
      <c r="BA66" s="9" t="n">
        <f aca="false">AZ66*0.82</f>
        <v>3902.06943460731</v>
      </c>
      <c r="BB66" s="6" t="n">
        <f aca="false">W66*[3]'inflation indexes'!i158</f>
        <v>3415.44528969272</v>
      </c>
    </row>
    <row r="67" customFormat="false" ht="15" hidden="false" customHeight="false" outlineLevel="0" collapsed="false">
      <c r="A67" s="0" t="n">
        <f aca="false">A63+1</f>
        <v>2030</v>
      </c>
      <c r="B67" s="11" t="n">
        <v>6909.86609696262</v>
      </c>
      <c r="C67" s="9" t="n">
        <v>6757.31802417199</v>
      </c>
      <c r="D67" s="9" t="n">
        <v>4487.30141219857</v>
      </c>
      <c r="E67" s="9" t="n">
        <v>3484.84189370706</v>
      </c>
      <c r="F67" s="9" t="n">
        <v>5337.3598305684</v>
      </c>
      <c r="G67" s="9" t="n">
        <v>5653.0438210692</v>
      </c>
      <c r="H67" s="3" t="n">
        <f aca="false">H63+1</f>
        <v>2030</v>
      </c>
      <c r="I67" s="11" t="e">
        <f aca="false">B67*[4]'inflation indexes'!i159</f>
        <v>#NAME?</v>
      </c>
      <c r="J67" s="9" t="e">
        <f aca="false">G67*[4]'inflation indexes'!i159</f>
        <v>#NAME?</v>
      </c>
      <c r="K67" s="9" t="e">
        <f aca="false">C67*[4]'inflation indexes'!i159</f>
        <v>#NAME?</v>
      </c>
      <c r="L67" s="9" t="e">
        <f aca="false">D67*[4]'inflation indexes'!i159</f>
        <v>#NAME?</v>
      </c>
      <c r="M67" s="9" t="e">
        <f aca="false">E67*[4]'inflation indexes'!i159</f>
        <v>#NAME?</v>
      </c>
      <c r="N67" s="9" t="e">
        <f aca="false">F67*[4]'inflation indexes'!i159</f>
        <v>#NAME?</v>
      </c>
      <c r="O67" s="9" t="n">
        <v>0.7493254294</v>
      </c>
      <c r="P67" s="14" t="n">
        <v>7259.0947352457</v>
      </c>
      <c r="Q67" s="13" t="n">
        <v>6493.2852326926</v>
      </c>
      <c r="R67" s="13" t="n">
        <v>4315.8526766412</v>
      </c>
      <c r="S67" s="13" t="n">
        <v>3455.8750888968</v>
      </c>
      <c r="T67" s="13" t="n">
        <v>5856.0088692364</v>
      </c>
      <c r="U67" s="13" t="n">
        <v>6208.0406806318</v>
      </c>
      <c r="V67" s="10" t="n">
        <v>5155.7174829691</v>
      </c>
      <c r="W67" s="10" t="n">
        <v>3687.664410372</v>
      </c>
      <c r="X67" s="7" t="n">
        <f aca="false">X63+1</f>
        <v>2030</v>
      </c>
      <c r="Y67" s="8" t="e">
        <f aca="false">P67*[4]'inflation indexes'!i159</f>
        <v>#NAME?</v>
      </c>
      <c r="Z67" s="8" t="e">
        <f aca="false">U67*[4]'inflation indexes'!i159</f>
        <v>#NAME?</v>
      </c>
      <c r="AA67" s="13" t="e">
        <f aca="false">Q67*[4]'inflation indexes'!i159</f>
        <v>#NAME?</v>
      </c>
      <c r="AB67" s="13" t="e">
        <f aca="false">R67*[4]'inflation indexes'!i159</f>
        <v>#NAME?</v>
      </c>
      <c r="AC67" s="13" t="e">
        <f aca="false">S67*[4]'inflation indexes'!i159</f>
        <v>#NAME?</v>
      </c>
      <c r="AD67" s="13" t="e">
        <f aca="false">T67*[4]'inflation indexes'!i159</f>
        <v>#NAME?</v>
      </c>
      <c r="AE67" s="13" t="n">
        <f aca="false">V67*[3]'inflation indexes'!i159</f>
        <v>4782.23797342096</v>
      </c>
      <c r="AF67" s="13" t="n">
        <f aca="false">AE67*0.82</f>
        <v>3921.43513820518</v>
      </c>
      <c r="AG67" s="8" t="n">
        <f aca="false">W67*[3]'inflation indexes'!i159</f>
        <v>3420.53047607218</v>
      </c>
      <c r="AH67" s="13" t="n">
        <v>0.7140717812</v>
      </c>
      <c r="AI67" s="3" t="n">
        <f aca="false">AI63+1</f>
        <v>2030</v>
      </c>
      <c r="AJ67" s="11" t="n">
        <v>8204.4669729304</v>
      </c>
      <c r="AK67" s="9" t="n">
        <v>7100.4860190357</v>
      </c>
      <c r="AL67" s="9" t="n">
        <v>4627.4834804009</v>
      </c>
      <c r="AM67" s="9" t="n">
        <v>3774.6303217247</v>
      </c>
      <c r="AN67" s="9" t="n">
        <v>6424.1570975725</v>
      </c>
      <c r="AO67" s="9" t="n">
        <v>6786.2192923162</v>
      </c>
      <c r="AP67" s="3"/>
      <c r="AQ67" s="3"/>
      <c r="AR67" s="3" t="n">
        <f aca="false">AR63+1</f>
        <v>2030</v>
      </c>
      <c r="AS67" s="6" t="e">
        <f aca="false">AJ67*[4]'inflation indexes'!i159</f>
        <v>#NAME?</v>
      </c>
      <c r="AT67" s="6" t="e">
        <f aca="false">AO67*[4]'inflation indexes'!i159</f>
        <v>#NAME?</v>
      </c>
      <c r="AU67" s="9" t="e">
        <f aca="false">AK67*[4]'inflation indexes'!i159</f>
        <v>#NAME?</v>
      </c>
      <c r="AV67" s="9" t="e">
        <f aca="false">AL67*[4]'inflation indexes'!i159</f>
        <v>#NAME?</v>
      </c>
      <c r="AW67" s="9" t="e">
        <f aca="false">AM67*[4]'inflation indexes'!i159</f>
        <v>#NAME?</v>
      </c>
      <c r="AX67" s="9" t="e">
        <f aca="false">AN67*[4]'inflation indexes'!i159</f>
        <v>#NAME?</v>
      </c>
      <c r="AY67" s="9" t="n">
        <v>0.6764391725</v>
      </c>
      <c r="AZ67" s="9" t="n">
        <f aca="false">V67*[3]'inflation indexes'!i159</f>
        <v>4782.23797342096</v>
      </c>
      <c r="BA67" s="9" t="n">
        <f aca="false">AZ67*0.82</f>
        <v>3921.43513820518</v>
      </c>
      <c r="BB67" s="6" t="n">
        <f aca="false">W67*[3]'inflation indexes'!i159</f>
        <v>3420.53047607218</v>
      </c>
    </row>
    <row r="68" customFormat="false" ht="15" hidden="false" customHeight="false" outlineLevel="0" collapsed="false">
      <c r="A68" s="0" t="n">
        <f aca="false">A64+1</f>
        <v>2030</v>
      </c>
      <c r="B68" s="11" t="n">
        <v>6950.04932928271</v>
      </c>
      <c r="C68" s="9" t="n">
        <v>6788.14631094568</v>
      </c>
      <c r="D68" s="9" t="n">
        <v>4498.6030633691</v>
      </c>
      <c r="E68" s="9" t="n">
        <v>3485.7594927073</v>
      </c>
      <c r="F68" s="9" t="n">
        <v>5357.9470592109</v>
      </c>
      <c r="G68" s="9" t="n">
        <v>5673.4474378416</v>
      </c>
      <c r="H68" s="3" t="n">
        <f aca="false">H64+1</f>
        <v>2030</v>
      </c>
      <c r="I68" s="11" t="e">
        <f aca="false">B68*[4]'inflation indexes'!i160</f>
        <v>#NAME?</v>
      </c>
      <c r="J68" s="9" t="e">
        <f aca="false">G68*[4]'inflation indexes'!i160</f>
        <v>#NAME?</v>
      </c>
      <c r="K68" s="9" t="e">
        <f aca="false">C68*[4]'inflation indexes'!i160</f>
        <v>#NAME?</v>
      </c>
      <c r="L68" s="9" t="e">
        <f aca="false">D68*[4]'inflation indexes'!i160</f>
        <v>#NAME?</v>
      </c>
      <c r="M68" s="9" t="e">
        <f aca="false">E68*[4]'inflation indexes'!i160</f>
        <v>#NAME?</v>
      </c>
      <c r="N68" s="9" t="e">
        <f aca="false">F68*[4]'inflation indexes'!i160</f>
        <v>#NAME?</v>
      </c>
      <c r="O68" s="9" t="n">
        <v>0.7693222885</v>
      </c>
      <c r="P68" s="14" t="n">
        <v>7254.7216563226</v>
      </c>
      <c r="Q68" s="13" t="n">
        <v>6525.6314675365</v>
      </c>
      <c r="R68" s="13" t="n">
        <v>4343.158535677</v>
      </c>
      <c r="S68" s="13" t="n">
        <v>3462.2781946958</v>
      </c>
      <c r="T68" s="13" t="n">
        <v>5884.0490629194</v>
      </c>
      <c r="U68" s="13" t="n">
        <v>6248.0760560758</v>
      </c>
      <c r="V68" s="10" t="n">
        <v>5181.3049560478</v>
      </c>
      <c r="W68" s="10" t="n">
        <v>3693.1548982121</v>
      </c>
      <c r="X68" s="7" t="n">
        <f aca="false">X64+1</f>
        <v>2030</v>
      </c>
      <c r="Y68" s="8" t="e">
        <f aca="false">P68*[4]'inflation indexes'!i160</f>
        <v>#NAME?</v>
      </c>
      <c r="Z68" s="8" t="e">
        <f aca="false">U68*[4]'inflation indexes'!i160</f>
        <v>#NAME?</v>
      </c>
      <c r="AA68" s="13" t="e">
        <f aca="false">Q68*[4]'inflation indexes'!i160</f>
        <v>#NAME?</v>
      </c>
      <c r="AB68" s="13" t="e">
        <f aca="false">R68*[4]'inflation indexes'!i160</f>
        <v>#NAME?</v>
      </c>
      <c r="AC68" s="13" t="e">
        <f aca="false">S68*[4]'inflation indexes'!i160</f>
        <v>#NAME?</v>
      </c>
      <c r="AD68" s="13" t="e">
        <f aca="false">T68*[4]'inflation indexes'!i160</f>
        <v>#NAME?</v>
      </c>
      <c r="AE68" s="13" t="n">
        <f aca="false">V68*[3]'inflation indexes'!i160</f>
        <v>4805.97189324978</v>
      </c>
      <c r="AF68" s="13" t="n">
        <f aca="false">AE68*0.82</f>
        <v>3940.89695246482</v>
      </c>
      <c r="AG68" s="8" t="n">
        <f aca="false">W68*[3]'inflation indexes'!i160</f>
        <v>3425.62323368124</v>
      </c>
      <c r="AH68" s="13" t="n">
        <v>0.7377705745</v>
      </c>
      <c r="AI68" s="3" t="n">
        <f aca="false">AI64+1</f>
        <v>2030</v>
      </c>
      <c r="AJ68" s="11" t="n">
        <v>8183.8900851182</v>
      </c>
      <c r="AK68" s="9" t="n">
        <v>7124.538681972</v>
      </c>
      <c r="AL68" s="9" t="n">
        <v>4679.8797988313</v>
      </c>
      <c r="AM68" s="9" t="n">
        <v>3788.6822443919</v>
      </c>
      <c r="AN68" s="9" t="n">
        <v>6447.1804762017</v>
      </c>
      <c r="AO68" s="9" t="n">
        <v>6824.6935296318</v>
      </c>
      <c r="AP68" s="3"/>
      <c r="AQ68" s="3"/>
      <c r="AR68" s="3" t="n">
        <f aca="false">AR64+1</f>
        <v>2030</v>
      </c>
      <c r="AS68" s="6" t="e">
        <f aca="false">AJ68*[4]'inflation indexes'!i160</f>
        <v>#NAME?</v>
      </c>
      <c r="AT68" s="6" t="e">
        <f aca="false">AO68*[4]'inflation indexes'!i160</f>
        <v>#NAME?</v>
      </c>
      <c r="AU68" s="9" t="e">
        <f aca="false">AK68*[4]'inflation indexes'!i160</f>
        <v>#NAME?</v>
      </c>
      <c r="AV68" s="9" t="e">
        <f aca="false">AL68*[4]'inflation indexes'!i160</f>
        <v>#NAME?</v>
      </c>
      <c r="AW68" s="9" t="e">
        <f aca="false">AM68*[4]'inflation indexes'!i160</f>
        <v>#NAME?</v>
      </c>
      <c r="AX68" s="9" t="e">
        <f aca="false">AN68*[4]'inflation indexes'!i160</f>
        <v>#NAME?</v>
      </c>
      <c r="AY68" s="9" t="n">
        <v>0.6959721818</v>
      </c>
      <c r="AZ68" s="9" t="n">
        <f aca="false">V68*[3]'inflation indexes'!i160</f>
        <v>4805.97189324978</v>
      </c>
      <c r="BA68" s="9" t="n">
        <f aca="false">AZ68*0.82</f>
        <v>3940.89695246482</v>
      </c>
      <c r="BB68" s="6" t="n">
        <f aca="false">W68*[3]'inflation indexes'!i160</f>
        <v>3425.62323368124</v>
      </c>
    </row>
    <row r="69" customFormat="false" ht="15" hidden="false" customHeight="false" outlineLevel="0" collapsed="false">
      <c r="A69" s="0" t="n">
        <f aca="false">A65+1</f>
        <v>2031</v>
      </c>
      <c r="B69" s="11" t="n">
        <v>6991.14501554312</v>
      </c>
      <c r="C69" s="9" t="n">
        <v>6808.60618652078</v>
      </c>
      <c r="D69" s="9" t="n">
        <v>4512.42874845047</v>
      </c>
      <c r="E69" s="9" t="n">
        <v>3490.73720247652</v>
      </c>
      <c r="F69" s="9" t="n">
        <v>5377.9441357615</v>
      </c>
      <c r="G69" s="9" t="n">
        <v>5694.4989600644</v>
      </c>
      <c r="H69" s="3" t="n">
        <f aca="false">H65+1</f>
        <v>2031</v>
      </c>
      <c r="I69" s="11" t="e">
        <f aca="false">B69*[4]'inflation indexes'!i161</f>
        <v>#NAME?</v>
      </c>
      <c r="J69" s="9" t="e">
        <f aca="false">G69*[4]'inflation indexes'!i161</f>
        <v>#NAME?</v>
      </c>
      <c r="K69" s="9" t="e">
        <f aca="false">C69*[4]'inflation indexes'!i161</f>
        <v>#NAME?</v>
      </c>
      <c r="L69" s="9" t="e">
        <f aca="false">D69*[4]'inflation indexes'!i161</f>
        <v>#NAME?</v>
      </c>
      <c r="M69" s="9" t="e">
        <f aca="false">E69*[4]'inflation indexes'!i161</f>
        <v>#NAME?</v>
      </c>
      <c r="N69" s="9" t="e">
        <f aca="false">F69*[4]'inflation indexes'!i161</f>
        <v>#NAME?</v>
      </c>
      <c r="O69" s="9" t="n">
        <v>0.7868865908</v>
      </c>
      <c r="P69" s="12" t="n">
        <v>7258.8915664539</v>
      </c>
      <c r="Q69" s="13" t="n">
        <v>6563.616529486</v>
      </c>
      <c r="R69" s="13" t="n">
        <v>4359.1875068082</v>
      </c>
      <c r="S69" s="13" t="n">
        <v>3468.6767644618</v>
      </c>
      <c r="T69" s="13" t="n">
        <v>5921.5182447226</v>
      </c>
      <c r="U69" s="13" t="n">
        <v>6292.7439614045</v>
      </c>
      <c r="V69" s="10" t="n">
        <v>5207.0194180046</v>
      </c>
      <c r="W69" s="10" t="n">
        <v>3698.6535607268</v>
      </c>
      <c r="X69" s="7" t="n">
        <f aca="false">X65+1</f>
        <v>2031</v>
      </c>
      <c r="Y69" s="8" t="e">
        <f aca="false">P69*[4]'inflation indexes'!i161</f>
        <v>#NAME?</v>
      </c>
      <c r="Z69" s="8" t="e">
        <f aca="false">U69*[4]'inflation indexes'!i161</f>
        <v>#NAME?</v>
      </c>
      <c r="AA69" s="13" t="e">
        <f aca="false">Q69*[4]'inflation indexes'!i161</f>
        <v>#NAME?</v>
      </c>
      <c r="AB69" s="13" t="e">
        <f aca="false">R69*[4]'inflation indexes'!i161</f>
        <v>#NAME?</v>
      </c>
      <c r="AC69" s="13" t="e">
        <f aca="false">S69*[4]'inflation indexes'!i161</f>
        <v>#NAME?</v>
      </c>
      <c r="AD69" s="13" t="e">
        <f aca="false">T69*[4]'inflation indexes'!i161</f>
        <v>#NAME?</v>
      </c>
      <c r="AE69" s="13" t="n">
        <f aca="false">V69*[3]'inflation indexes'!i161</f>
        <v>4829.82360289875</v>
      </c>
      <c r="AF69" s="13" t="n">
        <f aca="false">AE69*0.82</f>
        <v>3960.45535437697</v>
      </c>
      <c r="AG69" s="8" t="n">
        <f aca="false">W69*[3]'inflation indexes'!i161</f>
        <v>3430.72357379252</v>
      </c>
      <c r="AH69" s="13" t="n">
        <v>0.7603238982</v>
      </c>
      <c r="AI69" s="3" t="n">
        <f aca="false">AI65+1</f>
        <v>2031</v>
      </c>
      <c r="AJ69" s="11" t="n">
        <v>8214.3730460522</v>
      </c>
      <c r="AK69" s="9" t="n">
        <v>7177.9999069024</v>
      </c>
      <c r="AL69" s="9" t="n">
        <v>4719.2272729199</v>
      </c>
      <c r="AM69" s="9" t="n">
        <v>3802.7981462915</v>
      </c>
      <c r="AN69" s="9" t="n">
        <v>6492.5123522441</v>
      </c>
      <c r="AO69" s="9" t="n">
        <v>6871.7919057073</v>
      </c>
      <c r="AP69" s="3"/>
      <c r="AQ69" s="3"/>
      <c r="AR69" s="3" t="n">
        <f aca="false">AR65+1</f>
        <v>2031</v>
      </c>
      <c r="AS69" s="6" t="e">
        <f aca="false">AJ69*[4]'inflation indexes'!i161</f>
        <v>#NAME?</v>
      </c>
      <c r="AT69" s="6" t="e">
        <f aca="false">AO69*[4]'inflation indexes'!i161</f>
        <v>#NAME?</v>
      </c>
      <c r="AU69" s="9" t="e">
        <f aca="false">AK69*[4]'inflation indexes'!i161</f>
        <v>#NAME?</v>
      </c>
      <c r="AV69" s="9" t="e">
        <f aca="false">AL69*[4]'inflation indexes'!i161</f>
        <v>#NAME?</v>
      </c>
      <c r="AW69" s="9" t="e">
        <f aca="false">AM69*[4]'inflation indexes'!i161</f>
        <v>#NAME?</v>
      </c>
      <c r="AX69" s="9" t="e">
        <f aca="false">AN69*[4]'inflation indexes'!i161</f>
        <v>#NAME?</v>
      </c>
      <c r="AY69" s="9" t="n">
        <v>0.7107014214</v>
      </c>
      <c r="AZ69" s="9" t="n">
        <f aca="false">V69*[3]'inflation indexes'!i161</f>
        <v>4829.82360289875</v>
      </c>
      <c r="BA69" s="9" t="n">
        <f aca="false">AZ69*0.82</f>
        <v>3960.45535437697</v>
      </c>
      <c r="BB69" s="6" t="n">
        <f aca="false">W69*[3]'inflation indexes'!i161</f>
        <v>3430.72357379252</v>
      </c>
    </row>
    <row r="70" customFormat="false" ht="15" hidden="false" customHeight="false" outlineLevel="0" collapsed="false">
      <c r="A70" s="0" t="n">
        <f aca="false">A66+1</f>
        <v>2031</v>
      </c>
      <c r="B70" s="11" t="n">
        <v>6968.66797999024</v>
      </c>
      <c r="C70" s="9" t="n">
        <v>6901.03332730052</v>
      </c>
      <c r="D70" s="9" t="n">
        <v>4576.28099670904</v>
      </c>
      <c r="E70" s="9" t="n">
        <v>3525.2437470695</v>
      </c>
      <c r="F70" s="9" t="n">
        <v>5392.1089707073</v>
      </c>
      <c r="G70" s="9" t="n">
        <v>5710.1914111957</v>
      </c>
      <c r="H70" s="3" t="n">
        <f aca="false">H66+1</f>
        <v>2031</v>
      </c>
      <c r="I70" s="11" t="e">
        <f aca="false">B70*[4]'inflation indexes'!i162</f>
        <v>#NAME?</v>
      </c>
      <c r="J70" s="9" t="e">
        <f aca="false">G70*[4]'inflation indexes'!i162</f>
        <v>#NAME?</v>
      </c>
      <c r="K70" s="9" t="e">
        <f aca="false">C70*[4]'inflation indexes'!i162</f>
        <v>#NAME?</v>
      </c>
      <c r="L70" s="9" t="e">
        <f aca="false">D70*[4]'inflation indexes'!i162</f>
        <v>#NAME?</v>
      </c>
      <c r="M70" s="9" t="e">
        <f aca="false">E70*[4]'inflation indexes'!i162</f>
        <v>#NAME?</v>
      </c>
      <c r="N70" s="9" t="e">
        <f aca="false">F70*[4]'inflation indexes'!i162</f>
        <v>#NAME?</v>
      </c>
      <c r="O70" s="9" t="n">
        <v>0.8028129539</v>
      </c>
      <c r="P70" s="14" t="n">
        <v>7256.7790079566</v>
      </c>
      <c r="Q70" s="13" t="n">
        <v>6587.3786094935</v>
      </c>
      <c r="R70" s="13" t="n">
        <v>4388.6938387871</v>
      </c>
      <c r="S70" s="13" t="n">
        <v>3475.0812531211</v>
      </c>
      <c r="T70" s="13" t="n">
        <v>5945.2647197669</v>
      </c>
      <c r="U70" s="13" t="n">
        <v>6321.4864362784</v>
      </c>
      <c r="V70" s="10" t="n">
        <v>5232.8614990765</v>
      </c>
      <c r="W70" s="10" t="n">
        <v>3704.1604100873</v>
      </c>
      <c r="X70" s="7" t="n">
        <f aca="false">X66+1</f>
        <v>2031</v>
      </c>
      <c r="Y70" s="8" t="e">
        <f aca="false">P70*[4]'inflation indexes'!i162</f>
        <v>#NAME?</v>
      </c>
      <c r="Z70" s="8" t="e">
        <f aca="false">U70*[4]'inflation indexes'!i162</f>
        <v>#NAME?</v>
      </c>
      <c r="AA70" s="13" t="e">
        <f aca="false">Q70*[4]'inflation indexes'!i162</f>
        <v>#NAME?</v>
      </c>
      <c r="AB70" s="13" t="e">
        <f aca="false">R70*[4]'inflation indexes'!i162</f>
        <v>#NAME?</v>
      </c>
      <c r="AC70" s="13" t="e">
        <f aca="false">S70*[4]'inflation indexes'!i162</f>
        <v>#NAME?</v>
      </c>
      <c r="AD70" s="13" t="e">
        <f aca="false">T70*[4]'inflation indexes'!i162</f>
        <v>#NAME?</v>
      </c>
      <c r="AE70" s="13" t="n">
        <f aca="false">V70*[3]'inflation indexes'!i162</f>
        <v>4853.79368695058</v>
      </c>
      <c r="AF70" s="13" t="n">
        <f aca="false">AE70*0.82</f>
        <v>3980.11082329948</v>
      </c>
      <c r="AG70" s="8" t="n">
        <f aca="false">W70*[3]'inflation indexes'!i162</f>
        <v>3435.83150769555</v>
      </c>
      <c r="AH70" s="13" t="n">
        <v>0.7868882432</v>
      </c>
      <c r="AI70" s="3" t="n">
        <f aca="false">AI66+1</f>
        <v>2031</v>
      </c>
      <c r="AJ70" s="11" t="n">
        <v>8255.0586991977</v>
      </c>
      <c r="AK70" s="9" t="n">
        <v>7212.383901546</v>
      </c>
      <c r="AL70" s="9" t="n">
        <v>4761.9182170455</v>
      </c>
      <c r="AM70" s="9" t="n">
        <v>3816.9526979678</v>
      </c>
      <c r="AN70" s="9" t="n">
        <v>6522.6566241488</v>
      </c>
      <c r="AO70" s="9" t="n">
        <v>6927.9192042295</v>
      </c>
      <c r="AP70" s="3"/>
      <c r="AQ70" s="3"/>
      <c r="AR70" s="3" t="n">
        <f aca="false">AR66+1</f>
        <v>2031</v>
      </c>
      <c r="AS70" s="6" t="e">
        <f aca="false">AJ70*[4]'inflation indexes'!i162</f>
        <v>#NAME?</v>
      </c>
      <c r="AT70" s="6" t="e">
        <f aca="false">AO70*[4]'inflation indexes'!i162</f>
        <v>#NAME?</v>
      </c>
      <c r="AU70" s="9" t="e">
        <f aca="false">AK70*[4]'inflation indexes'!i162</f>
        <v>#NAME?</v>
      </c>
      <c r="AV70" s="9" t="e">
        <f aca="false">AL70*[4]'inflation indexes'!i162</f>
        <v>#NAME?</v>
      </c>
      <c r="AW70" s="9" t="e">
        <f aca="false">AM70*[4]'inflation indexes'!i162</f>
        <v>#NAME?</v>
      </c>
      <c r="AX70" s="9" t="e">
        <f aca="false">AN70*[4]'inflation indexes'!i162</f>
        <v>#NAME?</v>
      </c>
      <c r="AY70" s="9" t="n">
        <v>0.7267632064</v>
      </c>
      <c r="AZ70" s="9" t="n">
        <f aca="false">V70*[3]'inflation indexes'!i162</f>
        <v>4853.79368695058</v>
      </c>
      <c r="BA70" s="9" t="n">
        <f aca="false">AZ70*0.82</f>
        <v>3980.11082329948</v>
      </c>
      <c r="BB70" s="6" t="n">
        <f aca="false">W70*[3]'inflation indexes'!i162</f>
        <v>3435.83150769555</v>
      </c>
    </row>
    <row r="71" customFormat="false" ht="15" hidden="false" customHeight="false" outlineLevel="0" collapsed="false">
      <c r="A71" s="0" t="n">
        <f aca="false">A67+1</f>
        <v>2031</v>
      </c>
      <c r="B71" s="11" t="n">
        <v>6995.38530122379</v>
      </c>
      <c r="C71" s="9" t="n">
        <v>6900.91589285781</v>
      </c>
      <c r="D71" s="9" t="n">
        <v>4578.06377508458</v>
      </c>
      <c r="E71" s="9" t="n">
        <v>3527.56081593181</v>
      </c>
      <c r="F71" s="9" t="n">
        <v>5414.8200699152</v>
      </c>
      <c r="G71" s="9" t="n">
        <v>5738.6764660411</v>
      </c>
      <c r="H71" s="3" t="n">
        <f aca="false">H67+1</f>
        <v>2031</v>
      </c>
      <c r="I71" s="11" t="e">
        <f aca="false">B71*[4]'inflation indexes'!i163</f>
        <v>#NAME?</v>
      </c>
      <c r="J71" s="9" t="e">
        <f aca="false">G71*[4]'inflation indexes'!i163</f>
        <v>#NAME?</v>
      </c>
      <c r="K71" s="9" t="e">
        <f aca="false">C71*[4]'inflation indexes'!i163</f>
        <v>#NAME?</v>
      </c>
      <c r="L71" s="9" t="e">
        <f aca="false">D71*[4]'inflation indexes'!i163</f>
        <v>#NAME?</v>
      </c>
      <c r="M71" s="9" t="e">
        <f aca="false">E71*[4]'inflation indexes'!i163</f>
        <v>#NAME?</v>
      </c>
      <c r="N71" s="9" t="e">
        <f aca="false">F71*[4]'inflation indexes'!i163</f>
        <v>#NAME?</v>
      </c>
      <c r="O71" s="9" t="n">
        <v>0.8206355113</v>
      </c>
      <c r="P71" s="14" t="n">
        <v>7284.837975809</v>
      </c>
      <c r="Q71" s="13" t="n">
        <v>6628.7220446157</v>
      </c>
      <c r="R71" s="13" t="n">
        <v>4386.6484629418</v>
      </c>
      <c r="S71" s="13" t="n">
        <v>3481.5174360917</v>
      </c>
      <c r="T71" s="13" t="n">
        <v>5983.679399131</v>
      </c>
      <c r="U71" s="13" t="n">
        <v>6341.9393645071</v>
      </c>
      <c r="V71" s="10" t="n">
        <v>5258.8318326285</v>
      </c>
      <c r="W71" s="10" t="n">
        <v>3709.6754584827</v>
      </c>
      <c r="X71" s="7" t="n">
        <f aca="false">X67+1</f>
        <v>2031</v>
      </c>
      <c r="Y71" s="8" t="e">
        <f aca="false">P71*[4]'inflation indexes'!i163</f>
        <v>#NAME?</v>
      </c>
      <c r="Z71" s="8" t="e">
        <f aca="false">U71*[4]'inflation indexes'!i163</f>
        <v>#NAME?</v>
      </c>
      <c r="AA71" s="13" t="e">
        <f aca="false">Q71*[4]'inflation indexes'!i163</f>
        <v>#NAME?</v>
      </c>
      <c r="AB71" s="13" t="e">
        <f aca="false">R71*[4]'inflation indexes'!i163</f>
        <v>#NAME?</v>
      </c>
      <c r="AC71" s="13" t="e">
        <f aca="false">S71*[4]'inflation indexes'!i163</f>
        <v>#NAME?</v>
      </c>
      <c r="AD71" s="13" t="e">
        <f aca="false">T71*[4]'inflation indexes'!i163</f>
        <v>#NAME?</v>
      </c>
      <c r="AE71" s="13" t="n">
        <f aca="false">V71*[3]'inflation indexes'!i163</f>
        <v>4877.88273288939</v>
      </c>
      <c r="AF71" s="13" t="n">
        <f aca="false">AE71*0.82</f>
        <v>3999.8638409693</v>
      </c>
      <c r="AG71" s="8" t="n">
        <f aca="false">W71*[3]'inflation indexes'!i163</f>
        <v>3440.94704669645</v>
      </c>
      <c r="AH71" s="13" t="n">
        <v>0.7973553174</v>
      </c>
      <c r="AI71" s="3" t="n">
        <f aca="false">AI67+1</f>
        <v>2031</v>
      </c>
      <c r="AJ71" s="11" t="n">
        <v>8271.8910984675</v>
      </c>
      <c r="AK71" s="9" t="n">
        <v>7263.8871240386</v>
      </c>
      <c r="AL71" s="9" t="n">
        <v>4796.330634154</v>
      </c>
      <c r="AM71" s="9" t="n">
        <v>3831.143920631</v>
      </c>
      <c r="AN71" s="9" t="n">
        <v>6573.9825112099</v>
      </c>
      <c r="AO71" s="9" t="n">
        <v>6974.6378278078</v>
      </c>
      <c r="AP71" s="3"/>
      <c r="AQ71" s="3"/>
      <c r="AR71" s="3" t="n">
        <f aca="false">AR67+1</f>
        <v>2031</v>
      </c>
      <c r="AS71" s="6" t="e">
        <f aca="false">AJ71*[4]'inflation indexes'!i163</f>
        <v>#NAME?</v>
      </c>
      <c r="AT71" s="6" t="e">
        <f aca="false">AO71*[4]'inflation indexes'!i163</f>
        <v>#NAME?</v>
      </c>
      <c r="AU71" s="9" t="e">
        <f aca="false">AK71*[4]'inflation indexes'!i163</f>
        <v>#NAME?</v>
      </c>
      <c r="AV71" s="9" t="e">
        <f aca="false">AL71*[4]'inflation indexes'!i163</f>
        <v>#NAME?</v>
      </c>
      <c r="AW71" s="9" t="e">
        <f aca="false">AM71*[4]'inflation indexes'!i163</f>
        <v>#NAME?</v>
      </c>
      <c r="AX71" s="9" t="e">
        <f aca="false">AN71*[4]'inflation indexes'!i163</f>
        <v>#NAME?</v>
      </c>
      <c r="AY71" s="9" t="n">
        <v>0.7323195605</v>
      </c>
      <c r="AZ71" s="9" t="n">
        <f aca="false">V71*[3]'inflation indexes'!i163</f>
        <v>4877.88273288939</v>
      </c>
      <c r="BA71" s="9" t="n">
        <f aca="false">AZ71*0.82</f>
        <v>3999.8638409693</v>
      </c>
      <c r="BB71" s="6" t="n">
        <f aca="false">W71*[3]'inflation indexes'!i163</f>
        <v>3440.94704669645</v>
      </c>
    </row>
    <row r="72" customFormat="false" ht="15" hidden="false" customHeight="false" outlineLevel="0" collapsed="false">
      <c r="A72" s="0" t="n">
        <f aca="false">A68+1</f>
        <v>2031</v>
      </c>
      <c r="B72" s="11" t="n">
        <v>7011.37337997734</v>
      </c>
      <c r="C72" s="9" t="n">
        <v>6904.04513384859</v>
      </c>
      <c r="D72" s="9" t="n">
        <v>4579.33318128069</v>
      </c>
      <c r="E72" s="9" t="n">
        <v>3523.17516238437</v>
      </c>
      <c r="F72" s="9" t="n">
        <v>5431.7105752829</v>
      </c>
      <c r="G72" s="9" t="n">
        <v>5759.6690178695</v>
      </c>
      <c r="H72" s="3" t="n">
        <f aca="false">H68+1</f>
        <v>2031</v>
      </c>
      <c r="I72" s="11" t="e">
        <f aca="false">B72*[4]'inflation indexes'!i164</f>
        <v>#NAME?</v>
      </c>
      <c r="J72" s="9" t="e">
        <f aca="false">G72*[4]'inflation indexes'!i164</f>
        <v>#NAME?</v>
      </c>
      <c r="K72" s="9" t="e">
        <f aca="false">C72*[4]'inflation indexes'!i164</f>
        <v>#NAME?</v>
      </c>
      <c r="L72" s="9" t="e">
        <f aca="false">D72*[4]'inflation indexes'!i164</f>
        <v>#NAME?</v>
      </c>
      <c r="M72" s="9" t="e">
        <f aca="false">E72*[4]'inflation indexes'!i164</f>
        <v>#NAME?</v>
      </c>
      <c r="N72" s="9" t="e">
        <f aca="false">F72*[4]'inflation indexes'!i164</f>
        <v>#NAME?</v>
      </c>
      <c r="O72" s="9" t="n">
        <v>0.8431528382</v>
      </c>
      <c r="P72" s="14" t="n">
        <v>7322.0584569229</v>
      </c>
      <c r="Q72" s="13" t="n">
        <v>6657.0921802406</v>
      </c>
      <c r="R72" s="13" t="n">
        <v>4409.056393171</v>
      </c>
      <c r="S72" s="13" t="n">
        <v>3487.956525929</v>
      </c>
      <c r="T72" s="13" t="n">
        <v>6014.7901796373</v>
      </c>
      <c r="U72" s="13" t="n">
        <v>6377.1581346369</v>
      </c>
      <c r="V72" s="10" t="n">
        <v>5284.9310551688</v>
      </c>
      <c r="W72" s="10" t="n">
        <v>3715.1987181205</v>
      </c>
      <c r="X72" s="7" t="n">
        <f aca="false">X68+1</f>
        <v>2031</v>
      </c>
      <c r="Y72" s="8" t="e">
        <f aca="false">P72*[4]'inflation indexes'!i164</f>
        <v>#NAME?</v>
      </c>
      <c r="Z72" s="8" t="e">
        <f aca="false">U72*[4]'inflation indexes'!i164</f>
        <v>#NAME?</v>
      </c>
      <c r="AA72" s="13" t="e">
        <f aca="false">Q72*[4]'inflation indexes'!i164</f>
        <v>#NAME?</v>
      </c>
      <c r="AB72" s="13" t="e">
        <f aca="false">R72*[4]'inflation indexes'!i164</f>
        <v>#NAME?</v>
      </c>
      <c r="AC72" s="13" t="e">
        <f aca="false">S72*[4]'inflation indexes'!i164</f>
        <v>#NAME?</v>
      </c>
      <c r="AD72" s="13" t="e">
        <f aca="false">T72*[4]'inflation indexes'!i164</f>
        <v>#NAME?</v>
      </c>
      <c r="AE72" s="13" t="n">
        <f aca="false">V72*[3]'inflation indexes'!i164</f>
        <v>4902.09133111482</v>
      </c>
      <c r="AF72" s="13" t="n">
        <f aca="false">AE72*0.82</f>
        <v>4019.71489151415</v>
      </c>
      <c r="AG72" s="8" t="n">
        <f aca="false">W72*[3]'inflation indexes'!i164</f>
        <v>3446.0702021184</v>
      </c>
      <c r="AH72" s="13" t="n">
        <v>0.8027381714</v>
      </c>
      <c r="AI72" s="3" t="n">
        <f aca="false">AI68+1</f>
        <v>2031</v>
      </c>
      <c r="AJ72" s="11" t="n">
        <v>8349.2084387953</v>
      </c>
      <c r="AK72" s="9" t="n">
        <v>7295.0851819335</v>
      </c>
      <c r="AL72" s="9" t="n">
        <v>4826.1254558122</v>
      </c>
      <c r="AM72" s="9" t="n">
        <v>3845.3839379235</v>
      </c>
      <c r="AN72" s="9" t="n">
        <v>6609.9304462037</v>
      </c>
      <c r="AO72" s="9" t="n">
        <v>7012.6455212849</v>
      </c>
      <c r="AP72" s="3"/>
      <c r="AQ72" s="3"/>
      <c r="AR72" s="3" t="n">
        <f aca="false">AR68+1</f>
        <v>2031</v>
      </c>
      <c r="AS72" s="6" t="e">
        <f aca="false">AJ72*[4]'inflation indexes'!i164</f>
        <v>#NAME?</v>
      </c>
      <c r="AT72" s="6" t="e">
        <f aca="false">AO72*[4]'inflation indexes'!i164</f>
        <v>#NAME?</v>
      </c>
      <c r="AU72" s="9" t="e">
        <f aca="false">AK72*[4]'inflation indexes'!i164</f>
        <v>#NAME?</v>
      </c>
      <c r="AV72" s="9" t="e">
        <f aca="false">AL72*[4]'inflation indexes'!i164</f>
        <v>#NAME?</v>
      </c>
      <c r="AW72" s="9" t="e">
        <f aca="false">AM72*[4]'inflation indexes'!i164</f>
        <v>#NAME?</v>
      </c>
      <c r="AX72" s="9" t="e">
        <f aca="false">AN72*[4]'inflation indexes'!i164</f>
        <v>#NAME?</v>
      </c>
      <c r="AY72" s="9" t="n">
        <v>0.726873836</v>
      </c>
      <c r="AZ72" s="9" t="n">
        <f aca="false">V72*[3]'inflation indexes'!i164</f>
        <v>4902.09133111482</v>
      </c>
      <c r="BA72" s="9" t="n">
        <f aca="false">AZ72*0.82</f>
        <v>4019.71489151415</v>
      </c>
      <c r="BB72" s="6" t="n">
        <f aca="false">W72*[3]'inflation indexes'!i164</f>
        <v>3446.0702021184</v>
      </c>
    </row>
    <row r="73" customFormat="false" ht="15" hidden="false" customHeight="false" outlineLevel="0" collapsed="false">
      <c r="A73" s="0" t="n">
        <f aca="false">A69+1</f>
        <v>2032</v>
      </c>
      <c r="B73" s="11" t="n">
        <v>7045.92764469828</v>
      </c>
      <c r="C73" s="9" t="n">
        <v>6900.1933955976</v>
      </c>
      <c r="D73" s="9" t="n">
        <v>4600.60108320393</v>
      </c>
      <c r="E73" s="9" t="n">
        <v>3526.39103937105</v>
      </c>
      <c r="F73" s="9" t="n">
        <v>5452.9445334289</v>
      </c>
      <c r="G73" s="9" t="n">
        <v>5777.1919963356</v>
      </c>
      <c r="H73" s="3" t="n">
        <f aca="false">H69+1</f>
        <v>2032</v>
      </c>
      <c r="I73" s="11" t="e">
        <f aca="false">B73*[4]'inflation indexes'!i165</f>
        <v>#NAME?</v>
      </c>
      <c r="J73" s="9" t="e">
        <f aca="false">G73*[4]'inflation indexes'!i165</f>
        <v>#NAME?</v>
      </c>
      <c r="K73" s="9" t="e">
        <f aca="false">C73*[4]'inflation indexes'!i165</f>
        <v>#NAME?</v>
      </c>
      <c r="L73" s="9" t="e">
        <f aca="false">D73*[4]'inflation indexes'!i165</f>
        <v>#NAME?</v>
      </c>
      <c r="M73" s="9" t="e">
        <f aca="false">E73*[4]'inflation indexes'!i165</f>
        <v>#NAME?</v>
      </c>
      <c r="N73" s="9" t="e">
        <f aca="false">F73*[4]'inflation indexes'!i165</f>
        <v>#NAME?</v>
      </c>
      <c r="O73" s="9" t="n">
        <v>0.856701594</v>
      </c>
      <c r="P73" s="12" t="n">
        <v>7323.4692837594</v>
      </c>
      <c r="Q73" s="13" t="n">
        <v>6699.0592893262</v>
      </c>
      <c r="R73" s="13" t="n">
        <v>4417.075607736</v>
      </c>
      <c r="S73" s="13" t="n">
        <v>3494.3769782075</v>
      </c>
      <c r="T73" s="13" t="n">
        <v>6055.811859132</v>
      </c>
      <c r="U73" s="13" t="n">
        <v>6409.5184507012</v>
      </c>
      <c r="V73" s="10" t="n">
        <v>5311.1598063647</v>
      </c>
      <c r="W73" s="10" t="n">
        <v>3720.7302012261</v>
      </c>
      <c r="X73" s="7" t="n">
        <f aca="false">X69+1</f>
        <v>2032</v>
      </c>
      <c r="Y73" s="8" t="e">
        <f aca="false">P73*[4]'inflation indexes'!i165</f>
        <v>#NAME?</v>
      </c>
      <c r="Z73" s="8" t="e">
        <f aca="false">U73*[4]'inflation indexes'!i165</f>
        <v>#NAME?</v>
      </c>
      <c r="AA73" s="13" t="e">
        <f aca="false">Q73*[4]'inflation indexes'!i165</f>
        <v>#NAME?</v>
      </c>
      <c r="AB73" s="13" t="e">
        <f aca="false">R73*[4]'inflation indexes'!i165</f>
        <v>#NAME?</v>
      </c>
      <c r="AC73" s="13" t="e">
        <f aca="false">S73*[4]'inflation indexes'!i165</f>
        <v>#NAME?</v>
      </c>
      <c r="AD73" s="13" t="e">
        <f aca="false">T73*[4]'inflation indexes'!i165</f>
        <v>#NAME?</v>
      </c>
      <c r="AE73" s="13" t="n">
        <f aca="false">V73*[3]'inflation indexes'!i165</f>
        <v>4926.42007495673</v>
      </c>
      <c r="AF73" s="13" t="n">
        <f aca="false">AE73*0.82</f>
        <v>4039.66446146452</v>
      </c>
      <c r="AG73" s="8" t="n">
        <f aca="false">W73*[3]'inflation indexes'!i165</f>
        <v>3451.20098530121</v>
      </c>
      <c r="AH73" s="13" t="n">
        <v>0.8123702657</v>
      </c>
      <c r="AI73" s="3" t="n">
        <f aca="false">AI69+1</f>
        <v>2032</v>
      </c>
      <c r="AJ73" s="11" t="n">
        <v>8386.2819918745</v>
      </c>
      <c r="AK73" s="9" t="n">
        <v>7350.4259286862</v>
      </c>
      <c r="AL73" s="9" t="n">
        <v>4825.1861538086</v>
      </c>
      <c r="AM73" s="9" t="n">
        <v>3859.6739089493</v>
      </c>
      <c r="AN73" s="9" t="n">
        <v>6665.5262230291</v>
      </c>
      <c r="AO73" s="9" t="n">
        <v>7053.7152560097</v>
      </c>
      <c r="AP73" s="3"/>
      <c r="AQ73" s="3"/>
      <c r="AR73" s="3" t="n">
        <f aca="false">AR69+1</f>
        <v>2032</v>
      </c>
      <c r="AS73" s="6" t="e">
        <f aca="false">AJ73*[4]'inflation indexes'!i165</f>
        <v>#NAME?</v>
      </c>
      <c r="AT73" s="6" t="e">
        <f aca="false">AO73*[4]'inflation indexes'!i165</f>
        <v>#NAME?</v>
      </c>
      <c r="AU73" s="9" t="e">
        <f aca="false">AK73*[4]'inflation indexes'!i165</f>
        <v>#NAME?</v>
      </c>
      <c r="AV73" s="9" t="e">
        <f aca="false">AL73*[4]'inflation indexes'!i165</f>
        <v>#NAME?</v>
      </c>
      <c r="AW73" s="9" t="e">
        <f aca="false">AM73*[4]'inflation indexes'!i165</f>
        <v>#NAME?</v>
      </c>
      <c r="AX73" s="9" t="e">
        <f aca="false">AN73*[4]'inflation indexes'!i165</f>
        <v>#NAME?</v>
      </c>
      <c r="AY73" s="9" t="n">
        <v>0.732291004</v>
      </c>
      <c r="AZ73" s="9" t="n">
        <f aca="false">V73*[3]'inflation indexes'!i165</f>
        <v>4926.42007495673</v>
      </c>
      <c r="BA73" s="9" t="n">
        <f aca="false">AZ73*0.82</f>
        <v>4039.66446146452</v>
      </c>
      <c r="BB73" s="6" t="n">
        <f aca="false">W73*[3]'inflation indexes'!i165</f>
        <v>3451.20098530121</v>
      </c>
    </row>
    <row r="74" customFormat="false" ht="15" hidden="false" customHeight="false" outlineLevel="0" collapsed="false">
      <c r="A74" s="0" t="n">
        <f aca="false">A70+1</f>
        <v>2032</v>
      </c>
      <c r="B74" s="11" t="n">
        <v>7054.02632651</v>
      </c>
      <c r="C74" s="9" t="n">
        <v>6963.00747807931</v>
      </c>
      <c r="D74" s="9" t="n">
        <v>4635.23029205131</v>
      </c>
      <c r="E74" s="9" t="n">
        <v>3543.01592891116</v>
      </c>
      <c r="F74" s="9" t="n">
        <v>5477.1959140754</v>
      </c>
      <c r="G74" s="9" t="n">
        <v>5806.3038196667</v>
      </c>
      <c r="H74" s="3" t="n">
        <f aca="false">H70+1</f>
        <v>2032</v>
      </c>
      <c r="I74" s="11" t="e">
        <f aca="false">B74*[4]'inflation indexes'!i166</f>
        <v>#NAME?</v>
      </c>
      <c r="J74" s="9" t="e">
        <f aca="false">G74*[4]'inflation indexes'!i166</f>
        <v>#NAME?</v>
      </c>
      <c r="K74" s="9" t="e">
        <f aca="false">C74*[4]'inflation indexes'!i166</f>
        <v>#NAME?</v>
      </c>
      <c r="L74" s="9" t="e">
        <f aca="false">D74*[4]'inflation indexes'!i166</f>
        <v>#NAME?</v>
      </c>
      <c r="M74" s="9" t="e">
        <f aca="false">E74*[4]'inflation indexes'!i166</f>
        <v>#NAME?</v>
      </c>
      <c r="N74" s="9" t="e">
        <f aca="false">F74*[4]'inflation indexes'!i166</f>
        <v>#NAME?</v>
      </c>
      <c r="O74" s="9" t="n">
        <v>0.8770494396</v>
      </c>
      <c r="P74" s="14" t="n">
        <v>7341.3652236478</v>
      </c>
      <c r="Q74" s="13" t="n">
        <v>6743.5660361338</v>
      </c>
      <c r="R74" s="13" t="n">
        <v>4433.2815764869</v>
      </c>
      <c r="S74" s="13" t="n">
        <v>3500.8260078426</v>
      </c>
      <c r="T74" s="13" t="n">
        <v>6097.4324064181</v>
      </c>
      <c r="U74" s="13" t="n">
        <v>6456.1485645088</v>
      </c>
      <c r="V74" s="10" t="n">
        <v>5337.518729058</v>
      </c>
      <c r="W74" s="10" t="n">
        <v>3726.2699200434</v>
      </c>
      <c r="X74" s="7" t="n">
        <f aca="false">X70+1</f>
        <v>2032</v>
      </c>
      <c r="Y74" s="8" t="e">
        <f aca="false">P74*[4]'inflation indexes'!i166</f>
        <v>#NAME?</v>
      </c>
      <c r="Z74" s="8" t="e">
        <f aca="false">U74*[4]'inflation indexes'!i166</f>
        <v>#NAME?</v>
      </c>
      <c r="AA74" s="13" t="e">
        <f aca="false">Q74*[4]'inflation indexes'!i166</f>
        <v>#NAME?</v>
      </c>
      <c r="AB74" s="13" t="e">
        <f aca="false">R74*[4]'inflation indexes'!i166</f>
        <v>#NAME?</v>
      </c>
      <c r="AC74" s="13" t="e">
        <f aca="false">S74*[4]'inflation indexes'!i166</f>
        <v>#NAME?</v>
      </c>
      <c r="AD74" s="13" t="e">
        <f aca="false">T74*[4]'inflation indexes'!i166</f>
        <v>#NAME?</v>
      </c>
      <c r="AE74" s="13" t="n">
        <f aca="false">V74*[3]'inflation indexes'!i166</f>
        <v>4950.86956068956</v>
      </c>
      <c r="AF74" s="13" t="n">
        <f aca="false">AE74*0.82</f>
        <v>4059.71303976544</v>
      </c>
      <c r="AG74" s="8" t="n">
        <f aca="false">W74*[3]'inflation indexes'!i166</f>
        <v>3456.33940760183</v>
      </c>
      <c r="AH74" s="13" t="n">
        <v>0.8222169982</v>
      </c>
      <c r="AI74" s="3" t="n">
        <f aca="false">AI70+1</f>
        <v>2032</v>
      </c>
      <c r="AJ74" s="11" t="n">
        <v>8409.5660620207</v>
      </c>
      <c r="AK74" s="9" t="n">
        <v>7415.3137288193</v>
      </c>
      <c r="AL74" s="9" t="n">
        <v>4838.3270122018</v>
      </c>
      <c r="AM74" s="9" t="n">
        <v>3874.0352888108</v>
      </c>
      <c r="AN74" s="9" t="n">
        <v>6724.9021516889</v>
      </c>
      <c r="AO74" s="9" t="n">
        <v>7098.3796426341</v>
      </c>
      <c r="AP74" s="3"/>
      <c r="AQ74" s="3"/>
      <c r="AR74" s="3" t="n">
        <f aca="false">AR70+1</f>
        <v>2032</v>
      </c>
      <c r="AS74" s="6" t="e">
        <f aca="false">AJ74*[4]'inflation indexes'!i166</f>
        <v>#NAME?</v>
      </c>
      <c r="AT74" s="6" t="e">
        <f aca="false">AO74*[4]'inflation indexes'!i166</f>
        <v>#NAME?</v>
      </c>
      <c r="AU74" s="9" t="e">
        <f aca="false">AK74*[4]'inflation indexes'!i166</f>
        <v>#NAME?</v>
      </c>
      <c r="AV74" s="9" t="e">
        <f aca="false">AL74*[4]'inflation indexes'!i166</f>
        <v>#NAME?</v>
      </c>
      <c r="AW74" s="9" t="e">
        <f aca="false">AM74*[4]'inflation indexes'!i166</f>
        <v>#NAME?</v>
      </c>
      <c r="AX74" s="9" t="e">
        <f aca="false">AN74*[4]'inflation indexes'!i166</f>
        <v>#NAME?</v>
      </c>
      <c r="AY74" s="9" t="n">
        <v>0.7405630333</v>
      </c>
      <c r="AZ74" s="9" t="n">
        <f aca="false">V74*[3]'inflation indexes'!i166</f>
        <v>4950.86956068956</v>
      </c>
      <c r="BA74" s="9" t="n">
        <f aca="false">AZ74*0.82</f>
        <v>4059.71303976544</v>
      </c>
      <c r="BB74" s="6" t="n">
        <f aca="false">W74*[3]'inflation indexes'!i166</f>
        <v>3456.33940760183</v>
      </c>
    </row>
    <row r="75" customFormat="false" ht="15" hidden="false" customHeight="false" outlineLevel="0" collapsed="false">
      <c r="A75" s="0" t="n">
        <f aca="false">A71+1</f>
        <v>2032</v>
      </c>
      <c r="B75" s="11" t="n">
        <v>7026.45870990461</v>
      </c>
      <c r="C75" s="9" t="n">
        <v>7010.64305773279</v>
      </c>
      <c r="D75" s="9" t="n">
        <v>4636.33025791982</v>
      </c>
      <c r="E75" s="9" t="n">
        <v>3543.00051848769</v>
      </c>
      <c r="F75" s="9" t="n">
        <v>5496.5154382149</v>
      </c>
      <c r="G75" s="9" t="n">
        <v>5827.8961079974</v>
      </c>
      <c r="H75" s="3" t="n">
        <f aca="false">H71+1</f>
        <v>2032</v>
      </c>
      <c r="I75" s="11" t="e">
        <f aca="false">B75*[4]'inflation indexes'!i167</f>
        <v>#NAME?</v>
      </c>
      <c r="J75" s="9" t="e">
        <f aca="false">G75*[4]'inflation indexes'!i167</f>
        <v>#NAME?</v>
      </c>
      <c r="K75" s="9" t="e">
        <f aca="false">C75*[4]'inflation indexes'!i167</f>
        <v>#NAME?</v>
      </c>
      <c r="L75" s="9" t="e">
        <f aca="false">D75*[4]'inflation indexes'!i167</f>
        <v>#NAME?</v>
      </c>
      <c r="M75" s="9" t="e">
        <f aca="false">E75*[4]'inflation indexes'!i167</f>
        <v>#NAME?</v>
      </c>
      <c r="N75" s="9" t="e">
        <f aca="false">F75*[4]'inflation indexes'!i167</f>
        <v>#NAME?</v>
      </c>
      <c r="O75" s="9" t="n">
        <v>0.8927614463</v>
      </c>
      <c r="P75" s="14" t="n">
        <v>7346.6184000726</v>
      </c>
      <c r="Q75" s="13" t="n">
        <v>6757.2740721158</v>
      </c>
      <c r="R75" s="13" t="n">
        <v>4452.4336985914</v>
      </c>
      <c r="S75" s="13" t="n">
        <v>3507.2743416723</v>
      </c>
      <c r="T75" s="13" t="n">
        <v>6114.331622384</v>
      </c>
      <c r="U75" s="13" t="n">
        <v>6477.4133674627</v>
      </c>
      <c r="V75" s="10" t="n">
        <v>5364.008469281</v>
      </c>
      <c r="W75" s="10" t="n">
        <v>3731.8178868344</v>
      </c>
      <c r="X75" s="7" t="n">
        <f aca="false">X71+1</f>
        <v>2032</v>
      </c>
      <c r="Y75" s="8" t="e">
        <f aca="false">P75*[4]'inflation indexes'!i167</f>
        <v>#NAME?</v>
      </c>
      <c r="Z75" s="8" t="e">
        <f aca="false">U75*[4]'inflation indexes'!i167</f>
        <v>#NAME?</v>
      </c>
      <c r="AA75" s="13" t="e">
        <f aca="false">Q75*[4]'inflation indexes'!i167</f>
        <v>#NAME?</v>
      </c>
      <c r="AB75" s="13" t="e">
        <f aca="false">R75*[4]'inflation indexes'!i167</f>
        <v>#NAME?</v>
      </c>
      <c r="AC75" s="13" t="e">
        <f aca="false">S75*[4]'inflation indexes'!i167</f>
        <v>#NAME?</v>
      </c>
      <c r="AD75" s="13" t="e">
        <f aca="false">T75*[4]'inflation indexes'!i167</f>
        <v>#NAME?</v>
      </c>
      <c r="AE75" s="13" t="n">
        <f aca="false">V75*[3]'inflation indexes'!i167</f>
        <v>4975.44038754712</v>
      </c>
      <c r="AF75" s="13" t="n">
        <f aca="false">AE75*0.82</f>
        <v>4079.86111778864</v>
      </c>
      <c r="AG75" s="8" t="n">
        <f aca="false">W75*[3]'inflation indexes'!i167</f>
        <v>3461.485480394</v>
      </c>
      <c r="AH75" s="13" t="n">
        <v>0.827813409</v>
      </c>
      <c r="AI75" s="3" t="n">
        <f aca="false">AI71+1</f>
        <v>2032</v>
      </c>
      <c r="AJ75" s="11" t="n">
        <v>8434.0194608028</v>
      </c>
      <c r="AK75" s="9" t="n">
        <v>7464.4627240284</v>
      </c>
      <c r="AL75" s="9" t="n">
        <v>4850.0030707787</v>
      </c>
      <c r="AM75" s="9" t="n">
        <v>3888.4451877613</v>
      </c>
      <c r="AN75" s="9" t="n">
        <v>6769.5549414103</v>
      </c>
      <c r="AO75" s="9" t="n">
        <v>7131.2910287414</v>
      </c>
      <c r="AP75" s="3"/>
      <c r="AQ75" s="3"/>
      <c r="AR75" s="3" t="n">
        <f aca="false">AR71+1</f>
        <v>2032</v>
      </c>
      <c r="AS75" s="6" t="e">
        <f aca="false">AJ75*[4]'inflation indexes'!i167</f>
        <v>#NAME?</v>
      </c>
      <c r="AT75" s="6" t="e">
        <f aca="false">AO75*[4]'inflation indexes'!i167</f>
        <v>#NAME?</v>
      </c>
      <c r="AU75" s="9" t="e">
        <f aca="false">AK75*[4]'inflation indexes'!i167</f>
        <v>#NAME?</v>
      </c>
      <c r="AV75" s="9" t="e">
        <f aca="false">AL75*[4]'inflation indexes'!i167</f>
        <v>#NAME?</v>
      </c>
      <c r="AW75" s="9" t="e">
        <f aca="false">AM75*[4]'inflation indexes'!i167</f>
        <v>#NAME?</v>
      </c>
      <c r="AX75" s="9" t="e">
        <f aca="false">AN75*[4]'inflation indexes'!i167</f>
        <v>#NAME?</v>
      </c>
      <c r="AY75" s="9" t="n">
        <v>0.7510485825</v>
      </c>
      <c r="AZ75" s="9" t="n">
        <f aca="false">V75*[3]'inflation indexes'!i167</f>
        <v>4975.44038754712</v>
      </c>
      <c r="BA75" s="9" t="n">
        <f aca="false">AZ75*0.82</f>
        <v>4079.86111778864</v>
      </c>
      <c r="BB75" s="6" t="n">
        <f aca="false">W75*[3]'inflation indexes'!i167</f>
        <v>3461.485480394</v>
      </c>
    </row>
    <row r="76" customFormat="false" ht="15" hidden="false" customHeight="false" outlineLevel="0" collapsed="false">
      <c r="A76" s="0" t="n">
        <f aca="false">A72+1</f>
        <v>2032</v>
      </c>
      <c r="B76" s="11" t="n">
        <v>7070.5955171249</v>
      </c>
      <c r="C76" s="9" t="n">
        <v>7036.71582499893</v>
      </c>
      <c r="D76" s="9" t="n">
        <v>4646.89292381743</v>
      </c>
      <c r="E76" s="9" t="n">
        <v>3552.23449970717</v>
      </c>
      <c r="F76" s="9" t="n">
        <v>5533.1595911197</v>
      </c>
      <c r="G76" s="9" t="n">
        <v>5868.3839574923</v>
      </c>
      <c r="H76" s="3" t="n">
        <f aca="false">H72+1</f>
        <v>2032</v>
      </c>
      <c r="I76" s="11" t="e">
        <f aca="false">B76*[4]'inflation indexes'!i168</f>
        <v>#NAME?</v>
      </c>
      <c r="J76" s="9" t="e">
        <f aca="false">G76*[4]'inflation indexes'!i168</f>
        <v>#NAME?</v>
      </c>
      <c r="K76" s="9" t="e">
        <f aca="false">C76*[4]'inflation indexes'!i168</f>
        <v>#NAME?</v>
      </c>
      <c r="L76" s="9" t="e">
        <f aca="false">D76*[4]'inflation indexes'!i168</f>
        <v>#NAME?</v>
      </c>
      <c r="M76" s="9" t="e">
        <f aca="false">E76*[4]'inflation indexes'!i168</f>
        <v>#NAME?</v>
      </c>
      <c r="N76" s="9" t="e">
        <f aca="false">F76*[4]'inflation indexes'!i168</f>
        <v>#NAME?</v>
      </c>
      <c r="O76" s="9" t="n">
        <v>0.9075992937</v>
      </c>
      <c r="P76" s="14" t="n">
        <v>7372.2189766868</v>
      </c>
      <c r="Q76" s="13" t="n">
        <v>6794.1766040338</v>
      </c>
      <c r="R76" s="13" t="n">
        <v>4471.7673478715</v>
      </c>
      <c r="S76" s="13" t="n">
        <v>3513.7445183597</v>
      </c>
      <c r="T76" s="13" t="n">
        <v>6151.5158797458</v>
      </c>
      <c r="U76" s="13" t="n">
        <v>6517.6807685481</v>
      </c>
      <c r="V76" s="10" t="n">
        <v>5390.6296762722</v>
      </c>
      <c r="W76" s="10" t="n">
        <v>3737.3741138792</v>
      </c>
      <c r="X76" s="7" t="n">
        <f aca="false">X72+1</f>
        <v>2032</v>
      </c>
      <c r="Y76" s="8" t="e">
        <f aca="false">P76*[4]'inflation indexes'!i168</f>
        <v>#NAME?</v>
      </c>
      <c r="Z76" s="8" t="e">
        <f aca="false">U76*[4]'inflation indexes'!i168</f>
        <v>#NAME?</v>
      </c>
      <c r="AA76" s="13" t="e">
        <f aca="false">Q76*[4]'inflation indexes'!i168</f>
        <v>#NAME?</v>
      </c>
      <c r="AB76" s="13" t="e">
        <f aca="false">R76*[4]'inflation indexes'!i168</f>
        <v>#NAME?</v>
      </c>
      <c r="AC76" s="13" t="e">
        <f aca="false">S76*[4]'inflation indexes'!i168</f>
        <v>#NAME?</v>
      </c>
      <c r="AD76" s="13" t="e">
        <f aca="false">T76*[4]'inflation indexes'!i168</f>
        <v>#NAME?</v>
      </c>
      <c r="AE76" s="13" t="n">
        <f aca="false">V76*[3]'inflation indexes'!i168</f>
        <v>5000.13315773713</v>
      </c>
      <c r="AF76" s="13" t="n">
        <f aca="false">AE76*0.82</f>
        <v>4100.10918934445</v>
      </c>
      <c r="AG76" s="8" t="n">
        <f aca="false">W76*[3]'inflation indexes'!i168</f>
        <v>3466.63921506824</v>
      </c>
      <c r="AH76" s="13" t="n">
        <v>0.8326408565</v>
      </c>
      <c r="AI76" s="3" t="n">
        <f aca="false">AI72+1</f>
        <v>2032</v>
      </c>
      <c r="AJ76" s="11" t="n">
        <v>8484.1828064758</v>
      </c>
      <c r="AK76" s="9" t="n">
        <v>7528.0957878332</v>
      </c>
      <c r="AL76" s="9" t="n">
        <v>4878.8251954002</v>
      </c>
      <c r="AM76" s="9" t="n">
        <v>3902.9105331466</v>
      </c>
      <c r="AN76" s="9" t="n">
        <v>6831.0844274312</v>
      </c>
      <c r="AO76" s="9" t="n">
        <v>7198.4274830413</v>
      </c>
      <c r="AP76" s="3"/>
      <c r="AQ76" s="3"/>
      <c r="AR76" s="3" t="n">
        <f aca="false">AR72+1</f>
        <v>2032</v>
      </c>
      <c r="AS76" s="6" t="e">
        <f aca="false">AJ76*[4]'inflation indexes'!i168</f>
        <v>#NAME?</v>
      </c>
      <c r="AT76" s="6" t="e">
        <f aca="false">AO76*[4]'inflation indexes'!i168</f>
        <v>#NAME?</v>
      </c>
      <c r="AU76" s="9" t="e">
        <f aca="false">AK76*[4]'inflation indexes'!i168</f>
        <v>#NAME?</v>
      </c>
      <c r="AV76" s="9" t="e">
        <f aca="false">AL76*[4]'inflation indexes'!i168</f>
        <v>#NAME?</v>
      </c>
      <c r="AW76" s="9" t="e">
        <f aca="false">AM76*[4]'inflation indexes'!i168</f>
        <v>#NAME?</v>
      </c>
      <c r="AX76" s="9" t="e">
        <f aca="false">AN76*[4]'inflation indexes'!i168</f>
        <v>#NAME?</v>
      </c>
      <c r="AY76" s="9" t="n">
        <v>0.758778051</v>
      </c>
      <c r="AZ76" s="9" t="n">
        <f aca="false">V76*[3]'inflation indexes'!i168</f>
        <v>5000.13315773713</v>
      </c>
      <c r="BA76" s="9" t="n">
        <f aca="false">AZ76*0.82</f>
        <v>4100.10918934445</v>
      </c>
      <c r="BB76" s="6" t="n">
        <f aca="false">W76*[3]'inflation indexes'!i168</f>
        <v>3466.63921506824</v>
      </c>
    </row>
    <row r="77" customFormat="false" ht="15" hidden="false" customHeight="false" outlineLevel="0" collapsed="false">
      <c r="A77" s="0" t="n">
        <f aca="false">A73+1</f>
        <v>2033</v>
      </c>
      <c r="B77" s="11" t="n">
        <v>7085.75601201101</v>
      </c>
      <c r="C77" s="9" t="n">
        <v>7067.68001259638</v>
      </c>
      <c r="D77" s="9" t="n">
        <v>4637.31945246828</v>
      </c>
      <c r="E77" s="9" t="n">
        <v>3553.63141663447</v>
      </c>
      <c r="F77" s="9" t="n">
        <v>5556.0011126425</v>
      </c>
      <c r="G77" s="9" t="n">
        <v>5884.6672587469</v>
      </c>
      <c r="H77" s="3" t="n">
        <f aca="false">H73+1</f>
        <v>2033</v>
      </c>
      <c r="I77" s="11" t="e">
        <f aca="false">B77*[4]'inflation indexes'!i169</f>
        <v>#NAME?</v>
      </c>
      <c r="J77" s="9" t="e">
        <f aca="false">G77*[4]'inflation indexes'!i169</f>
        <v>#NAME?</v>
      </c>
      <c r="K77" s="9" t="e">
        <f aca="false">C77*[4]'inflation indexes'!i169</f>
        <v>#NAME?</v>
      </c>
      <c r="L77" s="9" t="e">
        <f aca="false">D77*[4]'inflation indexes'!i169</f>
        <v>#NAME?</v>
      </c>
      <c r="M77" s="9" t="e">
        <f aca="false">E77*[4]'inflation indexes'!i169</f>
        <v>#NAME?</v>
      </c>
      <c r="N77" s="9" t="e">
        <f aca="false">F77*[4]'inflation indexes'!i169</f>
        <v>#NAME?</v>
      </c>
      <c r="O77" s="9" t="n">
        <v>0.9076210764</v>
      </c>
      <c r="P77" s="12" t="n">
        <v>7379.8372418351</v>
      </c>
      <c r="Q77" s="13" t="n">
        <v>6818.7161031358</v>
      </c>
      <c r="R77" s="13" t="n">
        <v>4482.7896026162</v>
      </c>
      <c r="S77" s="13" t="n">
        <v>3518.0876498242</v>
      </c>
      <c r="T77" s="13" t="n">
        <v>6180.967460305</v>
      </c>
      <c r="U77" s="13" t="n">
        <v>6540.3687134081</v>
      </c>
      <c r="V77" s="10" t="n">
        <v>5417.383002492</v>
      </c>
      <c r="W77" s="10" t="n">
        <v>3742.9386134764</v>
      </c>
      <c r="X77" s="7" t="n">
        <f aca="false">X73+1</f>
        <v>2033</v>
      </c>
      <c r="Y77" s="8" t="e">
        <f aca="false">P77*[4]'inflation indexes'!i169</f>
        <v>#NAME?</v>
      </c>
      <c r="Z77" s="8" t="e">
        <f aca="false">U77*[4]'inflation indexes'!i169</f>
        <v>#NAME?</v>
      </c>
      <c r="AA77" s="13" t="e">
        <f aca="false">Q77*[4]'inflation indexes'!i169</f>
        <v>#NAME?</v>
      </c>
      <c r="AB77" s="13" t="e">
        <f aca="false">R77*[4]'inflation indexes'!i169</f>
        <v>#NAME?</v>
      </c>
      <c r="AC77" s="13" t="e">
        <f aca="false">S77*[4]'inflation indexes'!i169</f>
        <v>#NAME?</v>
      </c>
      <c r="AD77" s="13" t="e">
        <f aca="false">T77*[4]'inflation indexes'!i169</f>
        <v>#NAME?</v>
      </c>
      <c r="AE77" s="13" t="n">
        <f aca="false">V77*[3]'inflation indexes'!i169</f>
        <v>5024.94847645587</v>
      </c>
      <c r="AF77" s="13" t="n">
        <f aca="false">AE77*0.82</f>
        <v>4120.45775069382</v>
      </c>
      <c r="AG77" s="8" t="n">
        <f aca="false">W77*[3]'inflation indexes'!i169</f>
        <v>3471.80062303226</v>
      </c>
      <c r="AH77" s="13" t="n">
        <v>0.8338092783</v>
      </c>
      <c r="AI77" s="3" t="n">
        <f aca="false">AI73+1</f>
        <v>2033</v>
      </c>
      <c r="AJ77" s="11" t="n">
        <v>8522.6321455356</v>
      </c>
      <c r="AK77" s="9" t="n">
        <v>7575.9108551772</v>
      </c>
      <c r="AL77" s="9" t="n">
        <v>4912.1007473651</v>
      </c>
      <c r="AM77" s="9" t="n">
        <v>3917.409263904</v>
      </c>
      <c r="AN77" s="9" t="n">
        <v>6883.7594944279</v>
      </c>
      <c r="AO77" s="9" t="n">
        <v>7251.1867853678</v>
      </c>
      <c r="AP77" s="3"/>
      <c r="AQ77" s="3"/>
      <c r="AR77" s="3" t="n">
        <f aca="false">AR73+1</f>
        <v>2033</v>
      </c>
      <c r="AS77" s="6" t="e">
        <f aca="false">AJ77*[4]'inflation indexes'!i169</f>
        <v>#NAME?</v>
      </c>
      <c r="AT77" s="6" t="e">
        <f aca="false">AO77*[4]'inflation indexes'!i169</f>
        <v>#NAME?</v>
      </c>
      <c r="AU77" s="9" t="e">
        <f aca="false">AK77*[4]'inflation indexes'!i169</f>
        <v>#NAME?</v>
      </c>
      <c r="AV77" s="9" t="e">
        <f aca="false">AL77*[4]'inflation indexes'!i169</f>
        <v>#NAME?</v>
      </c>
      <c r="AW77" s="9" t="e">
        <f aca="false">AM77*[4]'inflation indexes'!i169</f>
        <v>#NAME?</v>
      </c>
      <c r="AX77" s="9" t="e">
        <f aca="false">AN77*[4]'inflation indexes'!i169</f>
        <v>#NAME?</v>
      </c>
      <c r="AY77" s="9" t="n">
        <v>0.7650892782</v>
      </c>
      <c r="AZ77" s="9" t="n">
        <f aca="false">V77*[3]'inflation indexes'!i169</f>
        <v>5024.94847645587</v>
      </c>
      <c r="BA77" s="9" t="n">
        <f aca="false">AZ77*0.82</f>
        <v>4120.45775069382</v>
      </c>
      <c r="BB77" s="6" t="n">
        <f aca="false">W77*[3]'inflation indexes'!i169</f>
        <v>3471.80062303226</v>
      </c>
    </row>
    <row r="78" customFormat="false" ht="15" hidden="false" customHeight="false" outlineLevel="0" collapsed="false">
      <c r="A78" s="0" t="n">
        <f aca="false">A74+1</f>
        <v>2033</v>
      </c>
      <c r="B78" s="11" t="n">
        <v>7096.32311773222</v>
      </c>
      <c r="C78" s="9" t="n">
        <v>7137.3392885124</v>
      </c>
      <c r="D78" s="9" t="n">
        <v>4660.22939069987</v>
      </c>
      <c r="E78" s="9" t="n">
        <v>3579.26715158743</v>
      </c>
      <c r="F78" s="9" t="n">
        <v>5567.0114560063</v>
      </c>
      <c r="G78" s="9" t="n">
        <v>5883.5213065208</v>
      </c>
      <c r="H78" s="3" t="n">
        <f aca="false">H74+1</f>
        <v>2033</v>
      </c>
      <c r="I78" s="11" t="e">
        <f aca="false">B78*[4]'inflation indexes'!i170</f>
        <v>#NAME?</v>
      </c>
      <c r="J78" s="9" t="e">
        <f aca="false">G78*[4]'inflation indexes'!i170</f>
        <v>#NAME?</v>
      </c>
      <c r="K78" s="9" t="e">
        <f aca="false">C78*[4]'inflation indexes'!i170</f>
        <v>#NAME?</v>
      </c>
      <c r="L78" s="9" t="e">
        <f aca="false">D78*[4]'inflation indexes'!i170</f>
        <v>#NAME?</v>
      </c>
      <c r="M78" s="9" t="e">
        <f aca="false">E78*[4]'inflation indexes'!i170</f>
        <v>#NAME?</v>
      </c>
      <c r="N78" s="9" t="e">
        <f aca="false">F78*[4]'inflation indexes'!i170</f>
        <v>#NAME?</v>
      </c>
      <c r="O78" s="9" t="n">
        <v>0.9075992937</v>
      </c>
      <c r="P78" s="14" t="n">
        <v>7428.0964029751</v>
      </c>
      <c r="Q78" s="13" t="n">
        <v>6847.1118526161</v>
      </c>
      <c r="R78" s="13" t="n">
        <v>4499.1072766076</v>
      </c>
      <c r="S78" s="13" t="n">
        <v>3522.3455842297</v>
      </c>
      <c r="T78" s="13" t="n">
        <v>6201.9355116414</v>
      </c>
      <c r="U78" s="13" t="n">
        <v>6561.7878702779</v>
      </c>
      <c r="V78" s="10" t="n">
        <v>5444.2691036392</v>
      </c>
      <c r="W78" s="10" t="n">
        <v>3748.5113979428</v>
      </c>
      <c r="X78" s="7" t="n">
        <f aca="false">X74+1</f>
        <v>2033</v>
      </c>
      <c r="Y78" s="8" t="e">
        <f aca="false">P78*[4]'inflation indexes'!i170</f>
        <v>#NAME?</v>
      </c>
      <c r="Z78" s="8" t="e">
        <f aca="false">U78*[4]'inflation indexes'!i170</f>
        <v>#NAME?</v>
      </c>
      <c r="AA78" s="13" t="e">
        <f aca="false">Q78*[4]'inflation indexes'!i170</f>
        <v>#NAME?</v>
      </c>
      <c r="AB78" s="13" t="e">
        <f aca="false">R78*[4]'inflation indexes'!i170</f>
        <v>#NAME?</v>
      </c>
      <c r="AC78" s="13" t="e">
        <f aca="false">S78*[4]'inflation indexes'!i170</f>
        <v>#NAME?</v>
      </c>
      <c r="AD78" s="13" t="e">
        <f aca="false">T78*[4]'inflation indexes'!i170</f>
        <v>#NAME?</v>
      </c>
      <c r="AE78" s="13" t="n">
        <f aca="false">V78*[3]'inflation indexes'!i170</f>
        <v>5049.88695190339</v>
      </c>
      <c r="AF78" s="13" t="n">
        <f aca="false">AE78*0.82</f>
        <v>4140.90730056078</v>
      </c>
      <c r="AG78" s="8" t="n">
        <f aca="false">W78*[3]'inflation indexes'!i170</f>
        <v>3476.96971571062</v>
      </c>
      <c r="AH78" s="13" t="n">
        <v>0.8157494345</v>
      </c>
      <c r="AI78" s="3" t="n">
        <f aca="false">AI74+1</f>
        <v>2033</v>
      </c>
      <c r="AJ78" s="11" t="n">
        <v>8584.3407003557</v>
      </c>
      <c r="AK78" s="9" t="n">
        <v>7617.4921208411</v>
      </c>
      <c r="AL78" s="9" t="n">
        <v>4936.7390647769</v>
      </c>
      <c r="AM78" s="9" t="n">
        <v>3931.96927898</v>
      </c>
      <c r="AN78" s="9" t="n">
        <v>6925.4578375065</v>
      </c>
      <c r="AO78" s="9" t="n">
        <v>7284.0094594908</v>
      </c>
      <c r="AP78" s="3"/>
      <c r="AQ78" s="3"/>
      <c r="AR78" s="3" t="n">
        <f aca="false">AR74+1</f>
        <v>2033</v>
      </c>
      <c r="AS78" s="6" t="e">
        <f aca="false">AJ78*[4]'inflation indexes'!i170</f>
        <v>#NAME?</v>
      </c>
      <c r="AT78" s="6" t="e">
        <f aca="false">AO78*[4]'inflation indexes'!i170</f>
        <v>#NAME?</v>
      </c>
      <c r="AU78" s="9" t="e">
        <f aca="false">AK78*[4]'inflation indexes'!i170</f>
        <v>#NAME?</v>
      </c>
      <c r="AV78" s="9" t="e">
        <f aca="false">AL78*[4]'inflation indexes'!i170</f>
        <v>#NAME?</v>
      </c>
      <c r="AW78" s="9" t="e">
        <f aca="false">AM78*[4]'inflation indexes'!i170</f>
        <v>#NAME?</v>
      </c>
      <c r="AX78" s="9" t="e">
        <f aca="false">AN78*[4]'inflation indexes'!i170</f>
        <v>#NAME?</v>
      </c>
      <c r="AY78" s="9" t="n">
        <v>0.7600741762</v>
      </c>
      <c r="AZ78" s="9" t="n">
        <f aca="false">V78*[3]'inflation indexes'!i170</f>
        <v>5049.88695190339</v>
      </c>
      <c r="BA78" s="9" t="n">
        <f aca="false">AZ78*0.82</f>
        <v>4140.90730056078</v>
      </c>
      <c r="BB78" s="6" t="n">
        <f aca="false">W78*[3]'inflation indexes'!i170</f>
        <v>3476.96971571062</v>
      </c>
    </row>
    <row r="79" customFormat="false" ht="15" hidden="false" customHeight="false" outlineLevel="0" collapsed="false">
      <c r="A79" s="0" t="n">
        <f aca="false">A75+1</f>
        <v>2033</v>
      </c>
      <c r="B79" s="11" t="n">
        <v>7100.63896411311</v>
      </c>
      <c r="C79" s="9" t="n">
        <v>7158.15975280402</v>
      </c>
      <c r="D79" s="9" t="n">
        <v>4647.76397688943</v>
      </c>
      <c r="E79" s="9" t="n">
        <v>3578.05158931856</v>
      </c>
      <c r="F79" s="9" t="n">
        <v>5589.7994372102</v>
      </c>
      <c r="G79" s="9" t="n">
        <v>5898.1327565387</v>
      </c>
      <c r="H79" s="3" t="n">
        <f aca="false">H75+1</f>
        <v>2033</v>
      </c>
      <c r="I79" s="11" t="e">
        <f aca="false">B79*[4]'inflation indexes'!i171</f>
        <v>#NAME?</v>
      </c>
      <c r="J79" s="9" t="e">
        <f aca="false">G79*[4]'inflation indexes'!i171</f>
        <v>#NAME?</v>
      </c>
      <c r="K79" s="9" t="e">
        <f aca="false">C79*[4]'inflation indexes'!i171</f>
        <v>#NAME?</v>
      </c>
      <c r="L79" s="9" t="e">
        <f aca="false">D79*[4]'inflation indexes'!i171</f>
        <v>#NAME?</v>
      </c>
      <c r="M79" s="9" t="e">
        <f aca="false">E79*[4]'inflation indexes'!i171</f>
        <v>#NAME?</v>
      </c>
      <c r="N79" s="9" t="e">
        <f aca="false">F79*[4]'inflation indexes'!i171</f>
        <v>#NAME?</v>
      </c>
      <c r="O79" s="9" t="n">
        <v>0.9078594986</v>
      </c>
      <c r="P79" s="14" t="n">
        <v>7439.4113400667</v>
      </c>
      <c r="Q79" s="13" t="n">
        <v>6881.7879583374</v>
      </c>
      <c r="R79" s="13" t="n">
        <v>4503.0443680682</v>
      </c>
      <c r="S79" s="13" t="n">
        <v>3526.4042736632</v>
      </c>
      <c r="T79" s="13" t="n">
        <v>6233.7035701587</v>
      </c>
      <c r="U79" s="13" t="n">
        <v>6580.3389390472</v>
      </c>
      <c r="V79" s="10" t="n">
        <v>5471.2886386666</v>
      </c>
      <c r="W79" s="10" t="n">
        <v>3754.0924796136</v>
      </c>
      <c r="X79" s="7" t="n">
        <f aca="false">X75+1</f>
        <v>2033</v>
      </c>
      <c r="Y79" s="8" t="e">
        <f aca="false">P79*[4]'inflation indexes'!i171</f>
        <v>#NAME?</v>
      </c>
      <c r="Z79" s="8" t="e">
        <f aca="false">U79*[4]'inflation indexes'!i171</f>
        <v>#NAME?</v>
      </c>
      <c r="AA79" s="13" t="e">
        <f aca="false">Q79*[4]'inflation indexes'!i171</f>
        <v>#NAME?</v>
      </c>
      <c r="AB79" s="13" t="e">
        <f aca="false">R79*[4]'inflation indexes'!i171</f>
        <v>#NAME?</v>
      </c>
      <c r="AC79" s="13" t="e">
        <f aca="false">S79*[4]'inflation indexes'!i171</f>
        <v>#NAME?</v>
      </c>
      <c r="AD79" s="13" t="e">
        <f aca="false">T79*[4]'inflation indexes'!i171</f>
        <v>#NAME?</v>
      </c>
      <c r="AE79" s="13" t="n">
        <f aca="false">V79*[3]'inflation indexes'!i171</f>
        <v>5074.94919529804</v>
      </c>
      <c r="AF79" s="13" t="n">
        <f aca="false">AE79*0.82</f>
        <v>4161.45834014439</v>
      </c>
      <c r="AG79" s="8" t="n">
        <f aca="false">W79*[3]'inflation indexes'!i171</f>
        <v>3482.14650454496</v>
      </c>
      <c r="AH79" s="13" t="n">
        <v>0.8325303627</v>
      </c>
      <c r="AI79" s="3" t="n">
        <f aca="false">AI75+1</f>
        <v>2033</v>
      </c>
      <c r="AJ79" s="11" t="n">
        <v>8588.2674446063</v>
      </c>
      <c r="AK79" s="9" t="n">
        <v>7664.5575107895</v>
      </c>
      <c r="AL79" s="9" t="n">
        <v>4964.252250481</v>
      </c>
      <c r="AM79" s="9" t="n">
        <v>3943.877536704</v>
      </c>
      <c r="AN79" s="9" t="n">
        <v>6975.5372512011</v>
      </c>
      <c r="AO79" s="9" t="n">
        <v>7338.3815491048</v>
      </c>
      <c r="AP79" s="3"/>
      <c r="AQ79" s="3"/>
      <c r="AR79" s="3" t="n">
        <f aca="false">AR75+1</f>
        <v>2033</v>
      </c>
      <c r="AS79" s="6" t="e">
        <f aca="false">AJ79*[4]'inflation indexes'!i171</f>
        <v>#NAME?</v>
      </c>
      <c r="AT79" s="6" t="e">
        <f aca="false">AO79*[4]'inflation indexes'!i171</f>
        <v>#NAME?</v>
      </c>
      <c r="AU79" s="9" t="e">
        <f aca="false">AK79*[4]'inflation indexes'!i171</f>
        <v>#NAME?</v>
      </c>
      <c r="AV79" s="9" t="e">
        <f aca="false">AL79*[4]'inflation indexes'!i171</f>
        <v>#NAME?</v>
      </c>
      <c r="AW79" s="9" t="e">
        <f aca="false">AM79*[4]'inflation indexes'!i171</f>
        <v>#NAME?</v>
      </c>
      <c r="AX79" s="9" t="e">
        <f aca="false">AN79*[4]'inflation indexes'!i171</f>
        <v>#NAME?</v>
      </c>
      <c r="AY79" s="9" t="n">
        <v>0.7775023649</v>
      </c>
      <c r="AZ79" s="9" t="n">
        <f aca="false">V79*[3]'inflation indexes'!i171</f>
        <v>5074.94919529804</v>
      </c>
      <c r="BA79" s="9" t="n">
        <f aca="false">AZ79*0.82</f>
        <v>4161.45834014439</v>
      </c>
      <c r="BB79" s="6" t="n">
        <f aca="false">W79*[3]'inflation indexes'!i171</f>
        <v>3482.14650454496</v>
      </c>
    </row>
    <row r="80" customFormat="false" ht="15" hidden="false" customHeight="false" outlineLevel="0" collapsed="false">
      <c r="A80" s="0" t="n">
        <f aca="false">A76+1</f>
        <v>2033</v>
      </c>
      <c r="B80" s="11" t="n">
        <v>7073.06153221581</v>
      </c>
      <c r="C80" s="9" t="n">
        <v>7200.9865312485</v>
      </c>
      <c r="D80" s="9" t="n">
        <v>4663.69914382896</v>
      </c>
      <c r="E80" s="9" t="n">
        <v>3589.42837216952</v>
      </c>
      <c r="F80" s="9" t="n">
        <v>5600.3008615828</v>
      </c>
      <c r="G80" s="9" t="n">
        <v>5908.820795272</v>
      </c>
      <c r="H80" s="3" t="n">
        <f aca="false">H76+1</f>
        <v>2033</v>
      </c>
      <c r="I80" s="11" t="e">
        <f aca="false">B80*[4]'inflation indexes'!i172</f>
        <v>#NAME?</v>
      </c>
      <c r="J80" s="9" t="e">
        <f aca="false">G80*[4]'inflation indexes'!i172</f>
        <v>#NAME?</v>
      </c>
      <c r="K80" s="9" t="e">
        <f aca="false">C80*[4]'inflation indexes'!i172</f>
        <v>#NAME?</v>
      </c>
      <c r="L80" s="9" t="e">
        <f aca="false">D80*[4]'inflation indexes'!i172</f>
        <v>#NAME?</v>
      </c>
      <c r="M80" s="9" t="e">
        <f aca="false">E80*[4]'inflation indexes'!i172</f>
        <v>#NAME?</v>
      </c>
      <c r="N80" s="9" t="e">
        <f aca="false">F80*[4]'inflation indexes'!i172</f>
        <v>#NAME?</v>
      </c>
      <c r="O80" s="9" t="n">
        <v>0.909737624</v>
      </c>
      <c r="P80" s="14" t="n">
        <v>7437.8527545394</v>
      </c>
      <c r="Q80" s="13" t="n">
        <v>6922.5715741126</v>
      </c>
      <c r="R80" s="13" t="n">
        <v>4522.8002514868</v>
      </c>
      <c r="S80" s="13" t="n">
        <v>3532.7492049161</v>
      </c>
      <c r="T80" s="13" t="n">
        <v>6278.2611750966</v>
      </c>
      <c r="U80" s="13" t="n">
        <v>6612.7231439895</v>
      </c>
      <c r="V80" s="10" t="n">
        <v>5498.4422697976</v>
      </c>
      <c r="W80" s="10" t="n">
        <v>3759.6818708424</v>
      </c>
      <c r="X80" s="7" t="n">
        <f aca="false">X76+1</f>
        <v>2033</v>
      </c>
      <c r="Y80" s="8" t="e">
        <f aca="false">P80*[4]'inflation indexes'!i172</f>
        <v>#NAME?</v>
      </c>
      <c r="Z80" s="8" t="e">
        <f aca="false">U80*[4]'inflation indexes'!i172</f>
        <v>#NAME?</v>
      </c>
      <c r="AA80" s="13" t="e">
        <f aca="false">Q80*[4]'inflation indexes'!i172</f>
        <v>#NAME?</v>
      </c>
      <c r="AB80" s="13" t="e">
        <f aca="false">R80*[4]'inflation indexes'!i172</f>
        <v>#NAME?</v>
      </c>
      <c r="AC80" s="13" t="e">
        <f aca="false">S80*[4]'inflation indexes'!i172</f>
        <v>#NAME?</v>
      </c>
      <c r="AD80" s="13" t="e">
        <f aca="false">T80*[4]'inflation indexes'!i172</f>
        <v>#NAME?</v>
      </c>
      <c r="AE80" s="13" t="n">
        <f aca="false">V80*[3]'inflation indexes'!i172</f>
        <v>5100.13582089184</v>
      </c>
      <c r="AF80" s="13" t="n">
        <f aca="false">AE80*0.82</f>
        <v>4182.11137313131</v>
      </c>
      <c r="AG80" s="8" t="n">
        <f aca="false">W80*[3]'inflation indexes'!i172</f>
        <v>3487.33100099399</v>
      </c>
      <c r="AH80" s="13" t="n">
        <v>0.8386328266</v>
      </c>
      <c r="AI80" s="3" t="n">
        <f aca="false">AI76+1</f>
        <v>2033</v>
      </c>
      <c r="AJ80" s="11" t="n">
        <v>8636.6202758797</v>
      </c>
      <c r="AK80" s="9" t="n">
        <v>7718.8283937451</v>
      </c>
      <c r="AL80" s="9" t="n">
        <v>4992.8172496231</v>
      </c>
      <c r="AM80" s="9" t="n">
        <v>3958.4598046886</v>
      </c>
      <c r="AN80" s="9" t="n">
        <v>7033.4880746691</v>
      </c>
      <c r="AO80" s="9" t="n">
        <v>7395.441614702</v>
      </c>
      <c r="AP80" s="3"/>
      <c r="AQ80" s="3"/>
      <c r="AR80" s="3" t="n">
        <f aca="false">AR76+1</f>
        <v>2033</v>
      </c>
      <c r="AS80" s="6" t="e">
        <f aca="false">AJ80*[4]'inflation indexes'!i172</f>
        <v>#NAME?</v>
      </c>
      <c r="AT80" s="6" t="e">
        <f aca="false">AO80*[4]'inflation indexes'!i172</f>
        <v>#NAME?</v>
      </c>
      <c r="AU80" s="9" t="e">
        <f aca="false">AK80*[4]'inflation indexes'!i172</f>
        <v>#NAME?</v>
      </c>
      <c r="AV80" s="9" t="e">
        <f aca="false">AL80*[4]'inflation indexes'!i172</f>
        <v>#NAME?</v>
      </c>
      <c r="AW80" s="9" t="e">
        <f aca="false">AM80*[4]'inflation indexes'!i172</f>
        <v>#NAME?</v>
      </c>
      <c r="AX80" s="9" t="e">
        <f aca="false">AN80*[4]'inflation indexes'!i172</f>
        <v>#NAME?</v>
      </c>
      <c r="AY80" s="9" t="n">
        <v>0.775580981</v>
      </c>
      <c r="AZ80" s="9" t="n">
        <f aca="false">V80*[3]'inflation indexes'!i172</f>
        <v>5100.13582089184</v>
      </c>
      <c r="BA80" s="9" t="n">
        <f aca="false">AZ80*0.82</f>
        <v>4182.11137313131</v>
      </c>
      <c r="BB80" s="6" t="n">
        <f aca="false">W80*[3]'inflation indexes'!i172</f>
        <v>3487.33100099399</v>
      </c>
    </row>
    <row r="81" customFormat="false" ht="15" hidden="false" customHeight="false" outlineLevel="0" collapsed="false">
      <c r="A81" s="0" t="n">
        <f aca="false">A77+1</f>
        <v>2034</v>
      </c>
      <c r="B81" s="11" t="n">
        <v>7064.60830117689</v>
      </c>
      <c r="C81" s="9" t="n">
        <v>7231.96598444586</v>
      </c>
      <c r="D81" s="9" t="n">
        <v>4669.14268961984</v>
      </c>
      <c r="E81" s="9" t="n">
        <v>3586.97423896918</v>
      </c>
      <c r="F81" s="9" t="n">
        <v>5608.5677858551</v>
      </c>
      <c r="G81" s="9" t="n">
        <v>5907.6330538544</v>
      </c>
      <c r="H81" s="3" t="n">
        <f aca="false">H77+1</f>
        <v>2034</v>
      </c>
      <c r="I81" s="11" t="e">
        <f aca="false">B81*[4]'inflation indexes'!i173</f>
        <v>#NAME?</v>
      </c>
      <c r="J81" s="9" t="e">
        <f aca="false">G81*[4]'inflation indexes'!i173</f>
        <v>#NAME?</v>
      </c>
      <c r="K81" s="9" t="e">
        <f aca="false">C81*[4]'inflation indexes'!i173</f>
        <v>#NAME?</v>
      </c>
      <c r="L81" s="9" t="e">
        <f aca="false">D81*[4]'inflation indexes'!i173</f>
        <v>#NAME?</v>
      </c>
      <c r="M81" s="9" t="e">
        <f aca="false">E81*[4]'inflation indexes'!i173</f>
        <v>#NAME?</v>
      </c>
      <c r="N81" s="9" t="e">
        <f aca="false">F81*[4]'inflation indexes'!i173</f>
        <v>#NAME?</v>
      </c>
      <c r="O81" s="9" t="n">
        <v>0.9178985422</v>
      </c>
      <c r="P81" s="12" t="n">
        <v>7428.6217146264</v>
      </c>
      <c r="Q81" s="13" t="n">
        <v>6943.0069496072</v>
      </c>
      <c r="R81" s="13" t="n">
        <v>4537.1906383993</v>
      </c>
      <c r="S81" s="13" t="n">
        <v>3539.1182045396</v>
      </c>
      <c r="T81" s="13" t="n">
        <v>6302.5577906766</v>
      </c>
      <c r="U81" s="13" t="n">
        <v>6643.588626062</v>
      </c>
      <c r="V81" s="10" t="n">
        <v>5525.7306625418</v>
      </c>
      <c r="W81" s="10" t="n">
        <v>3765.2795840009</v>
      </c>
      <c r="X81" s="7" t="n">
        <f aca="false">X77+1</f>
        <v>2034</v>
      </c>
      <c r="Y81" s="8" t="e">
        <f aca="false">P81*[4]'inflation indexes'!i173</f>
        <v>#NAME?</v>
      </c>
      <c r="Z81" s="8" t="e">
        <f aca="false">U81*[4]'inflation indexes'!i173</f>
        <v>#NAME?</v>
      </c>
      <c r="AA81" s="13" t="e">
        <f aca="false">Q81*[4]'inflation indexes'!i173</f>
        <v>#NAME?</v>
      </c>
      <c r="AB81" s="13" t="e">
        <f aca="false">R81*[4]'inflation indexes'!i173</f>
        <v>#NAME?</v>
      </c>
      <c r="AC81" s="13" t="e">
        <f aca="false">S81*[4]'inflation indexes'!i173</f>
        <v>#NAME?</v>
      </c>
      <c r="AD81" s="13" t="e">
        <f aca="false">T81*[4]'inflation indexes'!i173</f>
        <v>#NAME?</v>
      </c>
      <c r="AE81" s="13" t="n">
        <f aca="false">V81*[3]'inflation indexes'!i173</f>
        <v>5125.44744598495</v>
      </c>
      <c r="AF81" s="13" t="n">
        <f aca="false">AE81*0.82</f>
        <v>4202.86690570766</v>
      </c>
      <c r="AG81" s="8" t="n">
        <f aca="false">W81*[3]'inflation indexes'!i173</f>
        <v>3492.52321653321</v>
      </c>
      <c r="AH81" s="13" t="n">
        <v>0.8471582563</v>
      </c>
      <c r="AI81" s="3" t="n">
        <f aca="false">AI77+1</f>
        <v>2034</v>
      </c>
      <c r="AJ81" s="11" t="n">
        <v>8654.2464518779</v>
      </c>
      <c r="AK81" s="9" t="n">
        <v>7764.6338246666</v>
      </c>
      <c r="AL81" s="9" t="n">
        <v>5011.3797776392</v>
      </c>
      <c r="AM81" s="9" t="n">
        <v>3956.622899122</v>
      </c>
      <c r="AN81" s="9" t="n">
        <v>7073.4469651346</v>
      </c>
      <c r="AO81" s="9" t="n">
        <v>7435.0179651743</v>
      </c>
      <c r="AP81" s="3"/>
      <c r="AQ81" s="3"/>
      <c r="AR81" s="3" t="n">
        <f aca="false">AR77+1</f>
        <v>2034</v>
      </c>
      <c r="AS81" s="6" t="e">
        <f aca="false">AJ81*[4]'inflation indexes'!i173</f>
        <v>#NAME?</v>
      </c>
      <c r="AT81" s="6" t="e">
        <f aca="false">AO81*[4]'inflation indexes'!i173</f>
        <v>#NAME?</v>
      </c>
      <c r="AU81" s="9" t="e">
        <f aca="false">AK81*[4]'inflation indexes'!i173</f>
        <v>#NAME?</v>
      </c>
      <c r="AV81" s="9" t="e">
        <f aca="false">AL81*[4]'inflation indexes'!i173</f>
        <v>#NAME?</v>
      </c>
      <c r="AW81" s="9" t="e">
        <f aca="false">AM81*[4]'inflation indexes'!i173</f>
        <v>#NAME?</v>
      </c>
      <c r="AX81" s="9" t="e">
        <f aca="false">AN81*[4]'inflation indexes'!i173</f>
        <v>#NAME?</v>
      </c>
      <c r="AY81" s="9" t="n">
        <v>0.7747593007</v>
      </c>
      <c r="AZ81" s="9" t="n">
        <f aca="false">V81*[3]'inflation indexes'!i173</f>
        <v>5125.44744598495</v>
      </c>
      <c r="BA81" s="9" t="n">
        <f aca="false">AZ81*0.82</f>
        <v>4202.86690570766</v>
      </c>
      <c r="BB81" s="6" t="n">
        <f aca="false">W81*[3]'inflation indexes'!i173</f>
        <v>3492.52321653321</v>
      </c>
    </row>
    <row r="82" customFormat="false" ht="15" hidden="false" customHeight="false" outlineLevel="0" collapsed="false">
      <c r="A82" s="0" t="n">
        <f aca="false">A78+1</f>
        <v>2034</v>
      </c>
      <c r="B82" s="11" t="n">
        <v>7099.18897579475</v>
      </c>
      <c r="C82" s="9" t="n">
        <v>7278.09431069062</v>
      </c>
      <c r="D82" s="9" t="n">
        <v>4679.64875297824</v>
      </c>
      <c r="E82" s="9" t="n">
        <v>3590.27418829636</v>
      </c>
      <c r="F82" s="9" t="n">
        <v>5625.0721499773</v>
      </c>
      <c r="G82" s="9" t="n">
        <v>5914.7823647492</v>
      </c>
      <c r="H82" s="3" t="n">
        <f aca="false">H78+1</f>
        <v>2034</v>
      </c>
      <c r="I82" s="11" t="e">
        <f aca="false">B82*[4]'inflation indexes'!i174</f>
        <v>#NAME?</v>
      </c>
      <c r="J82" s="9" t="e">
        <f aca="false">G82*[4]'inflation indexes'!i174</f>
        <v>#NAME?</v>
      </c>
      <c r="K82" s="9" t="e">
        <f aca="false">C82*[4]'inflation indexes'!i174</f>
        <v>#NAME?</v>
      </c>
      <c r="L82" s="9" t="e">
        <f aca="false">D82*[4]'inflation indexes'!i174</f>
        <v>#NAME?</v>
      </c>
      <c r="M82" s="9" t="e">
        <f aca="false">E82*[4]'inflation indexes'!i174</f>
        <v>#NAME?</v>
      </c>
      <c r="N82" s="9" t="e">
        <f aca="false">F82*[4]'inflation indexes'!i174</f>
        <v>#NAME?</v>
      </c>
      <c r="O82" s="9" t="n">
        <v>0.9196367903</v>
      </c>
      <c r="P82" s="14" t="n">
        <v>7431.2436169191</v>
      </c>
      <c r="Q82" s="13" t="n">
        <v>6982.4148652059</v>
      </c>
      <c r="R82" s="13" t="n">
        <v>4555.4725016573</v>
      </c>
      <c r="S82" s="13" t="n">
        <v>3543.8631268088</v>
      </c>
      <c r="T82" s="13" t="n">
        <v>6340.1986496382</v>
      </c>
      <c r="U82" s="13" t="n">
        <v>6670.2890444568</v>
      </c>
      <c r="V82" s="10" t="n">
        <v>5553.154485712</v>
      </c>
      <c r="W82" s="10" t="n">
        <v>3770.8856314798</v>
      </c>
      <c r="X82" s="7" t="n">
        <f aca="false">X78+1</f>
        <v>2034</v>
      </c>
      <c r="Y82" s="8" t="e">
        <f aca="false">P82*[4]'inflation indexes'!i174</f>
        <v>#NAME?</v>
      </c>
      <c r="Z82" s="8" t="e">
        <f aca="false">U82*[4]'inflation indexes'!i174</f>
        <v>#NAME?</v>
      </c>
      <c r="AA82" s="13" t="e">
        <f aca="false">Q82*[4]'inflation indexes'!i174</f>
        <v>#NAME?</v>
      </c>
      <c r="AB82" s="13" t="e">
        <f aca="false">R82*[4]'inflation indexes'!i174</f>
        <v>#NAME?</v>
      </c>
      <c r="AC82" s="13" t="e">
        <f aca="false">S82*[4]'inflation indexes'!i174</f>
        <v>#NAME?</v>
      </c>
      <c r="AD82" s="13" t="e">
        <f aca="false">T82*[4]'inflation indexes'!i174</f>
        <v>#NAME?</v>
      </c>
      <c r="AE82" s="13" t="n">
        <f aca="false">V82*[3]'inflation indexes'!i174</f>
        <v>5150.88469094147</v>
      </c>
      <c r="AF82" s="13" t="n">
        <f aca="false">AE82*0.82</f>
        <v>4223.72544657201</v>
      </c>
      <c r="AG82" s="8" t="n">
        <f aca="false">W82*[3]'inflation indexes'!i174</f>
        <v>3497.72316265574</v>
      </c>
      <c r="AH82" s="13" t="n">
        <v>0.8496179297</v>
      </c>
      <c r="AI82" s="3" t="n">
        <f aca="false">AI78+1</f>
        <v>2034</v>
      </c>
      <c r="AJ82" s="11" t="n">
        <v>8652.5779929783</v>
      </c>
      <c r="AK82" s="9" t="n">
        <v>7826.869549805</v>
      </c>
      <c r="AL82" s="9" t="n">
        <v>5047.4098667298</v>
      </c>
      <c r="AM82" s="9" t="n">
        <v>3971.1099046931</v>
      </c>
      <c r="AN82" s="9" t="n">
        <v>7131.3286710842</v>
      </c>
      <c r="AO82" s="9" t="n">
        <v>7479.2849805669</v>
      </c>
      <c r="AP82" s="3"/>
      <c r="AQ82" s="3"/>
      <c r="AR82" s="3" t="n">
        <f aca="false">AR78+1</f>
        <v>2034</v>
      </c>
      <c r="AS82" s="6" t="e">
        <f aca="false">AJ82*[4]'inflation indexes'!i174</f>
        <v>#NAME?</v>
      </c>
      <c r="AT82" s="6" t="e">
        <f aca="false">AO82*[4]'inflation indexes'!i174</f>
        <v>#NAME?</v>
      </c>
      <c r="AU82" s="9" t="e">
        <f aca="false">AK82*[4]'inflation indexes'!i174</f>
        <v>#NAME?</v>
      </c>
      <c r="AV82" s="9" t="e">
        <f aca="false">AL82*[4]'inflation indexes'!i174</f>
        <v>#NAME?</v>
      </c>
      <c r="AW82" s="9" t="e">
        <f aca="false">AM82*[4]'inflation indexes'!i174</f>
        <v>#NAME?</v>
      </c>
      <c r="AX82" s="9" t="e">
        <f aca="false">AN82*[4]'inflation indexes'!i174</f>
        <v>#NAME?</v>
      </c>
      <c r="AY82" s="9" t="n">
        <v>0.7823321553</v>
      </c>
      <c r="AZ82" s="9" t="n">
        <f aca="false">V82*[3]'inflation indexes'!i174</f>
        <v>5150.88469094147</v>
      </c>
      <c r="BA82" s="9" t="n">
        <f aca="false">AZ82*0.82</f>
        <v>4223.72544657201</v>
      </c>
      <c r="BB82" s="6" t="n">
        <f aca="false">W82*[3]'inflation indexes'!i174</f>
        <v>3497.72316265574</v>
      </c>
    </row>
    <row r="83" customFormat="false" ht="15" hidden="false" customHeight="false" outlineLevel="0" collapsed="false">
      <c r="A83" s="0" t="n">
        <f aca="false">A79+1</f>
        <v>2034</v>
      </c>
      <c r="B83" s="11" t="n">
        <v>7102.33159948881</v>
      </c>
      <c r="C83" s="9" t="n">
        <v>7290.27220923956</v>
      </c>
      <c r="D83" s="9" t="n">
        <v>4663.55078060069</v>
      </c>
      <c r="E83" s="9" t="n">
        <v>3589.91718892622</v>
      </c>
      <c r="F83" s="9" t="n">
        <v>5645.8533236858</v>
      </c>
      <c r="G83" s="9" t="n">
        <v>5948.0022739721</v>
      </c>
      <c r="H83" s="3" t="n">
        <f aca="false">H79+1</f>
        <v>2034</v>
      </c>
      <c r="I83" s="11" t="e">
        <f aca="false">B83*[4]'inflation indexes'!i175</f>
        <v>#NAME?</v>
      </c>
      <c r="J83" s="9" t="e">
        <f aca="false">G83*[4]'inflation indexes'!i175</f>
        <v>#NAME?</v>
      </c>
      <c r="K83" s="9" t="e">
        <f aca="false">C83*[4]'inflation indexes'!i175</f>
        <v>#NAME?</v>
      </c>
      <c r="L83" s="9" t="e">
        <f aca="false">D83*[4]'inflation indexes'!i175</f>
        <v>#NAME?</v>
      </c>
      <c r="M83" s="9" t="e">
        <f aca="false">E83*[4]'inflation indexes'!i175</f>
        <v>#NAME?</v>
      </c>
      <c r="N83" s="9" t="e">
        <f aca="false">F83*[4]'inflation indexes'!i175</f>
        <v>#NAME?</v>
      </c>
      <c r="O83" s="9" t="n">
        <v>0.9354357093</v>
      </c>
      <c r="P83" s="14" t="n">
        <v>7471.3710252412</v>
      </c>
      <c r="Q83" s="13" t="n">
        <v>7041.8579280773</v>
      </c>
      <c r="R83" s="13" t="n">
        <v>4569.0883584443</v>
      </c>
      <c r="S83" s="13" t="n">
        <v>3550.2621225763</v>
      </c>
      <c r="T83" s="13" t="n">
        <v>6398.4895446415</v>
      </c>
      <c r="U83" s="13" t="n">
        <v>6714.7615393335</v>
      </c>
      <c r="V83" s="10" t="n">
        <v>5580.71441144</v>
      </c>
      <c r="W83" s="10" t="n">
        <v>3776.5000256876</v>
      </c>
      <c r="X83" s="7" t="n">
        <f aca="false">X79+1</f>
        <v>2034</v>
      </c>
      <c r="Y83" s="8" t="e">
        <f aca="false">P83*[4]'inflation indexes'!i175</f>
        <v>#NAME?</v>
      </c>
      <c r="Z83" s="8" t="e">
        <f aca="false">U83*[4]'inflation indexes'!i175</f>
        <v>#NAME?</v>
      </c>
      <c r="AA83" s="13" t="e">
        <f aca="false">Q83*[4]'inflation indexes'!i175</f>
        <v>#NAME?</v>
      </c>
      <c r="AB83" s="13" t="e">
        <f aca="false">R83*[4]'inflation indexes'!i175</f>
        <v>#NAME?</v>
      </c>
      <c r="AC83" s="13" t="e">
        <f aca="false">S83*[4]'inflation indexes'!i175</f>
        <v>#NAME?</v>
      </c>
      <c r="AD83" s="13" t="e">
        <f aca="false">T83*[4]'inflation indexes'!i175</f>
        <v>#NAME?</v>
      </c>
      <c r="AE83" s="13" t="n">
        <f aca="false">V83*[3]'inflation indexes'!i175</f>
        <v>5176.44817920406</v>
      </c>
      <c r="AF83" s="13" t="n">
        <f aca="false">AE83*0.82</f>
        <v>4244.68750694733</v>
      </c>
      <c r="AG83" s="8" t="n">
        <f aca="false">W83*[3]'inflation indexes'!i175</f>
        <v>3502.9308508712</v>
      </c>
      <c r="AH83" s="13" t="n">
        <v>0.8464228588</v>
      </c>
      <c r="AI83" s="3" t="n">
        <f aca="false">AI79+1</f>
        <v>2034</v>
      </c>
      <c r="AJ83" s="11" t="n">
        <v>8682.9614823846</v>
      </c>
      <c r="AK83" s="9" t="n">
        <v>7891.7233626851</v>
      </c>
      <c r="AL83" s="9" t="n">
        <v>5075.5616006998</v>
      </c>
      <c r="AM83" s="9" t="n">
        <v>3985.6094261152</v>
      </c>
      <c r="AN83" s="9" t="n">
        <v>7193.8630817213</v>
      </c>
      <c r="AO83" s="9" t="n">
        <v>7529.7608869723</v>
      </c>
      <c r="AP83" s="3"/>
      <c r="AQ83" s="3"/>
      <c r="AR83" s="3" t="n">
        <f aca="false">AR79+1</f>
        <v>2034</v>
      </c>
      <c r="AS83" s="6" t="e">
        <f aca="false">AJ83*[4]'inflation indexes'!i175</f>
        <v>#NAME?</v>
      </c>
      <c r="AT83" s="6" t="e">
        <f aca="false">AO83*[4]'inflation indexes'!i175</f>
        <v>#NAME?</v>
      </c>
      <c r="AU83" s="9" t="e">
        <f aca="false">AK83*[4]'inflation indexes'!i175</f>
        <v>#NAME?</v>
      </c>
      <c r="AV83" s="9" t="e">
        <f aca="false">AL83*[4]'inflation indexes'!i175</f>
        <v>#NAME?</v>
      </c>
      <c r="AW83" s="9" t="e">
        <f aca="false">AM83*[4]'inflation indexes'!i175</f>
        <v>#NAME?</v>
      </c>
      <c r="AX83" s="9" t="e">
        <f aca="false">AN83*[4]'inflation indexes'!i175</f>
        <v>#NAME?</v>
      </c>
      <c r="AY83" s="9" t="n">
        <v>0.7823321553</v>
      </c>
      <c r="AZ83" s="9" t="n">
        <f aca="false">V83*[3]'inflation indexes'!i175</f>
        <v>5176.44817920406</v>
      </c>
      <c r="BA83" s="9" t="n">
        <f aca="false">AZ83*0.82</f>
        <v>4244.68750694733</v>
      </c>
      <c r="BB83" s="6" t="n">
        <f aca="false">W83*[3]'inflation indexes'!i175</f>
        <v>3502.9308508712</v>
      </c>
    </row>
    <row r="84" customFormat="false" ht="15" hidden="false" customHeight="false" outlineLevel="0" collapsed="false">
      <c r="A84" s="0" t="n">
        <f aca="false">A80+1</f>
        <v>2034</v>
      </c>
      <c r="B84" s="11" t="n">
        <v>7119.28054038669</v>
      </c>
      <c r="C84" s="9" t="n">
        <v>7362.60063383124</v>
      </c>
      <c r="D84" s="9" t="n">
        <v>4695.96677315281</v>
      </c>
      <c r="E84" s="9" t="n">
        <v>3612.47824806378</v>
      </c>
      <c r="F84" s="9" t="n">
        <v>5670.1170638924</v>
      </c>
      <c r="G84" s="9" t="n">
        <v>5958.5367153817</v>
      </c>
      <c r="H84" s="3" t="n">
        <f aca="false">H80+1</f>
        <v>2034</v>
      </c>
      <c r="I84" s="11" t="e">
        <f aca="false">B84*[4]'inflation indexes'!i176</f>
        <v>#NAME?</v>
      </c>
      <c r="J84" s="9" t="e">
        <f aca="false">G84*[4]'inflation indexes'!i176</f>
        <v>#NAME?</v>
      </c>
      <c r="K84" s="9" t="e">
        <f aca="false">C84*[4]'inflation indexes'!i176</f>
        <v>#NAME?</v>
      </c>
      <c r="L84" s="9" t="e">
        <f aca="false">D84*[4]'inflation indexes'!i176</f>
        <v>#NAME?</v>
      </c>
      <c r="M84" s="9" t="e">
        <f aca="false">E84*[4]'inflation indexes'!i176</f>
        <v>#NAME?</v>
      </c>
      <c r="N84" s="9" t="e">
        <f aca="false">F84*[4]'inflation indexes'!i176</f>
        <v>#NAME?</v>
      </c>
      <c r="O84" s="9" t="n">
        <v>0.941704875</v>
      </c>
      <c r="P84" s="14" t="n">
        <v>7497.7369605273</v>
      </c>
      <c r="Q84" s="13" t="n">
        <v>7074.9464147497</v>
      </c>
      <c r="R84" s="13" t="n">
        <v>4598.3467877266</v>
      </c>
      <c r="S84" s="13" t="n">
        <v>3556.6478126283</v>
      </c>
      <c r="T84" s="13" t="n">
        <v>6431.5526274509</v>
      </c>
      <c r="U84" s="13" t="n">
        <v>6741.9791910506</v>
      </c>
      <c r="V84" s="10" t="n">
        <v>5608.4111151935</v>
      </c>
      <c r="W84" s="10" t="n">
        <v>3782.1227790517</v>
      </c>
      <c r="X84" s="7" t="n">
        <f aca="false">X80+1</f>
        <v>2034</v>
      </c>
      <c r="Y84" s="8" t="e">
        <f aca="false">P84*[4]'inflation indexes'!i176</f>
        <v>#NAME?</v>
      </c>
      <c r="Z84" s="8" t="e">
        <f aca="false">U84*[4]'inflation indexes'!i176</f>
        <v>#NAME?</v>
      </c>
      <c r="AA84" s="13" t="e">
        <f aca="false">Q84*[4]'inflation indexes'!i176</f>
        <v>#NAME?</v>
      </c>
      <c r="AB84" s="13" t="e">
        <f aca="false">R84*[4]'inflation indexes'!i176</f>
        <v>#NAME?</v>
      </c>
      <c r="AC84" s="13" t="e">
        <f aca="false">S84*[4]'inflation indexes'!i176</f>
        <v>#NAME?</v>
      </c>
      <c r="AD84" s="13" t="e">
        <f aca="false">T84*[4]'inflation indexes'!i176</f>
        <v>#NAME?</v>
      </c>
      <c r="AE84" s="13" t="n">
        <f aca="false">V84*[3]'inflation indexes'!i176</f>
        <v>5202.13853730963</v>
      </c>
      <c r="AF84" s="13" t="n">
        <f aca="false">AE84*0.82</f>
        <v>4265.75360059389</v>
      </c>
      <c r="AG84" s="8" t="n">
        <f aca="false">W84*[3]'inflation indexes'!i176</f>
        <v>3508.14629270675</v>
      </c>
      <c r="AH84" s="13" t="n">
        <v>0.8454261077</v>
      </c>
      <c r="AI84" s="3" t="n">
        <f aca="false">AI80+1</f>
        <v>2034</v>
      </c>
      <c r="AJ84" s="11" t="n">
        <v>8710.9868010802</v>
      </c>
      <c r="AK84" s="9" t="n">
        <v>7902.1380072595</v>
      </c>
      <c r="AL84" s="9" t="n">
        <v>5104.3385253567</v>
      </c>
      <c r="AM84" s="9" t="n">
        <v>4000.2932537264</v>
      </c>
      <c r="AN84" s="9" t="n">
        <v>7206.697839328</v>
      </c>
      <c r="AO84" s="9" t="n">
        <v>7555.1900547106</v>
      </c>
      <c r="AP84" s="3"/>
      <c r="AQ84" s="3"/>
      <c r="AR84" s="3" t="n">
        <f aca="false">AR80+1</f>
        <v>2034</v>
      </c>
      <c r="AS84" s="6" t="e">
        <f aca="false">AJ84*[4]'inflation indexes'!i176</f>
        <v>#NAME?</v>
      </c>
      <c r="AT84" s="6" t="e">
        <f aca="false">AO84*[4]'inflation indexes'!i176</f>
        <v>#NAME?</v>
      </c>
      <c r="AU84" s="9" t="e">
        <f aca="false">AK84*[4]'inflation indexes'!i176</f>
        <v>#NAME?</v>
      </c>
      <c r="AV84" s="9" t="e">
        <f aca="false">AL84*[4]'inflation indexes'!i176</f>
        <v>#NAME?</v>
      </c>
      <c r="AW84" s="9" t="e">
        <f aca="false">AM84*[4]'inflation indexes'!i176</f>
        <v>#NAME?</v>
      </c>
      <c r="AX84" s="9" t="e">
        <f aca="false">AN84*[4]'inflation indexes'!i176</f>
        <v>#NAME?</v>
      </c>
      <c r="AY84" s="9" t="n">
        <v>0.7838015556</v>
      </c>
      <c r="AZ84" s="9" t="n">
        <f aca="false">V84*[3]'inflation indexes'!i176</f>
        <v>5202.13853730963</v>
      </c>
      <c r="BA84" s="9" t="n">
        <f aca="false">AZ84*0.82</f>
        <v>4265.75360059389</v>
      </c>
      <c r="BB84" s="6" t="n">
        <f aca="false">W84*[3]'inflation indexes'!i176</f>
        <v>3508.14629270675</v>
      </c>
    </row>
    <row r="85" customFormat="false" ht="15" hidden="false" customHeight="false" outlineLevel="0" collapsed="false">
      <c r="A85" s="0" t="n">
        <f aca="false">A81+1</f>
        <v>2035</v>
      </c>
      <c r="B85" s="11" t="n">
        <v>7133.76820640827</v>
      </c>
      <c r="C85" s="9" t="n">
        <v>7397.16144176727</v>
      </c>
      <c r="D85" s="9" t="n">
        <v>4700.99039189887</v>
      </c>
      <c r="E85" s="9" t="n">
        <v>3611.52957203438</v>
      </c>
      <c r="F85" s="9" t="n">
        <v>5684.0189518873</v>
      </c>
      <c r="G85" s="9" t="n">
        <v>5970.3623141412</v>
      </c>
      <c r="H85" s="3" t="n">
        <f aca="false">H81+1</f>
        <v>2035</v>
      </c>
      <c r="I85" s="11" t="e">
        <f aca="false">B85*[4]'inflation indexes'!i177</f>
        <v>#NAME?</v>
      </c>
      <c r="J85" s="9" t="e">
        <f aca="false">G85*[4]'inflation indexes'!i177</f>
        <v>#NAME?</v>
      </c>
      <c r="K85" s="9" t="e">
        <f aca="false">C85*[4]'inflation indexes'!i177</f>
        <v>#NAME?</v>
      </c>
      <c r="L85" s="9" t="e">
        <f aca="false">D85*[4]'inflation indexes'!i177</f>
        <v>#NAME?</v>
      </c>
      <c r="M85" s="9" t="e">
        <f aca="false">E85*[4]'inflation indexes'!i177</f>
        <v>#NAME?</v>
      </c>
      <c r="N85" s="9" t="e">
        <f aca="false">F85*[4]'inflation indexes'!i177</f>
        <v>#NAME?</v>
      </c>
      <c r="O85" s="9" t="n">
        <v>0.9528626818</v>
      </c>
      <c r="P85" s="12" t="n">
        <v>7495.3213320462</v>
      </c>
      <c r="Q85" s="13" t="n">
        <v>7113.0975400879</v>
      </c>
      <c r="R85" s="13" t="n">
        <v>4621.9130889098</v>
      </c>
      <c r="S85" s="13" t="n">
        <v>3562.8947839222</v>
      </c>
      <c r="T85" s="13" t="n">
        <v>6472.4726969325</v>
      </c>
      <c r="U85" s="13" t="n">
        <v>6756.9133075901</v>
      </c>
      <c r="V85" s="10" t="n">
        <v>5636.2452757926</v>
      </c>
      <c r="W85" s="10" t="n">
        <v>3787.7539040179</v>
      </c>
      <c r="X85" s="7" t="n">
        <f aca="false">X81+1</f>
        <v>2035</v>
      </c>
      <c r="Y85" s="8" t="e">
        <f aca="false">P85*[4]'inflation indexes'!i177</f>
        <v>#NAME?</v>
      </c>
      <c r="Z85" s="8" t="e">
        <f aca="false">U85*[4]'inflation indexes'!i177</f>
        <v>#NAME?</v>
      </c>
      <c r="AA85" s="13" t="e">
        <f aca="false">Q85*[4]'inflation indexes'!i177</f>
        <v>#NAME?</v>
      </c>
      <c r="AB85" s="13" t="e">
        <f aca="false">R85*[4]'inflation indexes'!i177</f>
        <v>#NAME?</v>
      </c>
      <c r="AC85" s="13" t="e">
        <f aca="false">S85*[4]'inflation indexes'!i177</f>
        <v>#NAME?</v>
      </c>
      <c r="AD85" s="13" t="e">
        <f aca="false">T85*[4]'inflation indexes'!i177</f>
        <v>#NAME?</v>
      </c>
      <c r="AE85" s="13" t="n">
        <f aca="false">V85*[3]'inflation indexes'!i177</f>
        <v>5227.95639490462</v>
      </c>
      <c r="AF85" s="13" t="n">
        <f aca="false">AE85*0.82</f>
        <v>4286.92424382179</v>
      </c>
      <c r="AG85" s="8" t="n">
        <f aca="false">W85*[3]'inflation indexes'!i177</f>
        <v>3513.36949970663</v>
      </c>
      <c r="AH85" s="13" t="n">
        <v>0.8467517672</v>
      </c>
      <c r="AI85" s="3" t="n">
        <f aca="false">AI81+1</f>
        <v>2035</v>
      </c>
      <c r="AJ85" s="11" t="n">
        <v>8755.8412673841</v>
      </c>
      <c r="AK85" s="9" t="n">
        <v>7945.7775723088</v>
      </c>
      <c r="AL85" s="9" t="n">
        <v>5128.5068990731</v>
      </c>
      <c r="AM85" s="9" t="n">
        <v>4015.0053675374</v>
      </c>
      <c r="AN85" s="9" t="n">
        <v>7249.0730051844</v>
      </c>
      <c r="AO85" s="9" t="n">
        <v>7598.2224574022</v>
      </c>
      <c r="AP85" s="3"/>
      <c r="AQ85" s="3"/>
      <c r="AR85" s="3" t="n">
        <f aca="false">AR81+1</f>
        <v>2035</v>
      </c>
      <c r="AS85" s="6" t="e">
        <f aca="false">AJ85*[4]'inflation indexes'!i177</f>
        <v>#NAME?</v>
      </c>
      <c r="AT85" s="6" t="e">
        <f aca="false">AO85*[4]'inflation indexes'!i177</f>
        <v>#NAME?</v>
      </c>
      <c r="AU85" s="9" t="e">
        <f aca="false">AK85*[4]'inflation indexes'!i177</f>
        <v>#NAME?</v>
      </c>
      <c r="AV85" s="9" t="e">
        <f aca="false">AL85*[4]'inflation indexes'!i177</f>
        <v>#NAME?</v>
      </c>
      <c r="AW85" s="9" t="e">
        <f aca="false">AM85*[4]'inflation indexes'!i177</f>
        <v>#NAME?</v>
      </c>
      <c r="AX85" s="9" t="e">
        <f aca="false">AN85*[4]'inflation indexes'!i177</f>
        <v>#NAME?</v>
      </c>
      <c r="AY85" s="9" t="n">
        <v>0.7818020999</v>
      </c>
      <c r="AZ85" s="9" t="n">
        <f aca="false">V85*[3]'inflation indexes'!i177</f>
        <v>5227.95639490462</v>
      </c>
      <c r="BA85" s="9" t="n">
        <f aca="false">AZ85*0.82</f>
        <v>4286.92424382179</v>
      </c>
      <c r="BB85" s="6" t="n">
        <f aca="false">W85*[3]'inflation indexes'!i177</f>
        <v>3513.36949970663</v>
      </c>
    </row>
    <row r="86" customFormat="false" ht="15" hidden="false" customHeight="false" outlineLevel="0" collapsed="false">
      <c r="A86" s="0" t="n">
        <f aca="false">A82+1</f>
        <v>2035</v>
      </c>
      <c r="B86" s="11" t="n">
        <v>7187.07432314152</v>
      </c>
      <c r="C86" s="9" t="n">
        <v>7476.4691941188</v>
      </c>
      <c r="D86" s="9" t="n">
        <v>4733.07866564054</v>
      </c>
      <c r="E86" s="9" t="n">
        <v>3630.52966711902</v>
      </c>
      <c r="F86" s="9" t="n">
        <v>5700.5838108712</v>
      </c>
      <c r="G86" s="9" t="n">
        <v>5979.4574376477</v>
      </c>
      <c r="H86" s="3" t="n">
        <f aca="false">H82+1</f>
        <v>2035</v>
      </c>
      <c r="I86" s="11" t="e">
        <f aca="false">B86*[4]'inflation indexes'!i178</f>
        <v>#NAME?</v>
      </c>
      <c r="J86" s="9" t="e">
        <f aca="false">G86*[4]'inflation indexes'!i178</f>
        <v>#NAME?</v>
      </c>
      <c r="K86" s="9" t="e">
        <f aca="false">C86*[4]'inflation indexes'!i178</f>
        <v>#NAME?</v>
      </c>
      <c r="L86" s="9" t="e">
        <f aca="false">D86*[4]'inflation indexes'!i178</f>
        <v>#NAME?</v>
      </c>
      <c r="M86" s="9" t="e">
        <f aca="false">E86*[4]'inflation indexes'!i178</f>
        <v>#NAME?</v>
      </c>
      <c r="N86" s="9" t="e">
        <f aca="false">F86*[4]'inflation indexes'!i178</f>
        <v>#NAME?</v>
      </c>
      <c r="O86" s="9" t="n">
        <v>0.9581215583</v>
      </c>
      <c r="P86" s="14" t="n">
        <v>7527.8037035158</v>
      </c>
      <c r="Q86" s="13" t="n">
        <v>7158.7628781713</v>
      </c>
      <c r="R86" s="13" t="n">
        <v>4637.1174200523</v>
      </c>
      <c r="S86" s="13" t="n">
        <v>3569.38600888</v>
      </c>
      <c r="T86" s="13" t="n">
        <v>6514.7974950292</v>
      </c>
      <c r="U86" s="13" t="n">
        <v>6790.5266990853</v>
      </c>
      <c r="V86" s="10" t="n">
        <v>5664.2175754262</v>
      </c>
      <c r="W86" s="10" t="n">
        <v>3793.3934130504</v>
      </c>
      <c r="X86" s="7" t="n">
        <f aca="false">X82+1</f>
        <v>2035</v>
      </c>
      <c r="Y86" s="8" t="e">
        <f aca="false">P86*[4]'inflation indexes'!i178</f>
        <v>#NAME?</v>
      </c>
      <c r="Z86" s="8" t="e">
        <f aca="false">U86*[4]'inflation indexes'!i178</f>
        <v>#NAME?</v>
      </c>
      <c r="AA86" s="13" t="e">
        <f aca="false">Q86*[4]'inflation indexes'!i178</f>
        <v>#NAME?</v>
      </c>
      <c r="AB86" s="13" t="e">
        <f aca="false">R86*[4]'inflation indexes'!i178</f>
        <v>#NAME?</v>
      </c>
      <c r="AC86" s="13" t="e">
        <f aca="false">S86*[4]'inflation indexes'!i178</f>
        <v>#NAME?</v>
      </c>
      <c r="AD86" s="13" t="e">
        <f aca="false">T86*[4]'inflation indexes'!i178</f>
        <v>#NAME?</v>
      </c>
      <c r="AE86" s="13" t="n">
        <f aca="false">V86*[3]'inflation indexes'!i178</f>
        <v>5253.90238476027</v>
      </c>
      <c r="AF86" s="13" t="n">
        <f aca="false">AE86*0.82</f>
        <v>4308.19995550342</v>
      </c>
      <c r="AG86" s="8" t="n">
        <f aca="false">W86*[3]'inflation indexes'!i178</f>
        <v>3518.60048343213</v>
      </c>
      <c r="AH86" s="13" t="n">
        <v>0.8571392425</v>
      </c>
      <c r="AI86" s="3" t="n">
        <f aca="false">AI82+1</f>
        <v>2035</v>
      </c>
      <c r="AJ86" s="11" t="n">
        <v>8823.8445938166</v>
      </c>
      <c r="AK86" s="9" t="n">
        <v>8002.6083102744</v>
      </c>
      <c r="AL86" s="9" t="n">
        <v>5142.2197983847</v>
      </c>
      <c r="AM86" s="9" t="n">
        <v>4029.6472153898</v>
      </c>
      <c r="AN86" s="9" t="n">
        <v>7306.6472196822</v>
      </c>
      <c r="AO86" s="9" t="n">
        <v>7653.4512388391</v>
      </c>
      <c r="AP86" s="3"/>
      <c r="AQ86" s="3"/>
      <c r="AR86" s="3" t="n">
        <f aca="false">AR82+1</f>
        <v>2035</v>
      </c>
      <c r="AS86" s="6" t="e">
        <f aca="false">AJ86*[4]'inflation indexes'!i178</f>
        <v>#NAME?</v>
      </c>
      <c r="AT86" s="6" t="e">
        <f aca="false">AO86*[4]'inflation indexes'!i178</f>
        <v>#NAME?</v>
      </c>
      <c r="AU86" s="9" t="e">
        <f aca="false">AK86*[4]'inflation indexes'!i178</f>
        <v>#NAME?</v>
      </c>
      <c r="AV86" s="9" t="e">
        <f aca="false">AL86*[4]'inflation indexes'!i178</f>
        <v>#NAME?</v>
      </c>
      <c r="AW86" s="9" t="e">
        <f aca="false">AM86*[4]'inflation indexes'!i178</f>
        <v>#NAME?</v>
      </c>
      <c r="AX86" s="9" t="e">
        <f aca="false">AN86*[4]'inflation indexes'!i178</f>
        <v>#NAME?</v>
      </c>
      <c r="AY86" s="9" t="n">
        <v>0.796611878</v>
      </c>
      <c r="AZ86" s="9" t="n">
        <f aca="false">V86*[3]'inflation indexes'!i178</f>
        <v>5253.90238476027</v>
      </c>
      <c r="BA86" s="9" t="n">
        <f aca="false">AZ86*0.82</f>
        <v>4308.19995550342</v>
      </c>
      <c r="BB86" s="6" t="n">
        <f aca="false">W86*[3]'inflation indexes'!i178</f>
        <v>3518.60048343213</v>
      </c>
    </row>
    <row r="87" customFormat="false" ht="15" hidden="false" customHeight="false" outlineLevel="0" collapsed="false">
      <c r="A87" s="0" t="n">
        <f aca="false">A83+1</f>
        <v>2035</v>
      </c>
      <c r="B87" s="11" t="n">
        <v>7179.16768215726</v>
      </c>
      <c r="C87" s="9" t="n">
        <v>7506.58869950559</v>
      </c>
      <c r="D87" s="9" t="n">
        <v>4738.28014019767</v>
      </c>
      <c r="E87" s="9" t="n">
        <v>3629.74672887422</v>
      </c>
      <c r="F87" s="9" t="n">
        <v>5713.0815505301</v>
      </c>
      <c r="G87" s="9" t="n">
        <v>5989.6184258116</v>
      </c>
      <c r="H87" s="3" t="n">
        <f aca="false">H83+1</f>
        <v>2035</v>
      </c>
      <c r="I87" s="11" t="e">
        <f aca="false">B87*[4]'inflation indexes'!i179</f>
        <v>#NAME?</v>
      </c>
      <c r="J87" s="9" t="e">
        <f aca="false">G87*[4]'inflation indexes'!i179</f>
        <v>#NAME?</v>
      </c>
      <c r="K87" s="9" t="e">
        <f aca="false">C87*[4]'inflation indexes'!i179</f>
        <v>#NAME?</v>
      </c>
      <c r="L87" s="9" t="e">
        <f aca="false">D87*[4]'inflation indexes'!i179</f>
        <v>#NAME?</v>
      </c>
      <c r="M87" s="9" t="e">
        <f aca="false">E87*[4]'inflation indexes'!i179</f>
        <v>#NAME?</v>
      </c>
      <c r="N87" s="9" t="e">
        <f aca="false">F87*[4]'inflation indexes'!i179</f>
        <v>#NAME?</v>
      </c>
      <c r="O87" s="9" t="n">
        <v>0.9648643573</v>
      </c>
      <c r="P87" s="14" t="n">
        <v>7512.4984068257</v>
      </c>
      <c r="Q87" s="13" t="n">
        <v>7178.0342182666</v>
      </c>
      <c r="R87" s="13" t="n">
        <v>4666.0842229721</v>
      </c>
      <c r="S87" s="13" t="n">
        <v>3575.7338188575</v>
      </c>
      <c r="T87" s="13" t="n">
        <v>6539.034770803</v>
      </c>
      <c r="U87" s="13" t="n">
        <v>6809.3846515652</v>
      </c>
      <c r="V87" s="10" t="n">
        <v>5692.3286996688</v>
      </c>
      <c r="W87" s="10" t="n">
        <v>3799.0413186322</v>
      </c>
      <c r="X87" s="7" t="n">
        <f aca="false">X83+1</f>
        <v>2035</v>
      </c>
      <c r="Y87" s="8" t="e">
        <f aca="false">P87*[4]'inflation indexes'!i179</f>
        <v>#NAME?</v>
      </c>
      <c r="Z87" s="8" t="e">
        <f aca="false">U87*[4]'inflation indexes'!i179</f>
        <v>#NAME?</v>
      </c>
      <c r="AA87" s="13" t="e">
        <f aca="false">Q87*[4]'inflation indexes'!i179</f>
        <v>#NAME?</v>
      </c>
      <c r="AB87" s="13" t="e">
        <f aca="false">R87*[4]'inflation indexes'!i179</f>
        <v>#NAME?</v>
      </c>
      <c r="AC87" s="13" t="e">
        <f aca="false">S87*[4]'inflation indexes'!i179</f>
        <v>#NAME?</v>
      </c>
      <c r="AD87" s="13" t="e">
        <f aca="false">T87*[4]'inflation indexes'!i179</f>
        <v>#NAME?</v>
      </c>
      <c r="AE87" s="13" t="n">
        <f aca="false">V87*[3]'inflation indexes'!i179</f>
        <v>5279.97714278815</v>
      </c>
      <c r="AF87" s="13" t="n">
        <f aca="false">AE87*0.82</f>
        <v>4329.58125708628</v>
      </c>
      <c r="AG87" s="8" t="n">
        <f aca="false">W87*[3]'inflation indexes'!i179</f>
        <v>3523.83925546198</v>
      </c>
      <c r="AH87" s="13" t="n">
        <v>0.8737763169</v>
      </c>
      <c r="AI87" s="3" t="n">
        <f aca="false">AI83+1</f>
        <v>2035</v>
      </c>
      <c r="AJ87" s="11" t="n">
        <v>8864.4390051759</v>
      </c>
      <c r="AK87" s="9" t="n">
        <v>8048.5074559491</v>
      </c>
      <c r="AL87" s="9" t="n">
        <v>5172.6869143336</v>
      </c>
      <c r="AM87" s="9" t="n">
        <v>4044.2623692561</v>
      </c>
      <c r="AN87" s="9" t="n">
        <v>7355.5509997709</v>
      </c>
      <c r="AO87" s="9" t="n">
        <v>7703.1404948087</v>
      </c>
      <c r="AP87" s="3"/>
      <c r="AQ87" s="3"/>
      <c r="AR87" s="3" t="n">
        <f aca="false">AR83+1</f>
        <v>2035</v>
      </c>
      <c r="AS87" s="6" t="e">
        <f aca="false">AJ87*[4]'inflation indexes'!i179</f>
        <v>#NAME?</v>
      </c>
      <c r="AT87" s="6" t="e">
        <f aca="false">AO87*[4]'inflation indexes'!i179</f>
        <v>#NAME?</v>
      </c>
      <c r="AU87" s="9" t="e">
        <f aca="false">AK87*[4]'inflation indexes'!i179</f>
        <v>#NAME?</v>
      </c>
      <c r="AV87" s="9" t="e">
        <f aca="false">AL87*[4]'inflation indexes'!i179</f>
        <v>#NAME?</v>
      </c>
      <c r="AW87" s="9" t="e">
        <f aca="false">AM87*[4]'inflation indexes'!i179</f>
        <v>#NAME?</v>
      </c>
      <c r="AX87" s="9" t="e">
        <f aca="false">AN87*[4]'inflation indexes'!i179</f>
        <v>#NAME?</v>
      </c>
      <c r="AY87" s="9" t="n">
        <v>0.7938965152</v>
      </c>
      <c r="AZ87" s="9" t="n">
        <f aca="false">V87*[3]'inflation indexes'!i179</f>
        <v>5279.97714278815</v>
      </c>
      <c r="BA87" s="9" t="n">
        <f aca="false">AZ87*0.82</f>
        <v>4329.58125708628</v>
      </c>
      <c r="BB87" s="6" t="n">
        <f aca="false">W87*[3]'inflation indexes'!i179</f>
        <v>3523.83925546198</v>
      </c>
    </row>
    <row r="88" customFormat="false" ht="15" hidden="false" customHeight="false" outlineLevel="0" collapsed="false">
      <c r="A88" s="0" t="n">
        <f aca="false">A84+1</f>
        <v>2035</v>
      </c>
      <c r="B88" s="11" t="n">
        <v>7244.0047252128</v>
      </c>
      <c r="C88" s="9" t="n">
        <v>7553.65885169215</v>
      </c>
      <c r="D88" s="9" t="n">
        <v>4751.29766357195</v>
      </c>
      <c r="E88" s="9" t="n">
        <v>3639.18456877709</v>
      </c>
      <c r="F88" s="9" t="n">
        <v>5726.2981939556</v>
      </c>
      <c r="G88" s="9" t="n">
        <v>5997.8849891582</v>
      </c>
      <c r="H88" s="3" t="n">
        <f aca="false">H84+1</f>
        <v>2035</v>
      </c>
      <c r="I88" s="11" t="e">
        <f aca="false">B88*[4]'inflation indexes'!i180</f>
        <v>#NAME?</v>
      </c>
      <c r="J88" s="9" t="e">
        <f aca="false">G88*[4]'inflation indexes'!i180</f>
        <v>#NAME?</v>
      </c>
      <c r="K88" s="9" t="e">
        <f aca="false">C88*[4]'inflation indexes'!i180</f>
        <v>#NAME?</v>
      </c>
      <c r="L88" s="9" t="e">
        <f aca="false">D88*[4]'inflation indexes'!i180</f>
        <v>#NAME?</v>
      </c>
      <c r="M88" s="9" t="e">
        <f aca="false">E88*[4]'inflation indexes'!i180</f>
        <v>#NAME?</v>
      </c>
      <c r="N88" s="9" t="e">
        <f aca="false">F88*[4]'inflation indexes'!i180</f>
        <v>#NAME?</v>
      </c>
      <c r="O88" s="9" t="n">
        <v>0.965169331</v>
      </c>
      <c r="P88" s="14" t="n">
        <v>7528.6762692841</v>
      </c>
      <c r="Q88" s="13" t="n">
        <v>7203.8317630894</v>
      </c>
      <c r="R88" s="13" t="n">
        <v>4682.9128836341</v>
      </c>
      <c r="S88" s="13" t="n">
        <v>3582.3099716869</v>
      </c>
      <c r="T88" s="13" t="n">
        <v>6564.4262301246</v>
      </c>
      <c r="U88" s="13" t="n">
        <v>6833.5465735784</v>
      </c>
      <c r="V88" s="10" t="n">
        <v>5720.5793374974</v>
      </c>
      <c r="W88" s="10" t="n">
        <v>3804.6976332646</v>
      </c>
      <c r="X88" s="7" t="n">
        <f aca="false">X84+1</f>
        <v>2035</v>
      </c>
      <c r="Y88" s="8" t="e">
        <f aca="false">P88*[4]'inflation indexes'!i180</f>
        <v>#NAME?</v>
      </c>
      <c r="Z88" s="8" t="e">
        <f aca="false">U88*[4]'inflation indexes'!i180</f>
        <v>#NAME?</v>
      </c>
      <c r="AA88" s="13" t="e">
        <f aca="false">Q88*[4]'inflation indexes'!i180</f>
        <v>#NAME?</v>
      </c>
      <c r="AB88" s="13" t="e">
        <f aca="false">R88*[4]'inflation indexes'!i180</f>
        <v>#NAME?</v>
      </c>
      <c r="AC88" s="13" t="e">
        <f aca="false">S88*[4]'inflation indexes'!i180</f>
        <v>#NAME?</v>
      </c>
      <c r="AD88" s="13" t="e">
        <f aca="false">T88*[4]'inflation indexes'!i180</f>
        <v>#NAME?</v>
      </c>
      <c r="AE88" s="13" t="n">
        <f aca="false">V88*[3]'inflation indexes'!i180</f>
        <v>5306.18130805585</v>
      </c>
      <c r="AF88" s="13" t="n">
        <f aca="false">AE88*0.82</f>
        <v>4351.06867260579</v>
      </c>
      <c r="AG88" s="8" t="n">
        <f aca="false">W88*[3]'inflation indexes'!i180</f>
        <v>3529.08582739188</v>
      </c>
      <c r="AH88" s="13" t="n">
        <v>0.8776711281</v>
      </c>
      <c r="AI88" s="3" t="n">
        <f aca="false">AI84+1</f>
        <v>2035</v>
      </c>
      <c r="AJ88" s="11" t="n">
        <v>8938.2754770118</v>
      </c>
      <c r="AK88" s="9" t="n">
        <v>8089.6457053388</v>
      </c>
      <c r="AL88" s="9" t="n">
        <v>5170.3195222027</v>
      </c>
      <c r="AM88" s="9" t="n">
        <v>4059.1571462764</v>
      </c>
      <c r="AN88" s="9" t="n">
        <v>7396.1278314801</v>
      </c>
      <c r="AO88" s="9" t="n">
        <v>7733.9319885505</v>
      </c>
      <c r="AP88" s="3"/>
      <c r="AQ88" s="3"/>
      <c r="AR88" s="3" t="n">
        <f aca="false">AR84+1</f>
        <v>2035</v>
      </c>
      <c r="AS88" s="6" t="e">
        <f aca="false">AJ88*[4]'inflation indexes'!i180</f>
        <v>#NAME?</v>
      </c>
      <c r="AT88" s="6" t="e">
        <f aca="false">AO88*[4]'inflation indexes'!i180</f>
        <v>#NAME?</v>
      </c>
      <c r="AU88" s="9" t="e">
        <f aca="false">AK88*[4]'inflation indexes'!i180</f>
        <v>#NAME?</v>
      </c>
      <c r="AV88" s="9" t="e">
        <f aca="false">AL88*[4]'inflation indexes'!i180</f>
        <v>#NAME?</v>
      </c>
      <c r="AW88" s="9" t="e">
        <f aca="false">AM88*[4]'inflation indexes'!i180</f>
        <v>#NAME?</v>
      </c>
      <c r="AX88" s="9" t="e">
        <f aca="false">AN88*[4]'inflation indexes'!i180</f>
        <v>#NAME?</v>
      </c>
      <c r="AY88" s="9" t="n">
        <v>0.7926334107</v>
      </c>
      <c r="AZ88" s="9" t="n">
        <f aca="false">V88*[3]'inflation indexes'!i180</f>
        <v>5306.18130805585</v>
      </c>
      <c r="BA88" s="9" t="n">
        <f aca="false">AZ88*0.82</f>
        <v>4351.06867260579</v>
      </c>
      <c r="BB88" s="6" t="n">
        <f aca="false">W88*[3]'inflation indexes'!i180</f>
        <v>3529.08582739188</v>
      </c>
    </row>
    <row r="89" customFormat="false" ht="15" hidden="false" customHeight="false" outlineLevel="0" collapsed="false">
      <c r="A89" s="0" t="n">
        <f aca="false">A85+1</f>
        <v>2036</v>
      </c>
      <c r="B89" s="11" t="n">
        <v>7250.05526926744</v>
      </c>
      <c r="C89" s="9" t="n">
        <v>7572.33669113157</v>
      </c>
      <c r="D89" s="9" t="n">
        <v>4743.60676648897</v>
      </c>
      <c r="E89" s="9" t="n">
        <v>3637.52346467538</v>
      </c>
      <c r="F89" s="9" t="n">
        <v>5743.8198023974</v>
      </c>
      <c r="G89" s="9" t="n">
        <v>6021.3496130737</v>
      </c>
      <c r="H89" s="3" t="n">
        <f aca="false">H85+1</f>
        <v>2036</v>
      </c>
      <c r="I89" s="11" t="e">
        <f aca="false">B89*[4]'inflation indexes'!i181</f>
        <v>#NAME?</v>
      </c>
      <c r="J89" s="9" t="e">
        <f aca="false">G89*[4]'inflation indexes'!i181</f>
        <v>#NAME?</v>
      </c>
      <c r="K89" s="9" t="e">
        <f aca="false">C89*[4]'inflation indexes'!i181</f>
        <v>#NAME?</v>
      </c>
      <c r="L89" s="9" t="e">
        <f aca="false">D89*[4]'inflation indexes'!i181</f>
        <v>#NAME?</v>
      </c>
      <c r="M89" s="9" t="e">
        <f aca="false">E89*[4]'inflation indexes'!i181</f>
        <v>#NAME?</v>
      </c>
      <c r="N89" s="9" t="e">
        <f aca="false">F89*[4]'inflation indexes'!i181</f>
        <v>#NAME?</v>
      </c>
      <c r="O89" s="9" t="n">
        <v>0.9713808285</v>
      </c>
      <c r="P89" s="12" t="n">
        <v>7517.3956721129</v>
      </c>
      <c r="Q89" s="13" t="n">
        <v>7244.7782017762</v>
      </c>
      <c r="R89" s="13" t="n">
        <v>4695.0830095203</v>
      </c>
      <c r="S89" s="13" t="n">
        <v>3588.7952801867</v>
      </c>
      <c r="T89" s="13" t="n">
        <v>6606.6049742854</v>
      </c>
      <c r="U89" s="13" t="n">
        <v>6861.633813134</v>
      </c>
      <c r="V89" s="10" t="n">
        <v>5748.9701813085</v>
      </c>
      <c r="W89" s="10" t="n">
        <v>3810.3623694678</v>
      </c>
      <c r="X89" s="7" t="n">
        <f aca="false">X85+1</f>
        <v>2036</v>
      </c>
      <c r="Y89" s="8" t="e">
        <f aca="false">P89*[4]'inflation indexes'!i181</f>
        <v>#NAME?</v>
      </c>
      <c r="Z89" s="8" t="e">
        <f aca="false">U89*[4]'inflation indexes'!i181</f>
        <v>#NAME?</v>
      </c>
      <c r="AA89" s="13" t="e">
        <f aca="false">Q89*[4]'inflation indexes'!i181</f>
        <v>#NAME?</v>
      </c>
      <c r="AB89" s="13" t="e">
        <f aca="false">R89*[4]'inflation indexes'!i181</f>
        <v>#NAME?</v>
      </c>
      <c r="AC89" s="13" t="e">
        <f aca="false">S89*[4]'inflation indexes'!i181</f>
        <v>#NAME?</v>
      </c>
      <c r="AD89" s="13" t="e">
        <f aca="false">T89*[4]'inflation indexes'!i181</f>
        <v>#NAME?</v>
      </c>
      <c r="AE89" s="13" t="n">
        <f aca="false">V89*[3]'inflation indexes'!i181</f>
        <v>5332.51552280276</v>
      </c>
      <c r="AF89" s="13" t="n">
        <f aca="false">AE89*0.82</f>
        <v>4372.66272869826</v>
      </c>
      <c r="AG89" s="8" t="n">
        <f aca="false">W89*[3]'inflation indexes'!i181</f>
        <v>3534.34021083509</v>
      </c>
      <c r="AH89" s="13" t="n">
        <v>0.8902949582</v>
      </c>
      <c r="AI89" s="3" t="n">
        <f aca="false">AI85+1</f>
        <v>2036</v>
      </c>
      <c r="AJ89" s="11" t="n">
        <v>8961.7375712106</v>
      </c>
      <c r="AK89" s="9" t="n">
        <v>8138.5013033339</v>
      </c>
      <c r="AL89" s="9" t="n">
        <v>5209.2982105649</v>
      </c>
      <c r="AM89" s="9" t="n">
        <v>4073.7356271675</v>
      </c>
      <c r="AN89" s="9" t="n">
        <v>7453.2737104619</v>
      </c>
      <c r="AO89" s="9" t="n">
        <v>7783.0481457522</v>
      </c>
      <c r="AP89" s="3"/>
      <c r="AQ89" s="3"/>
      <c r="AR89" s="3" t="n">
        <f aca="false">AR85+1</f>
        <v>2036</v>
      </c>
      <c r="AS89" s="6" t="e">
        <f aca="false">AJ89*[4]'inflation indexes'!i181</f>
        <v>#NAME?</v>
      </c>
      <c r="AT89" s="6" t="e">
        <f aca="false">AO89*[4]'inflation indexes'!i181</f>
        <v>#NAME?</v>
      </c>
      <c r="AU89" s="9" t="e">
        <f aca="false">AK89*[4]'inflation indexes'!i181</f>
        <v>#NAME?</v>
      </c>
      <c r="AV89" s="9" t="e">
        <f aca="false">AL89*[4]'inflation indexes'!i181</f>
        <v>#NAME?</v>
      </c>
      <c r="AW89" s="9" t="e">
        <f aca="false">AM89*[4]'inflation indexes'!i181</f>
        <v>#NAME?</v>
      </c>
      <c r="AX89" s="9" t="e">
        <f aca="false">AN89*[4]'inflation indexes'!i181</f>
        <v>#NAME?</v>
      </c>
      <c r="AY89" s="9" t="n">
        <v>0.8014789366</v>
      </c>
      <c r="AZ89" s="9" t="n">
        <f aca="false">V89*[3]'inflation indexes'!i181</f>
        <v>5332.51552280276</v>
      </c>
      <c r="BA89" s="9" t="n">
        <f aca="false">AZ89*0.82</f>
        <v>4372.66272869826</v>
      </c>
      <c r="BB89" s="6" t="n">
        <f aca="false">W89*[3]'inflation indexes'!i181</f>
        <v>3534.34021083509</v>
      </c>
    </row>
    <row r="90" customFormat="false" ht="15" hidden="false" customHeight="false" outlineLevel="0" collapsed="false">
      <c r="A90" s="0" t="n">
        <f aca="false">A86+1</f>
        <v>2036</v>
      </c>
      <c r="B90" s="11" t="n">
        <v>7268.94603429466</v>
      </c>
      <c r="C90" s="9" t="n">
        <v>7656.02515684802</v>
      </c>
      <c r="D90" s="9" t="n">
        <v>4787.58656701457</v>
      </c>
      <c r="E90" s="9" t="n">
        <v>3664.32148466537</v>
      </c>
      <c r="F90" s="9" t="n">
        <v>5760.3971787886</v>
      </c>
      <c r="G90" s="9" t="n">
        <v>6033.8990885288</v>
      </c>
      <c r="H90" s="3" t="n">
        <f aca="false">H86+1</f>
        <v>2036</v>
      </c>
      <c r="I90" s="11" t="e">
        <f aca="false">B90*[4]'inflation indexes'!i182</f>
        <v>#NAME?</v>
      </c>
      <c r="J90" s="9" t="e">
        <f aca="false">G90*[4]'inflation indexes'!i182</f>
        <v>#NAME?</v>
      </c>
      <c r="K90" s="9" t="e">
        <f aca="false">C90*[4]'inflation indexes'!i182</f>
        <v>#NAME?</v>
      </c>
      <c r="L90" s="9" t="e">
        <f aca="false">D90*[4]'inflation indexes'!i182</f>
        <v>#NAME?</v>
      </c>
      <c r="M90" s="9" t="e">
        <f aca="false">E90*[4]'inflation indexes'!i182</f>
        <v>#NAME?</v>
      </c>
      <c r="N90" s="9" t="e">
        <f aca="false">F90*[4]'inflation indexes'!i182</f>
        <v>#NAME?</v>
      </c>
      <c r="O90" s="9" t="n">
        <v>0.9775305312</v>
      </c>
      <c r="P90" s="14" t="n">
        <v>7538.3346500579</v>
      </c>
      <c r="Q90" s="13" t="n">
        <v>7273.8326978898</v>
      </c>
      <c r="R90" s="13" t="n">
        <v>4696.8252835121</v>
      </c>
      <c r="S90" s="13" t="n">
        <v>3593.7158849498</v>
      </c>
      <c r="T90" s="13" t="n">
        <v>6638.2681413918</v>
      </c>
      <c r="U90" s="13" t="n">
        <v>6879.2045492306</v>
      </c>
      <c r="V90" s="10" t="n">
        <v>5777.5019269347</v>
      </c>
      <c r="W90" s="10" t="n">
        <v>3816.0355397804</v>
      </c>
      <c r="X90" s="7" t="n">
        <f aca="false">X86+1</f>
        <v>2036</v>
      </c>
      <c r="Y90" s="8" t="e">
        <f aca="false">P90*[4]'inflation indexes'!i182</f>
        <v>#NAME?</v>
      </c>
      <c r="Z90" s="8" t="e">
        <f aca="false">U90*[4]'inflation indexes'!i182</f>
        <v>#NAME?</v>
      </c>
      <c r="AA90" s="13" t="e">
        <f aca="false">Q90*[4]'inflation indexes'!i182</f>
        <v>#NAME?</v>
      </c>
      <c r="AB90" s="13" t="e">
        <f aca="false">R90*[4]'inflation indexes'!i182</f>
        <v>#NAME?</v>
      </c>
      <c r="AC90" s="13" t="e">
        <f aca="false">S90*[4]'inflation indexes'!i182</f>
        <v>#NAME?</v>
      </c>
      <c r="AD90" s="13" t="e">
        <f aca="false">T90*[4]'inflation indexes'!i182</f>
        <v>#NAME?</v>
      </c>
      <c r="AE90" s="13" t="n">
        <f aca="false">V90*[3]'inflation indexes'!i182</f>
        <v>5358.98043245545</v>
      </c>
      <c r="AF90" s="13" t="n">
        <f aca="false">AE90*0.82</f>
        <v>4394.36395461347</v>
      </c>
      <c r="AG90" s="8" t="n">
        <f aca="false">W90*[3]'inflation indexes'!i182</f>
        <v>3539.6024174219</v>
      </c>
      <c r="AH90" s="13" t="n">
        <v>0.8908225903</v>
      </c>
      <c r="AI90" s="3" t="n">
        <f aca="false">AI86+1</f>
        <v>2036</v>
      </c>
      <c r="AJ90" s="11" t="n">
        <v>9009.1801824653</v>
      </c>
      <c r="AK90" s="9" t="n">
        <v>8170.2885736888</v>
      </c>
      <c r="AL90" s="9" t="n">
        <v>5245.7966258684</v>
      </c>
      <c r="AM90" s="9" t="n">
        <v>4088.5637864224</v>
      </c>
      <c r="AN90" s="9" t="n">
        <v>7488.8700778144</v>
      </c>
      <c r="AO90" s="9" t="n">
        <v>7825.7908552991</v>
      </c>
      <c r="AP90" s="3"/>
      <c r="AQ90" s="3"/>
      <c r="AR90" s="3" t="n">
        <f aca="false">AR86+1</f>
        <v>2036</v>
      </c>
      <c r="AS90" s="6" t="e">
        <f aca="false">AJ90*[4]'inflation indexes'!i182</f>
        <v>#NAME?</v>
      </c>
      <c r="AT90" s="6" t="e">
        <f aca="false">AO90*[4]'inflation indexes'!i182</f>
        <v>#NAME?</v>
      </c>
      <c r="AU90" s="9" t="e">
        <f aca="false">AK90*[4]'inflation indexes'!i182</f>
        <v>#NAME?</v>
      </c>
      <c r="AV90" s="9" t="e">
        <f aca="false">AL90*[4]'inflation indexes'!i182</f>
        <v>#NAME?</v>
      </c>
      <c r="AW90" s="9" t="e">
        <f aca="false">AM90*[4]'inflation indexes'!i182</f>
        <v>#NAME?</v>
      </c>
      <c r="AX90" s="9" t="e">
        <f aca="false">AN90*[4]'inflation indexes'!i182</f>
        <v>#NAME?</v>
      </c>
      <c r="AY90" s="9" t="n">
        <v>0.8068321214</v>
      </c>
      <c r="AZ90" s="9" t="n">
        <f aca="false">V90*[3]'inflation indexes'!i182</f>
        <v>5358.98043245545</v>
      </c>
      <c r="BA90" s="9" t="n">
        <f aca="false">AZ90*0.82</f>
        <v>4394.36395461347</v>
      </c>
      <c r="BB90" s="6" t="n">
        <f aca="false">W90*[3]'inflation indexes'!i182</f>
        <v>3539.6024174219</v>
      </c>
    </row>
    <row r="91" customFormat="false" ht="15" hidden="false" customHeight="false" outlineLevel="0" collapsed="false">
      <c r="A91" s="0" t="n">
        <f aca="false">A87+1</f>
        <v>2036</v>
      </c>
      <c r="B91" s="11" t="n">
        <v>7294.2408425548</v>
      </c>
      <c r="C91" s="9" t="n">
        <v>7682.33346581571</v>
      </c>
      <c r="D91" s="9" t="n">
        <v>4797.347910785</v>
      </c>
      <c r="E91" s="9" t="n">
        <v>3663.52608272892</v>
      </c>
      <c r="F91" s="9" t="n">
        <v>5777.9227512072</v>
      </c>
      <c r="G91" s="9" t="n">
        <v>6049.9605930879</v>
      </c>
      <c r="H91" s="3" t="n">
        <f aca="false">H87+1</f>
        <v>2036</v>
      </c>
      <c r="I91" s="11" t="e">
        <f aca="false">B91*[4]'inflation indexes'!i183</f>
        <v>#NAME?</v>
      </c>
      <c r="J91" s="9" t="e">
        <f aca="false">G91*[4]'inflation indexes'!i183</f>
        <v>#NAME?</v>
      </c>
      <c r="K91" s="9" t="e">
        <f aca="false">C91*[4]'inflation indexes'!i183</f>
        <v>#NAME?</v>
      </c>
      <c r="L91" s="9" t="e">
        <f aca="false">D91*[4]'inflation indexes'!i183</f>
        <v>#NAME?</v>
      </c>
      <c r="M91" s="9" t="e">
        <f aca="false">E91*[4]'inflation indexes'!i183</f>
        <v>#NAME?</v>
      </c>
      <c r="N91" s="9" t="e">
        <f aca="false">F91*[4]'inflation indexes'!i183</f>
        <v>#NAME?</v>
      </c>
      <c r="O91" s="9" t="n">
        <v>0.9861980295</v>
      </c>
      <c r="P91" s="14" t="n">
        <v>7553.2337412241</v>
      </c>
      <c r="Q91" s="13" t="n">
        <v>7309.4020355472</v>
      </c>
      <c r="R91" s="13" t="n">
        <v>4712.1331844702</v>
      </c>
      <c r="S91" s="13" t="n">
        <v>3600.1165083353</v>
      </c>
      <c r="T91" s="13" t="n">
        <v>6675.329618478</v>
      </c>
      <c r="U91" s="13" t="n">
        <v>6910.0288586201</v>
      </c>
      <c r="V91" s="10" t="n">
        <v>5806.1752736622</v>
      </c>
      <c r="W91" s="10" t="n">
        <v>3821.7171567599</v>
      </c>
      <c r="X91" s="7" t="n">
        <f aca="false">X87+1</f>
        <v>2036</v>
      </c>
      <c r="Y91" s="8" t="e">
        <f aca="false">P91*[4]'inflation indexes'!i183</f>
        <v>#NAME?</v>
      </c>
      <c r="Z91" s="8" t="e">
        <f aca="false">U91*[4]'inflation indexes'!i183</f>
        <v>#NAME?</v>
      </c>
      <c r="AA91" s="13" t="e">
        <f aca="false">Q91*[4]'inflation indexes'!i183</f>
        <v>#NAME?</v>
      </c>
      <c r="AB91" s="13" t="e">
        <f aca="false">R91*[4]'inflation indexes'!i183</f>
        <v>#NAME?</v>
      </c>
      <c r="AC91" s="13" t="e">
        <f aca="false">S91*[4]'inflation indexes'!i183</f>
        <v>#NAME?</v>
      </c>
      <c r="AD91" s="13" t="e">
        <f aca="false">T91*[4]'inflation indexes'!i183</f>
        <v>#NAME?</v>
      </c>
      <c r="AE91" s="13" t="n">
        <f aca="false">V91*[3]'inflation indexes'!i183</f>
        <v>5385.57668564393</v>
      </c>
      <c r="AF91" s="13" t="n">
        <f aca="false">AE91*0.82</f>
        <v>4416.17288222802</v>
      </c>
      <c r="AG91" s="8" t="n">
        <f aca="false">W91*[3]'inflation indexes'!i183</f>
        <v>3544.87245880014</v>
      </c>
      <c r="AH91" s="13" t="n">
        <v>0.9006019155</v>
      </c>
      <c r="AI91" s="3" t="n">
        <f aca="false">AI87+1</f>
        <v>2036</v>
      </c>
      <c r="AJ91" s="11" t="n">
        <v>9045.0602345662</v>
      </c>
      <c r="AK91" s="9" t="n">
        <v>8211.1736037952</v>
      </c>
      <c r="AL91" s="9" t="n">
        <v>5268.9782946351</v>
      </c>
      <c r="AM91" s="9" t="n">
        <v>4103.2401215043</v>
      </c>
      <c r="AN91" s="9" t="n">
        <v>7535.7188378593</v>
      </c>
      <c r="AO91" s="9" t="n">
        <v>7856.0122667744</v>
      </c>
      <c r="AP91" s="3"/>
      <c r="AQ91" s="3"/>
      <c r="AR91" s="3" t="n">
        <f aca="false">AR87+1</f>
        <v>2036</v>
      </c>
      <c r="AS91" s="6" t="e">
        <f aca="false">AJ91*[4]'inflation indexes'!i183</f>
        <v>#NAME?</v>
      </c>
      <c r="AT91" s="6" t="e">
        <f aca="false">AO91*[4]'inflation indexes'!i183</f>
        <v>#NAME?</v>
      </c>
      <c r="AU91" s="9" t="e">
        <f aca="false">AK91*[4]'inflation indexes'!i183</f>
        <v>#NAME?</v>
      </c>
      <c r="AV91" s="9" t="e">
        <f aca="false">AL91*[4]'inflation indexes'!i183</f>
        <v>#NAME?</v>
      </c>
      <c r="AW91" s="9" t="e">
        <f aca="false">AM91*[4]'inflation indexes'!i183</f>
        <v>#NAME?</v>
      </c>
      <c r="AX91" s="9" t="e">
        <f aca="false">AN91*[4]'inflation indexes'!i183</f>
        <v>#NAME?</v>
      </c>
      <c r="AY91" s="9" t="n">
        <v>0.8072252385</v>
      </c>
      <c r="AZ91" s="9" t="n">
        <f aca="false">V91*[3]'inflation indexes'!i183</f>
        <v>5385.57668564393</v>
      </c>
      <c r="BA91" s="9" t="n">
        <f aca="false">AZ91*0.82</f>
        <v>4416.17288222802</v>
      </c>
      <c r="BB91" s="6" t="n">
        <f aca="false">W91*[3]'inflation indexes'!i183</f>
        <v>3544.87245880014</v>
      </c>
    </row>
    <row r="92" customFormat="false" ht="15" hidden="false" customHeight="false" outlineLevel="0" collapsed="false">
      <c r="A92" s="0" t="n">
        <f aca="false">A88+1</f>
        <v>2036</v>
      </c>
      <c r="B92" s="11" t="n">
        <v>7301.48743682526</v>
      </c>
      <c r="C92" s="9" t="n">
        <v>7704.64419232883</v>
      </c>
      <c r="D92" s="9" t="n">
        <v>4810.49341829003</v>
      </c>
      <c r="E92" s="9" t="n">
        <v>3670.09745841003</v>
      </c>
      <c r="F92" s="9" t="n">
        <v>5792.3515330018</v>
      </c>
      <c r="G92" s="9" t="n">
        <v>6050.4917144814</v>
      </c>
      <c r="H92" s="3" t="n">
        <f aca="false">H88+1</f>
        <v>2036</v>
      </c>
      <c r="I92" s="11" t="e">
        <f aca="false">B92*[4]'inflation indexes'!i184</f>
        <v>#NAME?</v>
      </c>
      <c r="J92" s="9" t="e">
        <f aca="false">G92*[4]'inflation indexes'!i184</f>
        <v>#NAME?</v>
      </c>
      <c r="K92" s="9" t="e">
        <f aca="false">C92*[4]'inflation indexes'!i184</f>
        <v>#NAME?</v>
      </c>
      <c r="L92" s="9" t="e">
        <f aca="false">D92*[4]'inflation indexes'!i184</f>
        <v>#NAME?</v>
      </c>
      <c r="M92" s="9" t="e">
        <f aca="false">E92*[4]'inflation indexes'!i184</f>
        <v>#NAME?</v>
      </c>
      <c r="N92" s="9" t="e">
        <f aca="false">F92*[4]'inflation indexes'!i184</f>
        <v>#NAME?</v>
      </c>
      <c r="O92" s="9" t="n">
        <v>0.9992368273</v>
      </c>
      <c r="P92" s="14" t="n">
        <v>7587.2512355563</v>
      </c>
      <c r="Q92" s="13" t="n">
        <v>7323.2434140917</v>
      </c>
      <c r="R92" s="13" t="n">
        <v>4740.9093794024</v>
      </c>
      <c r="S92" s="13" t="n">
        <v>3606.4750461911</v>
      </c>
      <c r="T92" s="13" t="n">
        <v>6697.3904407267</v>
      </c>
      <c r="U92" s="13" t="n">
        <v>6935.4613425836</v>
      </c>
      <c r="V92" s="10" t="n">
        <v>5834.9909242474</v>
      </c>
      <c r="W92" s="10" t="n">
        <v>3827.4072329822</v>
      </c>
      <c r="X92" s="7" t="n">
        <f aca="false">X88+1</f>
        <v>2036</v>
      </c>
      <c r="Y92" s="8" t="e">
        <f aca="false">P92*[4]'inflation indexes'!i184</f>
        <v>#NAME?</v>
      </c>
      <c r="Z92" s="8" t="e">
        <f aca="false">U92*[4]'inflation indexes'!i184</f>
        <v>#NAME?</v>
      </c>
      <c r="AA92" s="13" t="e">
        <f aca="false">Q92*[4]'inflation indexes'!i184</f>
        <v>#NAME?</v>
      </c>
      <c r="AB92" s="13" t="e">
        <f aca="false">R92*[4]'inflation indexes'!i184</f>
        <v>#NAME?</v>
      </c>
      <c r="AC92" s="13" t="e">
        <f aca="false">S92*[4]'inflation indexes'!i184</f>
        <v>#NAME?</v>
      </c>
      <c r="AD92" s="13" t="e">
        <f aca="false">T92*[4]'inflation indexes'!i184</f>
        <v>#NAME?</v>
      </c>
      <c r="AE92" s="13" t="n">
        <f aca="false">V92*[3]'inflation indexes'!i184</f>
        <v>5412.30493421701</v>
      </c>
      <c r="AF92" s="13" t="n">
        <f aca="false">AE92*0.82</f>
        <v>4438.09004605795</v>
      </c>
      <c r="AG92" s="8" t="n">
        <f aca="false">W92*[3]'inflation indexes'!i184</f>
        <v>3550.15034663473</v>
      </c>
      <c r="AH92" s="13" t="n">
        <v>0.9007084625</v>
      </c>
      <c r="AI92" s="3" t="n">
        <f aca="false">AI88+1</f>
        <v>2036</v>
      </c>
      <c r="AJ92" s="11" t="n">
        <v>9058.2152865481</v>
      </c>
      <c r="AK92" s="9" t="n">
        <v>8249.8786195092</v>
      </c>
      <c r="AL92" s="9" t="n">
        <v>5292.8250815542</v>
      </c>
      <c r="AM92" s="9" t="n">
        <v>4116.2818668904</v>
      </c>
      <c r="AN92" s="9" t="n">
        <v>7578.3906621501</v>
      </c>
      <c r="AO92" s="9" t="n">
        <v>7895.6096458966</v>
      </c>
      <c r="AP92" s="3"/>
      <c r="AQ92" s="3"/>
      <c r="AR92" s="3" t="n">
        <f aca="false">AR88+1</f>
        <v>2036</v>
      </c>
      <c r="AS92" s="6" t="e">
        <f aca="false">AJ92*[4]'inflation indexes'!i184</f>
        <v>#NAME?</v>
      </c>
      <c r="AT92" s="6" t="e">
        <f aca="false">AO92*[4]'inflation indexes'!i184</f>
        <v>#NAME?</v>
      </c>
      <c r="AU92" s="9" t="e">
        <f aca="false">AK92*[4]'inflation indexes'!i184</f>
        <v>#NAME?</v>
      </c>
      <c r="AV92" s="9" t="e">
        <f aca="false">AL92*[4]'inflation indexes'!i184</f>
        <v>#NAME?</v>
      </c>
      <c r="AW92" s="9" t="e">
        <f aca="false">AM92*[4]'inflation indexes'!i184</f>
        <v>#NAME?</v>
      </c>
      <c r="AX92" s="9" t="e">
        <f aca="false">AN92*[4]'inflation indexes'!i184</f>
        <v>#NAME?</v>
      </c>
      <c r="AY92" s="9" t="n">
        <v>0.8088068612</v>
      </c>
      <c r="AZ92" s="9" t="n">
        <f aca="false">V92*[3]'inflation indexes'!i184</f>
        <v>5412.30493421701</v>
      </c>
      <c r="BA92" s="9" t="n">
        <f aca="false">AZ92*0.82</f>
        <v>4438.09004605795</v>
      </c>
      <c r="BB92" s="6" t="n">
        <f aca="false">W92*[3]'inflation indexes'!i184</f>
        <v>3550.15034663473</v>
      </c>
    </row>
    <row r="93" customFormat="false" ht="15" hidden="false" customHeight="false" outlineLevel="0" collapsed="false">
      <c r="A93" s="0" t="n">
        <f aca="false">A89+1</f>
        <v>2037</v>
      </c>
      <c r="B93" s="11" t="n">
        <v>7336.56237549718</v>
      </c>
      <c r="C93" s="9" t="n">
        <v>7728.76587775828</v>
      </c>
      <c r="D93" s="9" t="n">
        <v>4831.46494764309</v>
      </c>
      <c r="E93" s="9" t="n">
        <v>3668.97293866449</v>
      </c>
      <c r="F93" s="9" t="n">
        <v>5811.3280037918</v>
      </c>
      <c r="G93" s="9" t="n">
        <v>6056.8464885505</v>
      </c>
      <c r="H93" s="3" t="n">
        <f aca="false">H89+1</f>
        <v>2037</v>
      </c>
      <c r="I93" s="11" t="e">
        <f aca="false">B93*[4]'inflation indexes'!i185</f>
        <v>#NAME?</v>
      </c>
      <c r="J93" s="9" t="e">
        <f aca="false">G93*[4]'inflation indexes'!i185</f>
        <v>#NAME?</v>
      </c>
      <c r="K93" s="9" t="e">
        <f aca="false">C93*[4]'inflation indexes'!i185</f>
        <v>#NAME?</v>
      </c>
      <c r="L93" s="9" t="e">
        <f aca="false">D93*[4]'inflation indexes'!i185</f>
        <v>#NAME?</v>
      </c>
      <c r="M93" s="9" t="e">
        <f aca="false">E93*[4]'inflation indexes'!i185</f>
        <v>#NAME?</v>
      </c>
      <c r="N93" s="9" t="e">
        <f aca="false">F93*[4]'inflation indexes'!i185</f>
        <v>#NAME?</v>
      </c>
      <c r="O93" s="9" t="n">
        <v>1.0016231123</v>
      </c>
      <c r="P93" s="12" t="n">
        <v>7596.6825341732</v>
      </c>
      <c r="Q93" s="13" t="n">
        <v>7346.7482564595</v>
      </c>
      <c r="R93" s="13" t="n">
        <v>4750.9266997346</v>
      </c>
      <c r="S93" s="13" t="n">
        <v>3612.9429009505</v>
      </c>
      <c r="T93" s="13" t="n">
        <v>6722.6244941996</v>
      </c>
      <c r="U93" s="13" t="n">
        <v>6954.5617884133</v>
      </c>
      <c r="V93" s="10" t="n">
        <v>5863.9495849347</v>
      </c>
      <c r="W93" s="10" t="n">
        <v>3833.1057810422</v>
      </c>
      <c r="X93" s="7" t="n">
        <f aca="false">X89+1</f>
        <v>2037</v>
      </c>
      <c r="Y93" s="8" t="e">
        <f aca="false">P93*[4]'inflation indexes'!i185</f>
        <v>#NAME?</v>
      </c>
      <c r="Z93" s="8" t="e">
        <f aca="false">U93*[4]'inflation indexes'!i185</f>
        <v>#NAME?</v>
      </c>
      <c r="AA93" s="13" t="e">
        <f aca="false">Q93*[4]'inflation indexes'!i185</f>
        <v>#NAME?</v>
      </c>
      <c r="AB93" s="13" t="e">
        <f aca="false">R93*[4]'inflation indexes'!i185</f>
        <v>#NAME?</v>
      </c>
      <c r="AC93" s="13" t="e">
        <f aca="false">S93*[4]'inflation indexes'!i185</f>
        <v>#NAME?</v>
      </c>
      <c r="AD93" s="13" t="e">
        <f aca="false">T93*[4]'inflation indexes'!i185</f>
        <v>#NAME?</v>
      </c>
      <c r="AE93" s="13" t="n">
        <f aca="false">V93*[3]'inflation indexes'!i185</f>
        <v>5439.16583325884</v>
      </c>
      <c r="AF93" s="13" t="n">
        <f aca="false">AE93*0.82</f>
        <v>4460.11598327225</v>
      </c>
      <c r="AG93" s="8" t="n">
        <f aca="false">W93*[3]'inflation indexes'!i185</f>
        <v>3555.43609260819</v>
      </c>
      <c r="AH93" s="13" t="n">
        <v>0.9000051857</v>
      </c>
      <c r="AI93" s="3" t="n">
        <f aca="false">AI89+1</f>
        <v>2037</v>
      </c>
      <c r="AJ93" s="11" t="n">
        <v>9086.1624320144</v>
      </c>
      <c r="AK93" s="9" t="n">
        <v>8310.0406748931</v>
      </c>
      <c r="AL93" s="9" t="n">
        <v>5331.5924664801</v>
      </c>
      <c r="AM93" s="9" t="n">
        <v>4131.3239884102</v>
      </c>
      <c r="AN93" s="9" t="n">
        <v>7634.5211439565</v>
      </c>
      <c r="AO93" s="9" t="n">
        <v>7942.3645822359</v>
      </c>
      <c r="AP93" s="3"/>
      <c r="AQ93" s="3"/>
      <c r="AR93" s="3" t="n">
        <f aca="false">AR89+1</f>
        <v>2037</v>
      </c>
      <c r="AS93" s="6" t="e">
        <f aca="false">AJ93*[4]'inflation indexes'!i185</f>
        <v>#NAME?</v>
      </c>
      <c r="AT93" s="6" t="e">
        <f aca="false">AO93*[4]'inflation indexes'!i185</f>
        <v>#NAME?</v>
      </c>
      <c r="AU93" s="9" t="e">
        <f aca="false">AK93*[4]'inflation indexes'!i185</f>
        <v>#NAME?</v>
      </c>
      <c r="AV93" s="9" t="e">
        <f aca="false">AL93*[4]'inflation indexes'!i185</f>
        <v>#NAME?</v>
      </c>
      <c r="AW93" s="9" t="e">
        <f aca="false">AM93*[4]'inflation indexes'!i185</f>
        <v>#NAME?</v>
      </c>
      <c r="AX93" s="9" t="e">
        <f aca="false">AN93*[4]'inflation indexes'!i185</f>
        <v>#NAME?</v>
      </c>
      <c r="AY93" s="9" t="n">
        <v>0.8093760424</v>
      </c>
      <c r="AZ93" s="9" t="n">
        <f aca="false">V93*[3]'inflation indexes'!i185</f>
        <v>5439.16583325884</v>
      </c>
      <c r="BA93" s="9" t="n">
        <f aca="false">AZ93*0.82</f>
        <v>4460.11598327225</v>
      </c>
      <c r="BB93" s="6" t="n">
        <f aca="false">W93*[3]'inflation indexes'!i185</f>
        <v>3555.43609260819</v>
      </c>
    </row>
    <row r="94" customFormat="false" ht="15" hidden="false" customHeight="false" outlineLevel="0" collapsed="false">
      <c r="A94" s="0" t="n">
        <f aca="false">A90+1</f>
        <v>2037</v>
      </c>
      <c r="B94" s="11" t="n">
        <v>7320.96845271297</v>
      </c>
      <c r="C94" s="9" t="n">
        <v>7766.97505213354</v>
      </c>
      <c r="D94" s="9" t="n">
        <v>4873.144985121</v>
      </c>
      <c r="E94" s="9" t="n">
        <v>3683.69783761799</v>
      </c>
      <c r="F94" s="9" t="n">
        <v>5825.9507774441</v>
      </c>
      <c r="G94" s="9" t="n">
        <v>6058.9677415899</v>
      </c>
      <c r="H94" s="3" t="n">
        <f aca="false">H90+1</f>
        <v>2037</v>
      </c>
      <c r="I94" s="11" t="e">
        <f aca="false">B94*[4]'inflation indexes'!i186</f>
        <v>#NAME?</v>
      </c>
      <c r="J94" s="9" t="e">
        <f aca="false">G94*[4]'inflation indexes'!i186</f>
        <v>#NAME?</v>
      </c>
      <c r="K94" s="9" t="e">
        <f aca="false">C94*[4]'inflation indexes'!i186</f>
        <v>#NAME?</v>
      </c>
      <c r="L94" s="9" t="e">
        <f aca="false">D94*[4]'inflation indexes'!i186</f>
        <v>#NAME?</v>
      </c>
      <c r="M94" s="9" t="e">
        <f aca="false">E94*[4]'inflation indexes'!i186</f>
        <v>#NAME?</v>
      </c>
      <c r="N94" s="9" t="e">
        <f aca="false">F94*[4]'inflation indexes'!i186</f>
        <v>#NAME?</v>
      </c>
      <c r="O94" s="9" t="n">
        <v>1.000922223</v>
      </c>
      <c r="P94" s="14" t="n">
        <v>7617.2387159803</v>
      </c>
      <c r="Q94" s="13" t="n">
        <v>7367.530633706</v>
      </c>
      <c r="R94" s="13" t="n">
        <v>4763.6975885055</v>
      </c>
      <c r="S94" s="13" t="n">
        <v>3617.1787292104</v>
      </c>
      <c r="T94" s="13" t="n">
        <v>6750.914533033</v>
      </c>
      <c r="U94" s="13" t="n">
        <v>6981.9263069092</v>
      </c>
      <c r="V94" s="10" t="n">
        <v>5893.0519654734</v>
      </c>
      <c r="W94" s="10" t="n">
        <v>3838.8128135535</v>
      </c>
      <c r="X94" s="7" t="n">
        <f aca="false">X90+1</f>
        <v>2037</v>
      </c>
      <c r="Y94" s="8" t="e">
        <f aca="false">P94*[4]'inflation indexes'!i186</f>
        <v>#NAME?</v>
      </c>
      <c r="Z94" s="8" t="e">
        <f aca="false">U94*[4]'inflation indexes'!i186</f>
        <v>#NAME?</v>
      </c>
      <c r="AA94" s="13" t="e">
        <f aca="false">Q94*[4]'inflation indexes'!i186</f>
        <v>#NAME?</v>
      </c>
      <c r="AB94" s="13" t="e">
        <f aca="false">R94*[4]'inflation indexes'!i186</f>
        <v>#NAME?</v>
      </c>
      <c r="AC94" s="13" t="e">
        <f aca="false">S94*[4]'inflation indexes'!i186</f>
        <v>#NAME?</v>
      </c>
      <c r="AD94" s="13" t="e">
        <f aca="false">T94*[4]'inflation indexes'!i186</f>
        <v>#NAME?</v>
      </c>
      <c r="AE94" s="13" t="n">
        <f aca="false">V94*[3]'inflation indexes'!i186</f>
        <v>5466.16004110456</v>
      </c>
      <c r="AF94" s="13" t="n">
        <f aca="false">AE94*0.82</f>
        <v>4482.25123370574</v>
      </c>
      <c r="AG94" s="8" t="n">
        <f aca="false">W94*[3]'inflation indexes'!i186</f>
        <v>3560.72970842039</v>
      </c>
      <c r="AH94" s="13" t="n">
        <v>0.9047653091</v>
      </c>
      <c r="AI94" s="3" t="n">
        <f aca="false">AI90+1</f>
        <v>2037</v>
      </c>
      <c r="AJ94" s="11" t="n">
        <v>9106.6737530352</v>
      </c>
      <c r="AK94" s="9" t="n">
        <v>8357.8345160514</v>
      </c>
      <c r="AL94" s="9" t="n">
        <v>5350.8535934447</v>
      </c>
      <c r="AM94" s="9" t="n">
        <v>4146.1032615707</v>
      </c>
      <c r="AN94" s="9" t="n">
        <v>7688.0213754069</v>
      </c>
      <c r="AO94" s="9" t="n">
        <v>7980.5553731952</v>
      </c>
      <c r="AP94" s="3"/>
      <c r="AQ94" s="3"/>
      <c r="AR94" s="3" t="n">
        <f aca="false">AR90+1</f>
        <v>2037</v>
      </c>
      <c r="AS94" s="6" t="e">
        <f aca="false">AJ94*[4]'inflation indexes'!i186</f>
        <v>#NAME?</v>
      </c>
      <c r="AT94" s="6" t="e">
        <f aca="false">AO94*[4]'inflation indexes'!i186</f>
        <v>#NAME?</v>
      </c>
      <c r="AU94" s="9" t="e">
        <f aca="false">AK94*[4]'inflation indexes'!i186</f>
        <v>#NAME?</v>
      </c>
      <c r="AV94" s="9" t="e">
        <f aca="false">AL94*[4]'inflation indexes'!i186</f>
        <v>#NAME?</v>
      </c>
      <c r="AW94" s="9" t="e">
        <f aca="false">AM94*[4]'inflation indexes'!i186</f>
        <v>#NAME?</v>
      </c>
      <c r="AX94" s="9" t="e">
        <f aca="false">AN94*[4]'inflation indexes'!i186</f>
        <v>#NAME?</v>
      </c>
      <c r="AY94" s="9" t="n">
        <v>0.8129338062</v>
      </c>
      <c r="AZ94" s="9" t="n">
        <f aca="false">V94*[3]'inflation indexes'!i186</f>
        <v>5466.16004110456</v>
      </c>
      <c r="BA94" s="9" t="n">
        <f aca="false">AZ94*0.82</f>
        <v>4482.25123370574</v>
      </c>
      <c r="BB94" s="6" t="n">
        <f aca="false">W94*[3]'inflation indexes'!i186</f>
        <v>3560.72970842039</v>
      </c>
    </row>
    <row r="95" customFormat="false" ht="15" hidden="false" customHeight="false" outlineLevel="0" collapsed="false">
      <c r="A95" s="0" t="n">
        <f aca="false">A91+1</f>
        <v>2037</v>
      </c>
      <c r="B95" s="11" t="n">
        <v>7340.32841435066</v>
      </c>
      <c r="C95" s="9" t="n">
        <v>7799.90511528264</v>
      </c>
      <c r="D95" s="9" t="n">
        <v>4877.77106357771</v>
      </c>
      <c r="E95" s="9" t="n">
        <v>3687.00945461919</v>
      </c>
      <c r="F95" s="9" t="n">
        <v>5834.7127177464</v>
      </c>
      <c r="G95" s="9" t="n">
        <v>6061.869467515</v>
      </c>
      <c r="H95" s="3" t="n">
        <f aca="false">H91+1</f>
        <v>2037</v>
      </c>
      <c r="I95" s="11" t="e">
        <f aca="false">B95*[4]'inflation indexes'!i187</f>
        <v>#NAME?</v>
      </c>
      <c r="J95" s="9" t="e">
        <f aca="false">G95*[4]'inflation indexes'!i187</f>
        <v>#NAME?</v>
      </c>
      <c r="K95" s="9" t="e">
        <f aca="false">C95*[4]'inflation indexes'!i187</f>
        <v>#NAME?</v>
      </c>
      <c r="L95" s="9" t="e">
        <f aca="false">D95*[4]'inflation indexes'!i187</f>
        <v>#NAME?</v>
      </c>
      <c r="M95" s="9" t="e">
        <f aca="false">E95*[4]'inflation indexes'!i187</f>
        <v>#NAME?</v>
      </c>
      <c r="N95" s="9" t="e">
        <f aca="false">F95*[4]'inflation indexes'!i187</f>
        <v>#NAME?</v>
      </c>
      <c r="O95" s="9" t="n">
        <v>1.0083534402</v>
      </c>
      <c r="P95" s="14" t="n">
        <v>7638.9457647801</v>
      </c>
      <c r="Q95" s="13" t="n">
        <v>7389.933039122</v>
      </c>
      <c r="R95" s="13" t="n">
        <v>4782.9762247512</v>
      </c>
      <c r="S95" s="13" t="n">
        <v>3623.4395224235</v>
      </c>
      <c r="T95" s="13" t="n">
        <v>6780.6477871581</v>
      </c>
      <c r="U95" s="13" t="n">
        <v>7002.8805802209</v>
      </c>
      <c r="V95" s="10" t="n">
        <v>5922.2987791354</v>
      </c>
      <c r="W95" s="10" t="n">
        <v>3844.5283431483</v>
      </c>
      <c r="X95" s="7" t="n">
        <f aca="false">X91+1</f>
        <v>2037</v>
      </c>
      <c r="Y95" s="8" t="e">
        <f aca="false">P95*[4]'inflation indexes'!i187</f>
        <v>#NAME?</v>
      </c>
      <c r="Z95" s="8" t="e">
        <f aca="false">U95*[4]'inflation indexes'!i187</f>
        <v>#NAME?</v>
      </c>
      <c r="AA95" s="13" t="e">
        <f aca="false">Q95*[4]'inflation indexes'!i187</f>
        <v>#NAME?</v>
      </c>
      <c r="AB95" s="13" t="e">
        <f aca="false">R95*[4]'inflation indexes'!i187</f>
        <v>#NAME?</v>
      </c>
      <c r="AC95" s="13" t="e">
        <f aca="false">S95*[4]'inflation indexes'!i187</f>
        <v>#NAME?</v>
      </c>
      <c r="AD95" s="13" t="e">
        <f aca="false">T95*[4]'inflation indexes'!i187</f>
        <v>#NAME?</v>
      </c>
      <c r="AE95" s="13" t="n">
        <f aca="false">V95*[3]'inflation indexes'!i187</f>
        <v>5493.28821935677</v>
      </c>
      <c r="AF95" s="13" t="n">
        <f aca="false">AE95*0.82</f>
        <v>4504.49633987255</v>
      </c>
      <c r="AG95" s="8" t="n">
        <f aca="false">W95*[3]'inflation indexes'!i187</f>
        <v>3566.03120578846</v>
      </c>
      <c r="AH95" s="13" t="n">
        <v>0.9045011039</v>
      </c>
      <c r="AI95" s="3" t="n">
        <f aca="false">AI91+1</f>
        <v>2037</v>
      </c>
      <c r="AJ95" s="11" t="n">
        <v>9138.8593255312</v>
      </c>
      <c r="AK95" s="9" t="n">
        <v>8421.140390588</v>
      </c>
      <c r="AL95" s="9" t="n">
        <v>5370.8977784316</v>
      </c>
      <c r="AM95" s="9" t="n">
        <v>4156.3191471211</v>
      </c>
      <c r="AN95" s="9" t="n">
        <v>7752.2411222182</v>
      </c>
      <c r="AO95" s="9" t="n">
        <v>8018.1555951277</v>
      </c>
      <c r="AP95" s="3"/>
      <c r="AQ95" s="3"/>
      <c r="AR95" s="3" t="n">
        <f aca="false">AR91+1</f>
        <v>2037</v>
      </c>
      <c r="AS95" s="6" t="e">
        <f aca="false">AJ95*[4]'inflation indexes'!i187</f>
        <v>#NAME?</v>
      </c>
      <c r="AT95" s="6" t="e">
        <f aca="false">AO95*[4]'inflation indexes'!i187</f>
        <v>#NAME?</v>
      </c>
      <c r="AU95" s="9" t="e">
        <f aca="false">AK95*[4]'inflation indexes'!i187</f>
        <v>#NAME?</v>
      </c>
      <c r="AV95" s="9" t="e">
        <f aca="false">AL95*[4]'inflation indexes'!i187</f>
        <v>#NAME?</v>
      </c>
      <c r="AW95" s="9" t="e">
        <f aca="false">AM95*[4]'inflation indexes'!i187</f>
        <v>#NAME?</v>
      </c>
      <c r="AX95" s="9" t="e">
        <f aca="false">AN95*[4]'inflation indexes'!i187</f>
        <v>#NAME?</v>
      </c>
      <c r="AY95" s="9" t="n">
        <v>0.8211868709</v>
      </c>
      <c r="AZ95" s="9" t="n">
        <f aca="false">V95*[3]'inflation indexes'!i187</f>
        <v>5493.28821935677</v>
      </c>
      <c r="BA95" s="9" t="n">
        <f aca="false">AZ95*0.82</f>
        <v>4504.49633987255</v>
      </c>
      <c r="BB95" s="6" t="n">
        <f aca="false">W95*[3]'inflation indexes'!i187</f>
        <v>3566.03120578846</v>
      </c>
    </row>
    <row r="96" customFormat="false" ht="15" hidden="false" customHeight="false" outlineLevel="0" collapsed="false">
      <c r="A96" s="0" t="n">
        <f aca="false">A92+1</f>
        <v>2037</v>
      </c>
      <c r="B96" s="11" t="n">
        <v>7348.17455362887</v>
      </c>
      <c r="C96" s="9" t="n">
        <v>7844.05760718561</v>
      </c>
      <c r="D96" s="9" t="n">
        <v>4901.18633785618</v>
      </c>
      <c r="E96" s="9" t="n">
        <v>3701.94757000487</v>
      </c>
      <c r="F96" s="9" t="n">
        <v>5855.8253516536</v>
      </c>
      <c r="G96" s="9" t="n">
        <v>6072.7040114805</v>
      </c>
      <c r="H96" s="3" t="n">
        <f aca="false">H92+1</f>
        <v>2037</v>
      </c>
      <c r="I96" s="11" t="e">
        <f aca="false">B96*[4]'inflation indexes'!i188</f>
        <v>#NAME?</v>
      </c>
      <c r="J96" s="9" t="e">
        <f aca="false">G96*[4]'inflation indexes'!i188</f>
        <v>#NAME?</v>
      </c>
      <c r="K96" s="9" t="e">
        <f aca="false">C96*[4]'inflation indexes'!i188</f>
        <v>#NAME?</v>
      </c>
      <c r="L96" s="9" t="e">
        <f aca="false">D96*[4]'inflation indexes'!i188</f>
        <v>#NAME?</v>
      </c>
      <c r="M96" s="9" t="e">
        <f aca="false">E96*[4]'inflation indexes'!i188</f>
        <v>#NAME?</v>
      </c>
      <c r="N96" s="9" t="e">
        <f aca="false">F96*[4]'inflation indexes'!i188</f>
        <v>#NAME?</v>
      </c>
      <c r="O96" s="9" t="n">
        <v>1.0129689946</v>
      </c>
      <c r="P96" s="14" t="n">
        <v>7630.978659917</v>
      </c>
      <c r="Q96" s="13" t="n">
        <v>7408.2129028773</v>
      </c>
      <c r="R96" s="13" t="n">
        <v>4803.2239495349</v>
      </c>
      <c r="S96" s="13" t="n">
        <v>3625.6825426096</v>
      </c>
      <c r="T96" s="13" t="n">
        <v>6803.1822005159</v>
      </c>
      <c r="U96" s="13" t="n">
        <v>7027.2106337992</v>
      </c>
      <c r="V96" s="10" t="n">
        <v>5951.6907427323</v>
      </c>
      <c r="W96" s="10" t="n">
        <v>3850.2523824778</v>
      </c>
      <c r="X96" s="7" t="n">
        <f aca="false">X92+1</f>
        <v>2037</v>
      </c>
      <c r="Y96" s="8" t="e">
        <f aca="false">P96*[4]'inflation indexes'!i188</f>
        <v>#NAME?</v>
      </c>
      <c r="Z96" s="8" t="e">
        <f aca="false">U96*[4]'inflation indexes'!i188</f>
        <v>#NAME?</v>
      </c>
      <c r="AA96" s="13" t="e">
        <f aca="false">Q96*[4]'inflation indexes'!i188</f>
        <v>#NAME?</v>
      </c>
      <c r="AB96" s="13" t="e">
        <f aca="false">R96*[4]'inflation indexes'!i188</f>
        <v>#NAME?</v>
      </c>
      <c r="AC96" s="13" t="e">
        <f aca="false">S96*[4]'inflation indexes'!i188</f>
        <v>#NAME?</v>
      </c>
      <c r="AD96" s="13" t="e">
        <f aca="false">T96*[4]'inflation indexes'!i188</f>
        <v>#NAME?</v>
      </c>
      <c r="AE96" s="13" t="n">
        <f aca="false">V96*[3]'inflation indexes'!i188</f>
        <v>5520.55103290131</v>
      </c>
      <c r="AF96" s="13" t="n">
        <f aca="false">AE96*0.82</f>
        <v>4526.85184697907</v>
      </c>
      <c r="AG96" s="8" t="n">
        <f aca="false">W96*[3]'inflation indexes'!i188</f>
        <v>3571.34059644715</v>
      </c>
      <c r="AH96" s="13" t="n">
        <v>0.9084304006</v>
      </c>
      <c r="AI96" s="3" t="n">
        <f aca="false">AI92+1</f>
        <v>2037</v>
      </c>
      <c r="AJ96" s="11" t="n">
        <v>9196.6391695986</v>
      </c>
      <c r="AK96" s="9" t="n">
        <v>8479.9753304156</v>
      </c>
      <c r="AL96" s="9" t="n">
        <v>5380.2023675202</v>
      </c>
      <c r="AM96" s="9" t="n">
        <v>4171.4656903885</v>
      </c>
      <c r="AN96" s="9" t="n">
        <v>7810.5654480124</v>
      </c>
      <c r="AO96" s="9" t="n">
        <v>8067.3862264829</v>
      </c>
      <c r="AP96" s="3"/>
      <c r="AQ96" s="3"/>
      <c r="AR96" s="3" t="n">
        <f aca="false">AR92+1</f>
        <v>2037</v>
      </c>
      <c r="AS96" s="6" t="e">
        <f aca="false">AJ96*[4]'inflation indexes'!i188</f>
        <v>#NAME?</v>
      </c>
      <c r="AT96" s="6" t="e">
        <f aca="false">AO96*[4]'inflation indexes'!i188</f>
        <v>#NAME?</v>
      </c>
      <c r="AU96" s="9" t="e">
        <f aca="false">AK96*[4]'inflation indexes'!i188</f>
        <v>#NAME?</v>
      </c>
      <c r="AV96" s="9" t="e">
        <f aca="false">AL96*[4]'inflation indexes'!i188</f>
        <v>#NAME?</v>
      </c>
      <c r="AW96" s="9" t="e">
        <f aca="false">AM96*[4]'inflation indexes'!i188</f>
        <v>#NAME?</v>
      </c>
      <c r="AX96" s="9" t="e">
        <f aca="false">AN96*[4]'inflation indexes'!i188</f>
        <v>#NAME?</v>
      </c>
      <c r="AY96" s="9" t="n">
        <v>0.821376669</v>
      </c>
      <c r="AZ96" s="9" t="n">
        <f aca="false">V96*[3]'inflation indexes'!i188</f>
        <v>5520.55103290131</v>
      </c>
      <c r="BA96" s="9" t="n">
        <f aca="false">AZ96*0.82</f>
        <v>4526.85184697907</v>
      </c>
      <c r="BB96" s="6" t="n">
        <f aca="false">W96*[3]'inflation indexes'!i188</f>
        <v>3571.34059644715</v>
      </c>
    </row>
    <row r="97" customFormat="false" ht="15" hidden="false" customHeight="false" outlineLevel="0" collapsed="false">
      <c r="A97" s="0" t="n">
        <f aca="false">A93+1</f>
        <v>2038</v>
      </c>
      <c r="B97" s="11" t="n">
        <v>7376.14869182157</v>
      </c>
      <c r="C97" s="9" t="n">
        <v>7878.30188649564</v>
      </c>
      <c r="D97" s="9" t="n">
        <v>4901.16566295865</v>
      </c>
      <c r="E97" s="9" t="n">
        <v>3700.95782902355</v>
      </c>
      <c r="F97" s="9" t="n">
        <v>5870.9010902184</v>
      </c>
      <c r="G97" s="9" t="n">
        <v>6068.2439452276</v>
      </c>
      <c r="H97" s="3" t="n">
        <f aca="false">H93+1</f>
        <v>2038</v>
      </c>
      <c r="I97" s="11" t="e">
        <f aca="false">B97*[4]'inflation indexes'!i189</f>
        <v>#NAME?</v>
      </c>
      <c r="J97" s="9" t="e">
        <f aca="false">G97*[4]'inflation indexes'!i189</f>
        <v>#NAME?</v>
      </c>
      <c r="K97" s="9" t="e">
        <f aca="false">C97*[4]'inflation indexes'!i189</f>
        <v>#NAME?</v>
      </c>
      <c r="L97" s="9" t="e">
        <f aca="false">D97*[4]'inflation indexes'!i189</f>
        <v>#NAME?</v>
      </c>
      <c r="M97" s="9" t="e">
        <f aca="false">E97*[4]'inflation indexes'!i189</f>
        <v>#NAME?</v>
      </c>
      <c r="N97" s="9" t="e">
        <f aca="false">F97*[4]'inflation indexes'!i189</f>
        <v>#NAME?</v>
      </c>
      <c r="O97" s="9" t="n">
        <v>1.0040208359</v>
      </c>
      <c r="P97" s="12" t="n">
        <v>7628.1201560638</v>
      </c>
      <c r="Q97" s="13" t="n">
        <v>7422.19742356</v>
      </c>
      <c r="R97" s="13" t="n">
        <v>4810.4664717894</v>
      </c>
      <c r="S97" s="13" t="n">
        <v>3634.1641860271</v>
      </c>
      <c r="T97" s="13" t="n">
        <v>6825.2952260786</v>
      </c>
      <c r="U97" s="13" t="n">
        <v>7046.7378733402</v>
      </c>
      <c r="V97" s="10" t="n">
        <v>5981.2285766334</v>
      </c>
      <c r="W97" s="10" t="n">
        <v>3855.9849442119</v>
      </c>
      <c r="X97" s="7" t="n">
        <f aca="false">X93+1</f>
        <v>2038</v>
      </c>
      <c r="Y97" s="8" t="e">
        <f aca="false">P97*[4]'inflation indexes'!i189</f>
        <v>#NAME?</v>
      </c>
      <c r="Z97" s="8" t="e">
        <f aca="false">U97*[4]'inflation indexes'!i189</f>
        <v>#NAME?</v>
      </c>
      <c r="AA97" s="13" t="e">
        <f aca="false">Q97*[4]'inflation indexes'!i189</f>
        <v>#NAME?</v>
      </c>
      <c r="AB97" s="13" t="e">
        <f aca="false">R97*[4]'inflation indexes'!i189</f>
        <v>#NAME?</v>
      </c>
      <c r="AC97" s="13" t="e">
        <f aca="false">S97*[4]'inflation indexes'!i189</f>
        <v>#NAME?</v>
      </c>
      <c r="AD97" s="13" t="e">
        <f aca="false">T97*[4]'inflation indexes'!i189</f>
        <v>#NAME?</v>
      </c>
      <c r="AE97" s="13" t="n">
        <f aca="false">V97*[3]'inflation indexes'!i189</f>
        <v>5547.94914992402</v>
      </c>
      <c r="AF97" s="13" t="n">
        <f aca="false">AE97*0.82</f>
        <v>4549.3183029377</v>
      </c>
      <c r="AG97" s="8" t="n">
        <f aca="false">W97*[3]'inflation indexes'!i189</f>
        <v>3576.65789214854</v>
      </c>
      <c r="AH97" s="13" t="n">
        <v>0.9156860443</v>
      </c>
      <c r="AI97" s="3" t="n">
        <f aca="false">AI93+1</f>
        <v>2038</v>
      </c>
      <c r="AJ97" s="11" t="n">
        <v>9203.9540365315</v>
      </c>
      <c r="AK97" s="9" t="n">
        <v>8535.6870092041</v>
      </c>
      <c r="AL97" s="9" t="n">
        <v>5410.3984435342</v>
      </c>
      <c r="AM97" s="9" t="n">
        <v>4186.4947333295</v>
      </c>
      <c r="AN97" s="9" t="n">
        <v>7869.3191303604</v>
      </c>
      <c r="AO97" s="9" t="n">
        <v>8124.6119572734</v>
      </c>
      <c r="AP97" s="3"/>
      <c r="AQ97" s="3"/>
      <c r="AR97" s="3" t="n">
        <f aca="false">AR93+1</f>
        <v>2038</v>
      </c>
      <c r="AS97" s="6" t="e">
        <f aca="false">AJ97*[4]'inflation indexes'!i189</f>
        <v>#NAME?</v>
      </c>
      <c r="AT97" s="6" t="e">
        <f aca="false">AO97*[4]'inflation indexes'!i189</f>
        <v>#NAME?</v>
      </c>
      <c r="AU97" s="9" t="e">
        <f aca="false">AK97*[4]'inflation indexes'!i189</f>
        <v>#NAME?</v>
      </c>
      <c r="AV97" s="9" t="e">
        <f aca="false">AL97*[4]'inflation indexes'!i189</f>
        <v>#NAME?</v>
      </c>
      <c r="AW97" s="9" t="e">
        <f aca="false">AM97*[4]'inflation indexes'!i189</f>
        <v>#NAME?</v>
      </c>
      <c r="AX97" s="9" t="e">
        <f aca="false">AN97*[4]'inflation indexes'!i189</f>
        <v>#NAME?</v>
      </c>
      <c r="AY97" s="9" t="n">
        <v>0.8260126567</v>
      </c>
      <c r="AZ97" s="9" t="n">
        <f aca="false">V97*[3]'inflation indexes'!i189</f>
        <v>5547.94914992402</v>
      </c>
      <c r="BA97" s="9" t="n">
        <f aca="false">AZ97*0.82</f>
        <v>4549.3183029377</v>
      </c>
      <c r="BB97" s="6" t="n">
        <f aca="false">W97*[3]'inflation indexes'!i189</f>
        <v>3576.65789214854</v>
      </c>
    </row>
    <row r="98" customFormat="false" ht="15" hidden="false" customHeight="false" outlineLevel="0" collapsed="false">
      <c r="A98" s="0" t="n">
        <f aca="false">A94+1</f>
        <v>2038</v>
      </c>
      <c r="B98" s="11" t="n">
        <v>7397.18813670135</v>
      </c>
      <c r="C98" s="9" t="n">
        <v>7947.78563730236</v>
      </c>
      <c r="D98" s="9" t="n">
        <v>4930.68895524839</v>
      </c>
      <c r="E98" s="9" t="n">
        <v>3722.68403055873</v>
      </c>
      <c r="F98" s="9" t="n">
        <v>5883.7401349392</v>
      </c>
      <c r="G98" s="9" t="n">
        <v>6073.82653108</v>
      </c>
      <c r="H98" s="3" t="n">
        <f aca="false">H94+1</f>
        <v>2038</v>
      </c>
      <c r="I98" s="11" t="e">
        <f aca="false">B98*[4]'inflation indexes'!i190</f>
        <v>#NAME?</v>
      </c>
      <c r="J98" s="9" t="e">
        <f aca="false">G98*[4]'inflation indexes'!i190</f>
        <v>#NAME?</v>
      </c>
      <c r="K98" s="9" t="e">
        <f aca="false">C98*[4]'inflation indexes'!i190</f>
        <v>#NAME?</v>
      </c>
      <c r="L98" s="9" t="e">
        <f aca="false">D98*[4]'inflation indexes'!i190</f>
        <v>#NAME?</v>
      </c>
      <c r="M98" s="9" t="e">
        <f aca="false">E98*[4]'inflation indexes'!i190</f>
        <v>#NAME?</v>
      </c>
      <c r="N98" s="9" t="e">
        <f aca="false">F98*[4]'inflation indexes'!i190</f>
        <v>#NAME?</v>
      </c>
      <c r="O98" s="9" t="n">
        <v>1.0128854865</v>
      </c>
      <c r="P98" s="14" t="n">
        <v>7666.9609170371</v>
      </c>
      <c r="Q98" s="13" t="n">
        <v>7461.3073036605</v>
      </c>
      <c r="R98" s="13" t="n">
        <v>4820.0106745944</v>
      </c>
      <c r="S98" s="13" t="n">
        <v>3640.4628012802</v>
      </c>
      <c r="T98" s="13" t="n">
        <v>6863.8879244778</v>
      </c>
      <c r="U98" s="13" t="n">
        <v>7069.344477863</v>
      </c>
      <c r="V98" s="10" t="n">
        <v>6010.9130047829</v>
      </c>
      <c r="W98" s="10" t="n">
        <v>3861.7260410395</v>
      </c>
      <c r="X98" s="7" t="n">
        <f aca="false">X94+1</f>
        <v>2038</v>
      </c>
      <c r="Y98" s="8" t="e">
        <f aca="false">P98*[4]'inflation indexes'!i190</f>
        <v>#NAME?</v>
      </c>
      <c r="Z98" s="8" t="e">
        <f aca="false">U98*[4]'inflation indexes'!i190</f>
        <v>#NAME?</v>
      </c>
      <c r="AA98" s="13" t="e">
        <f aca="false">Q98*[4]'inflation indexes'!i190</f>
        <v>#NAME?</v>
      </c>
      <c r="AB98" s="13" t="e">
        <f aca="false">R98*[4]'inflation indexes'!i190</f>
        <v>#NAME?</v>
      </c>
      <c r="AC98" s="13" t="e">
        <f aca="false">S98*[4]'inflation indexes'!i190</f>
        <v>#NAME?</v>
      </c>
      <c r="AD98" s="13" t="e">
        <f aca="false">T98*[4]'inflation indexes'!i190</f>
        <v>#NAME?</v>
      </c>
      <c r="AE98" s="13" t="n">
        <f aca="false">V98*[3]'inflation indexes'!i190</f>
        <v>5575.48324192669</v>
      </c>
      <c r="AF98" s="13" t="n">
        <f aca="false">AE98*0.82</f>
        <v>4571.89625837988</v>
      </c>
      <c r="AG98" s="8" t="n">
        <f aca="false">W98*[3]'inflation indexes'!i190</f>
        <v>3581.98310466236</v>
      </c>
      <c r="AH98" s="13" t="n">
        <v>0.9001370661</v>
      </c>
      <c r="AI98" s="3" t="n">
        <f aca="false">AI94+1</f>
        <v>2038</v>
      </c>
      <c r="AJ98" s="11" t="n">
        <v>9231.2502313124</v>
      </c>
      <c r="AK98" s="9" t="n">
        <v>8603.4641765801</v>
      </c>
      <c r="AL98" s="9" t="n">
        <v>5448.3877914092</v>
      </c>
      <c r="AM98" s="9" t="n">
        <v>4203.8001659125</v>
      </c>
      <c r="AN98" s="9" t="n">
        <v>7932.6778578853</v>
      </c>
      <c r="AO98" s="9" t="n">
        <v>8163.9309438168</v>
      </c>
      <c r="AP98" s="3"/>
      <c r="AQ98" s="3"/>
      <c r="AR98" s="3" t="n">
        <f aca="false">AR94+1</f>
        <v>2038</v>
      </c>
      <c r="AS98" s="6" t="e">
        <f aca="false">AJ98*[4]'inflation indexes'!i190</f>
        <v>#NAME?</v>
      </c>
      <c r="AT98" s="6" t="e">
        <f aca="false">AO98*[4]'inflation indexes'!i190</f>
        <v>#NAME?</v>
      </c>
      <c r="AU98" s="9" t="e">
        <f aca="false">AK98*[4]'inflation indexes'!i190</f>
        <v>#NAME?</v>
      </c>
      <c r="AV98" s="9" t="e">
        <f aca="false">AL98*[4]'inflation indexes'!i190</f>
        <v>#NAME?</v>
      </c>
      <c r="AW98" s="9" t="e">
        <f aca="false">AM98*[4]'inflation indexes'!i190</f>
        <v>#NAME?</v>
      </c>
      <c r="AX98" s="9" t="e">
        <f aca="false">AN98*[4]'inflation indexes'!i190</f>
        <v>#NAME?</v>
      </c>
      <c r="AY98" s="9" t="n">
        <v>0.8261974367</v>
      </c>
      <c r="AZ98" s="9" t="n">
        <f aca="false">V98*[3]'inflation indexes'!i190</f>
        <v>5575.48324192669</v>
      </c>
      <c r="BA98" s="9" t="n">
        <f aca="false">AZ98*0.82</f>
        <v>4571.89625837988</v>
      </c>
      <c r="BB98" s="6" t="n">
        <f aca="false">W98*[3]'inflation indexes'!i190</f>
        <v>3581.98310466236</v>
      </c>
    </row>
    <row r="99" customFormat="false" ht="15" hidden="false" customHeight="false" outlineLevel="0" collapsed="false">
      <c r="A99" s="0" t="n">
        <f aca="false">A95+1</f>
        <v>2038</v>
      </c>
      <c r="B99" s="11" t="n">
        <v>7371.35496731314</v>
      </c>
      <c r="C99" s="9" t="n">
        <v>7971.04171662124</v>
      </c>
      <c r="D99" s="9" t="n">
        <v>4936.16370846343</v>
      </c>
      <c r="E99" s="9" t="n">
        <v>3725.18115738426</v>
      </c>
      <c r="F99" s="9" t="n">
        <v>5903.0029678011</v>
      </c>
      <c r="G99" s="9" t="n">
        <v>6082.7010170002</v>
      </c>
      <c r="H99" s="3" t="n">
        <f aca="false">H95+1</f>
        <v>2038</v>
      </c>
      <c r="I99" s="11" t="e">
        <f aca="false">B99*[4]'inflation indexes'!i191</f>
        <v>#NAME?</v>
      </c>
      <c r="J99" s="9" t="e">
        <f aca="false">G99*[4]'inflation indexes'!i191</f>
        <v>#NAME?</v>
      </c>
      <c r="K99" s="9" t="e">
        <f aca="false">C99*[4]'inflation indexes'!i191</f>
        <v>#NAME?</v>
      </c>
      <c r="L99" s="9" t="e">
        <f aca="false">D99*[4]'inflation indexes'!i191</f>
        <v>#NAME?</v>
      </c>
      <c r="M99" s="9" t="e">
        <f aca="false">E99*[4]'inflation indexes'!i191</f>
        <v>#NAME?</v>
      </c>
      <c r="N99" s="9" t="e">
        <f aca="false">F99*[4]'inflation indexes'!i191</f>
        <v>#NAME?</v>
      </c>
      <c r="O99" s="9" t="n">
        <v>1.0138083099</v>
      </c>
      <c r="P99" s="14" t="n">
        <v>7671.5300271726</v>
      </c>
      <c r="Q99" s="13" t="n">
        <v>7496.8308417206</v>
      </c>
      <c r="R99" s="13" t="n">
        <v>4841.0778957102</v>
      </c>
      <c r="S99" s="13" t="n">
        <v>3646.7146242202</v>
      </c>
      <c r="T99" s="13" t="n">
        <v>6903.1686952248</v>
      </c>
      <c r="U99" s="13" t="n">
        <v>7116.9678214715</v>
      </c>
      <c r="V99" s="10" t="n">
        <v>6040.7447547181</v>
      </c>
      <c r="W99" s="10" t="n">
        <v>3867.4756856684</v>
      </c>
      <c r="X99" s="7" t="n">
        <f aca="false">X95+1</f>
        <v>2038</v>
      </c>
      <c r="Y99" s="8" t="e">
        <f aca="false">P99*[4]'inflation indexes'!i191</f>
        <v>#NAME?</v>
      </c>
      <c r="Z99" s="8" t="e">
        <f aca="false">U99*[4]'inflation indexes'!i191</f>
        <v>#NAME?</v>
      </c>
      <c r="AA99" s="13" t="e">
        <f aca="false">Q99*[4]'inflation indexes'!i191</f>
        <v>#NAME?</v>
      </c>
      <c r="AB99" s="13" t="e">
        <f aca="false">R99*[4]'inflation indexes'!i191</f>
        <v>#NAME?</v>
      </c>
      <c r="AC99" s="13" t="e">
        <f aca="false">S99*[4]'inflation indexes'!i191</f>
        <v>#NAME?</v>
      </c>
      <c r="AD99" s="13" t="e">
        <f aca="false">T99*[4]'inflation indexes'!i191</f>
        <v>#NAME?</v>
      </c>
      <c r="AE99" s="13" t="n">
        <f aca="false">V99*[3]'inflation indexes'!i191</f>
        <v>5603.1539837439</v>
      </c>
      <c r="AF99" s="13" t="n">
        <f aca="false">AE99*0.82</f>
        <v>4594.58626667</v>
      </c>
      <c r="AG99" s="8" t="n">
        <f aca="false">W99*[3]'inflation indexes'!i191</f>
        <v>3587.31624577586</v>
      </c>
      <c r="AH99" s="13" t="n">
        <v>0.9148620636</v>
      </c>
      <c r="AI99" s="3" t="n">
        <f aca="false">AI95+1</f>
        <v>2038</v>
      </c>
      <c r="AJ99" s="11" t="n">
        <v>9309.1718634473</v>
      </c>
      <c r="AK99" s="9" t="n">
        <v>8674.0598455535</v>
      </c>
      <c r="AL99" s="9" t="n">
        <v>5491.2133428489</v>
      </c>
      <c r="AM99" s="9" t="n">
        <v>4216.134890269</v>
      </c>
      <c r="AN99" s="9" t="n">
        <v>8005.7848056863</v>
      </c>
      <c r="AO99" s="9" t="n">
        <v>8220.9702861755</v>
      </c>
      <c r="AP99" s="3"/>
      <c r="AQ99" s="3"/>
      <c r="AR99" s="3" t="n">
        <f aca="false">AR95+1</f>
        <v>2038</v>
      </c>
      <c r="AS99" s="6" t="e">
        <f aca="false">AJ99*[4]'inflation indexes'!i191</f>
        <v>#NAME?</v>
      </c>
      <c r="AT99" s="6" t="e">
        <f aca="false">AO99*[4]'inflation indexes'!i191</f>
        <v>#NAME?</v>
      </c>
      <c r="AU99" s="9" t="e">
        <f aca="false">AK99*[4]'inflation indexes'!i191</f>
        <v>#NAME?</v>
      </c>
      <c r="AV99" s="9" t="e">
        <f aca="false">AL99*[4]'inflation indexes'!i191</f>
        <v>#NAME?</v>
      </c>
      <c r="AW99" s="9" t="e">
        <f aca="false">AM99*[4]'inflation indexes'!i191</f>
        <v>#NAME?</v>
      </c>
      <c r="AX99" s="9" t="e">
        <f aca="false">AN99*[4]'inflation indexes'!i191</f>
        <v>#NAME?</v>
      </c>
      <c r="AY99" s="9" t="n">
        <v>0.8266497461</v>
      </c>
      <c r="AZ99" s="9" t="n">
        <f aca="false">V99*[3]'inflation indexes'!i191</f>
        <v>5603.1539837439</v>
      </c>
      <c r="BA99" s="9" t="n">
        <f aca="false">AZ99*0.82</f>
        <v>4594.58626667</v>
      </c>
      <c r="BB99" s="6" t="n">
        <f aca="false">W99*[3]'inflation indexes'!i191</f>
        <v>3587.31624577586</v>
      </c>
    </row>
    <row r="100" customFormat="false" ht="15" hidden="false" customHeight="false" outlineLevel="0" collapsed="false">
      <c r="A100" s="0" t="n">
        <f aca="false">A96+1</f>
        <v>2038</v>
      </c>
      <c r="B100" s="11" t="n">
        <v>7419.71363149411</v>
      </c>
      <c r="C100" s="9" t="n">
        <v>8016.3375227616</v>
      </c>
      <c r="D100" s="9" t="n">
        <v>4962.18918703369</v>
      </c>
      <c r="E100" s="9" t="n">
        <v>3728.56202564109</v>
      </c>
      <c r="F100" s="9" t="n">
        <v>5940.5721662447</v>
      </c>
      <c r="G100" s="9" t="n">
        <v>6094.9721213839</v>
      </c>
      <c r="H100" s="3" t="n">
        <f aca="false">H96+1</f>
        <v>2038</v>
      </c>
      <c r="I100" s="11" t="e">
        <f aca="false">B100*[4]'inflation indexes'!i192</f>
        <v>#NAME?</v>
      </c>
      <c r="J100" s="9" t="e">
        <f aca="false">G100*[4]'inflation indexes'!i192</f>
        <v>#NAME?</v>
      </c>
      <c r="K100" s="9" t="e">
        <f aca="false">C100*[4]'inflation indexes'!i192</f>
        <v>#NAME?</v>
      </c>
      <c r="L100" s="9" t="e">
        <f aca="false">D100*[4]'inflation indexes'!i192</f>
        <v>#NAME?</v>
      </c>
      <c r="M100" s="9" t="e">
        <f aca="false">E100*[4]'inflation indexes'!i192</f>
        <v>#NAME?</v>
      </c>
      <c r="N100" s="9" t="e">
        <f aca="false">F100*[4]'inflation indexes'!i192</f>
        <v>#NAME?</v>
      </c>
      <c r="O100" s="9" t="n">
        <v>1.0148774272</v>
      </c>
      <c r="P100" s="14" t="n">
        <v>7694.399108235</v>
      </c>
      <c r="Q100" s="13" t="n">
        <v>7540.7312618519</v>
      </c>
      <c r="R100" s="13" t="n">
        <v>4856.4627970302</v>
      </c>
      <c r="S100" s="13" t="n">
        <v>3653.0884996664</v>
      </c>
      <c r="T100" s="13" t="n">
        <v>6945.1082130222</v>
      </c>
      <c r="U100" s="13" t="n">
        <v>7143.8618599266</v>
      </c>
      <c r="V100" s="10" t="n">
        <v>6070.724557587</v>
      </c>
      <c r="W100" s="10" t="n">
        <v>3873.2338908251</v>
      </c>
      <c r="X100" s="7" t="n">
        <f aca="false">X96+1</f>
        <v>2038</v>
      </c>
      <c r="Y100" s="8" t="e">
        <f aca="false">P100*[4]'inflation indexes'!i192</f>
        <v>#NAME?</v>
      </c>
      <c r="Z100" s="8" t="e">
        <f aca="false">U100*[4]'inflation indexes'!i192</f>
        <v>#NAME?</v>
      </c>
      <c r="AA100" s="13" t="e">
        <f aca="false">Q100*[4]'inflation indexes'!i192</f>
        <v>#NAME?</v>
      </c>
      <c r="AB100" s="13" t="e">
        <f aca="false">R100*[4]'inflation indexes'!i192</f>
        <v>#NAME?</v>
      </c>
      <c r="AC100" s="13" t="e">
        <f aca="false">S100*[4]'inflation indexes'!i192</f>
        <v>#NAME?</v>
      </c>
      <c r="AD100" s="13" t="e">
        <f aca="false">T100*[4]'inflation indexes'!i192</f>
        <v>#NAME?</v>
      </c>
      <c r="AE100" s="13" t="n">
        <f aca="false">V100*[3]'inflation indexes'!i192</f>
        <v>5630.96205355938</v>
      </c>
      <c r="AF100" s="13" t="n">
        <f aca="false">AE100*0.82</f>
        <v>4617.38888391869</v>
      </c>
      <c r="AG100" s="8" t="n">
        <f aca="false">W100*[3]'inflation indexes'!i192</f>
        <v>3592.65732729363</v>
      </c>
      <c r="AH100" s="13" t="n">
        <v>0.9029763219</v>
      </c>
      <c r="AI100" s="3" t="n">
        <f aca="false">AI96+1</f>
        <v>2038</v>
      </c>
      <c r="AJ100" s="11" t="n">
        <v>9363.674859325</v>
      </c>
      <c r="AK100" s="9" t="n">
        <v>8718.0034110634</v>
      </c>
      <c r="AL100" s="9" t="n">
        <v>5525.0412631326</v>
      </c>
      <c r="AM100" s="9" t="n">
        <v>4231.4078436033</v>
      </c>
      <c r="AN100" s="9" t="n">
        <v>8049.8526343833</v>
      </c>
      <c r="AO100" s="9" t="n">
        <v>8270.8454952667</v>
      </c>
      <c r="AP100" s="3"/>
      <c r="AQ100" s="3"/>
      <c r="AR100" s="3" t="n">
        <f aca="false">AR96+1</f>
        <v>2038</v>
      </c>
      <c r="AS100" s="6" t="e">
        <f aca="false">AJ100*[4]'inflation indexes'!i192</f>
        <v>#NAME?</v>
      </c>
      <c r="AT100" s="6" t="e">
        <f aca="false">AO100*[4]'inflation indexes'!i192</f>
        <v>#NAME?</v>
      </c>
      <c r="AU100" s="9" t="e">
        <f aca="false">AK100*[4]'inflation indexes'!i192</f>
        <v>#NAME?</v>
      </c>
      <c r="AV100" s="9" t="e">
        <f aca="false">AL100*[4]'inflation indexes'!i192</f>
        <v>#NAME?</v>
      </c>
      <c r="AW100" s="9" t="e">
        <f aca="false">AM100*[4]'inflation indexes'!i192</f>
        <v>#NAME?</v>
      </c>
      <c r="AX100" s="9" t="e">
        <f aca="false">AN100*[4]'inflation indexes'!i192</f>
        <v>#NAME?</v>
      </c>
      <c r="AY100" s="9" t="n">
        <v>0.8112414273</v>
      </c>
      <c r="AZ100" s="9" t="n">
        <f aca="false">V100*[3]'inflation indexes'!i192</f>
        <v>5630.96205355938</v>
      </c>
      <c r="BA100" s="9" t="n">
        <f aca="false">AZ100*0.82</f>
        <v>4617.38888391869</v>
      </c>
      <c r="BB100" s="6" t="n">
        <f aca="false">W100*[3]'inflation indexes'!i192</f>
        <v>3592.65732729363</v>
      </c>
    </row>
    <row r="101" customFormat="false" ht="15" hidden="false" customHeight="false" outlineLevel="0" collapsed="false">
      <c r="A101" s="0" t="n">
        <f aca="false">A97+1</f>
        <v>2039</v>
      </c>
      <c r="B101" s="11" t="n">
        <v>7458.18946163052</v>
      </c>
      <c r="C101" s="9" t="n">
        <v>8073.38722352231</v>
      </c>
      <c r="D101" s="9" t="n">
        <v>4961.89343565455</v>
      </c>
      <c r="E101" s="9" t="n">
        <v>3728.31636696862</v>
      </c>
      <c r="F101" s="9" t="n">
        <v>5962.4612195502</v>
      </c>
      <c r="G101" s="9" t="n">
        <v>6114.0949532995</v>
      </c>
      <c r="H101" s="3" t="n">
        <f aca="false">H97+1</f>
        <v>2039</v>
      </c>
      <c r="I101" s="11" t="e">
        <f aca="false">B101*[4]'inflation indexes'!i193</f>
        <v>#NAME?</v>
      </c>
      <c r="J101" s="9" t="e">
        <f aca="false">G101*[4]'inflation indexes'!i193</f>
        <v>#NAME?</v>
      </c>
      <c r="K101" s="9" t="e">
        <f aca="false">C101*[4]'inflation indexes'!i193</f>
        <v>#NAME?</v>
      </c>
      <c r="L101" s="9" t="e">
        <f aca="false">D101*[4]'inflation indexes'!i193</f>
        <v>#NAME?</v>
      </c>
      <c r="M101" s="9" t="e">
        <f aca="false">E101*[4]'inflation indexes'!i193</f>
        <v>#NAME?</v>
      </c>
      <c r="N101" s="9" t="e">
        <f aca="false">F101*[4]'inflation indexes'!i193</f>
        <v>#NAME?</v>
      </c>
      <c r="O101" s="9" t="n">
        <v>1.023513019</v>
      </c>
      <c r="P101" s="12" t="n">
        <v>7673.1548867263</v>
      </c>
      <c r="Q101" s="13" t="n">
        <v>7565.0100111615</v>
      </c>
      <c r="R101" s="13" t="n">
        <v>4875.9582149691</v>
      </c>
      <c r="S101" s="13" t="n">
        <v>3659.2439326634</v>
      </c>
      <c r="T101" s="13" t="n">
        <v>6979.9111403218</v>
      </c>
      <c r="U101" s="13" t="n">
        <v>7166.7198178201</v>
      </c>
      <c r="V101" s="10" t="n">
        <v>6100.853148166</v>
      </c>
      <c r="W101" s="10" t="n">
        <v>3879.0006692552</v>
      </c>
      <c r="X101" s="7" t="n">
        <f aca="false">X97+1</f>
        <v>2039</v>
      </c>
      <c r="Y101" s="8" t="e">
        <f aca="false">P101*[4]'inflation indexes'!i193</f>
        <v>#NAME?</v>
      </c>
      <c r="Z101" s="8" t="e">
        <f aca="false">U101*[4]'inflation indexes'!i193</f>
        <v>#NAME?</v>
      </c>
      <c r="AA101" s="13" t="e">
        <f aca="false">Q101*[4]'inflation indexes'!i193</f>
        <v>#NAME?</v>
      </c>
      <c r="AB101" s="13" t="e">
        <f aca="false">R101*[4]'inflation indexes'!i193</f>
        <v>#NAME?</v>
      </c>
      <c r="AC101" s="13" t="e">
        <f aca="false">S101*[4]'inflation indexes'!i193</f>
        <v>#NAME?</v>
      </c>
      <c r="AD101" s="13" t="e">
        <f aca="false">T101*[4]'inflation indexes'!i193</f>
        <v>#NAME?</v>
      </c>
      <c r="AE101" s="13" t="n">
        <f aca="false">V101*[3]'inflation indexes'!i193</f>
        <v>5658.90813292244</v>
      </c>
      <c r="AF101" s="13" t="n">
        <f aca="false">AE101*0.82</f>
        <v>4640.3046689964</v>
      </c>
      <c r="AG101" s="8" t="n">
        <f aca="false">W101*[3]'inflation indexes'!i193</f>
        <v>3598.00636103798</v>
      </c>
      <c r="AH101" s="13" t="n">
        <v>0.9217801266</v>
      </c>
      <c r="AI101" s="3" t="n">
        <f aca="false">AI97+1</f>
        <v>2039</v>
      </c>
      <c r="AJ101" s="11" t="n">
        <v>9373.487170757</v>
      </c>
      <c r="AK101" s="9" t="n">
        <v>8760.9701230234</v>
      </c>
      <c r="AL101" s="9" t="n">
        <v>5558.3182749803</v>
      </c>
      <c r="AM101" s="9" t="n">
        <v>4246.0318483957</v>
      </c>
      <c r="AN101" s="9" t="n">
        <v>8108.9356982394</v>
      </c>
      <c r="AO101" s="9" t="n">
        <v>8317.3962475452</v>
      </c>
      <c r="AP101" s="3"/>
      <c r="AQ101" s="3"/>
      <c r="AR101" s="3" t="n">
        <f aca="false">AR97+1</f>
        <v>2039</v>
      </c>
      <c r="AS101" s="6" t="e">
        <f aca="false">AJ101*[4]'inflation indexes'!i193</f>
        <v>#NAME?</v>
      </c>
      <c r="AT101" s="6" t="e">
        <f aca="false">AO101*[4]'inflation indexes'!i193</f>
        <v>#NAME?</v>
      </c>
      <c r="AU101" s="9" t="e">
        <f aca="false">AK101*[4]'inflation indexes'!i193</f>
        <v>#NAME?</v>
      </c>
      <c r="AV101" s="9" t="e">
        <f aca="false">AL101*[4]'inflation indexes'!i193</f>
        <v>#NAME?</v>
      </c>
      <c r="AW101" s="9" t="e">
        <f aca="false">AM101*[4]'inflation indexes'!i193</f>
        <v>#NAME?</v>
      </c>
      <c r="AX101" s="9" t="e">
        <f aca="false">AN101*[4]'inflation indexes'!i193</f>
        <v>#NAME?</v>
      </c>
      <c r="AY101" s="9" t="n">
        <v>0.8256554716</v>
      </c>
      <c r="AZ101" s="9" t="n">
        <f aca="false">V101*[3]'inflation indexes'!i193</f>
        <v>5658.90813292244</v>
      </c>
      <c r="BA101" s="9" t="n">
        <f aca="false">AZ101*0.82</f>
        <v>4640.3046689964</v>
      </c>
      <c r="BB101" s="6" t="n">
        <f aca="false">W101*[3]'inflation indexes'!i193</f>
        <v>3598.00636103798</v>
      </c>
    </row>
    <row r="102" customFormat="false" ht="15" hidden="false" customHeight="false" outlineLevel="0" collapsed="false">
      <c r="A102" s="0" t="n">
        <f aca="false">A98+1</f>
        <v>2039</v>
      </c>
      <c r="B102" s="11" t="n">
        <v>7441.94283378831</v>
      </c>
      <c r="C102" s="9" t="n">
        <v>8160.99105436896</v>
      </c>
      <c r="D102" s="9" t="n">
        <v>4995.02983182664</v>
      </c>
      <c r="E102" s="9" t="n">
        <v>3757.52000591851</v>
      </c>
      <c r="F102" s="9" t="n">
        <v>5975.9105012068</v>
      </c>
      <c r="G102" s="9" t="n">
        <v>6118.509785629</v>
      </c>
      <c r="H102" s="3" t="n">
        <f aca="false">H98+1</f>
        <v>2039</v>
      </c>
      <c r="I102" s="11" t="e">
        <f aca="false">B102*[4]'inflation indexes'!i194</f>
        <v>#NAME?</v>
      </c>
      <c r="J102" s="9" t="e">
        <f aca="false">G102*[4]'inflation indexes'!i194</f>
        <v>#NAME?</v>
      </c>
      <c r="K102" s="9" t="e">
        <f aca="false">C102*[4]'inflation indexes'!i194</f>
        <v>#NAME?</v>
      </c>
      <c r="L102" s="9" t="e">
        <f aca="false">D102*[4]'inflation indexes'!i194</f>
        <v>#NAME?</v>
      </c>
      <c r="M102" s="9" t="e">
        <f aca="false">E102*[4]'inflation indexes'!i194</f>
        <v>#NAME?</v>
      </c>
      <c r="N102" s="9" t="e">
        <f aca="false">F102*[4]'inflation indexes'!i194</f>
        <v>#NAME?</v>
      </c>
      <c r="O102" s="9" t="n">
        <v>1.0184552537</v>
      </c>
      <c r="P102" s="14" t="n">
        <v>7690.2210672592</v>
      </c>
      <c r="Q102" s="13" t="n">
        <v>7574.7701272709</v>
      </c>
      <c r="R102" s="13" t="n">
        <v>4905.231469412</v>
      </c>
      <c r="S102" s="13" t="n">
        <v>3669.2019087082</v>
      </c>
      <c r="T102" s="13" t="n">
        <v>6994.4004723116</v>
      </c>
      <c r="U102" s="13" t="n">
        <v>7182.187599464</v>
      </c>
      <c r="V102" s="10" t="n">
        <v>6131.1312648786</v>
      </c>
      <c r="W102" s="10" t="n">
        <v>3884.7760337234</v>
      </c>
      <c r="X102" s="7" t="n">
        <f aca="false">X98+1</f>
        <v>2039</v>
      </c>
      <c r="Y102" s="8" t="e">
        <f aca="false">P102*[4]'inflation indexes'!i194</f>
        <v>#NAME?</v>
      </c>
      <c r="Z102" s="8" t="e">
        <f aca="false">U102*[4]'inflation indexes'!i194</f>
        <v>#NAME?</v>
      </c>
      <c r="AA102" s="13" t="e">
        <f aca="false">Q102*[4]'inflation indexes'!i194</f>
        <v>#NAME?</v>
      </c>
      <c r="AB102" s="13" t="e">
        <f aca="false">R102*[4]'inflation indexes'!i194</f>
        <v>#NAME?</v>
      </c>
      <c r="AC102" s="13" t="e">
        <f aca="false">S102*[4]'inflation indexes'!i194</f>
        <v>#NAME?</v>
      </c>
      <c r="AD102" s="13" t="e">
        <f aca="false">T102*[4]'inflation indexes'!i194</f>
        <v>#NAME?</v>
      </c>
      <c r="AE102" s="13" t="n">
        <f aca="false">V102*[3]'inflation indexes'!i194</f>
        <v>5686.99290676526</v>
      </c>
      <c r="AF102" s="13" t="n">
        <f aca="false">AE102*0.82</f>
        <v>4663.33418354751</v>
      </c>
      <c r="AG102" s="8" t="n">
        <f aca="false">W102*[3]'inflation indexes'!i194</f>
        <v>3603.36335884893</v>
      </c>
      <c r="AH102" s="13" t="n">
        <v>0.9069603791</v>
      </c>
      <c r="AI102" s="3" t="n">
        <f aca="false">AI98+1</f>
        <v>2039</v>
      </c>
      <c r="AJ102" s="11" t="n">
        <v>9413.3761654407</v>
      </c>
      <c r="AK102" s="9" t="n">
        <v>8807.9581304118</v>
      </c>
      <c r="AL102" s="9" t="n">
        <v>5592.2292351784</v>
      </c>
      <c r="AM102" s="9" t="n">
        <v>4254.4241691721</v>
      </c>
      <c r="AN102" s="9" t="n">
        <v>8159.296227292</v>
      </c>
      <c r="AO102" s="9" t="n">
        <v>8367.914493093</v>
      </c>
      <c r="AP102" s="3"/>
      <c r="AQ102" s="3"/>
      <c r="AR102" s="3" t="n">
        <f aca="false">AR98+1</f>
        <v>2039</v>
      </c>
      <c r="AS102" s="6" t="e">
        <f aca="false">AJ102*[4]'inflation indexes'!i194</f>
        <v>#NAME?</v>
      </c>
      <c r="AT102" s="6" t="e">
        <f aca="false">AO102*[4]'inflation indexes'!i194</f>
        <v>#NAME?</v>
      </c>
      <c r="AU102" s="9" t="e">
        <f aca="false">AK102*[4]'inflation indexes'!i194</f>
        <v>#NAME?</v>
      </c>
      <c r="AV102" s="9" t="e">
        <f aca="false">AL102*[4]'inflation indexes'!i194</f>
        <v>#NAME?</v>
      </c>
      <c r="AW102" s="9" t="e">
        <f aca="false">AM102*[4]'inflation indexes'!i194</f>
        <v>#NAME?</v>
      </c>
      <c r="AX102" s="9" t="e">
        <f aca="false">AN102*[4]'inflation indexes'!i194</f>
        <v>#NAME?</v>
      </c>
      <c r="AY102" s="9" t="n">
        <v>0.8247716577</v>
      </c>
      <c r="AZ102" s="9" t="n">
        <f aca="false">V102*[3]'inflation indexes'!i194</f>
        <v>5686.99290676526</v>
      </c>
      <c r="BA102" s="9" t="n">
        <f aca="false">AZ102*0.82</f>
        <v>4663.33418354751</v>
      </c>
      <c r="BB102" s="6" t="n">
        <f aca="false">W102*[3]'inflation indexes'!i194</f>
        <v>3603.36335884893</v>
      </c>
    </row>
    <row r="103" customFormat="false" ht="15" hidden="false" customHeight="false" outlineLevel="0" collapsed="false">
      <c r="A103" s="0" t="n">
        <f aca="false">A99+1</f>
        <v>2039</v>
      </c>
      <c r="B103" s="11" t="n">
        <v>7443.50945475927</v>
      </c>
      <c r="C103" s="9" t="n">
        <v>8153.04671496515</v>
      </c>
      <c r="D103" s="9" t="n">
        <v>5013.67165854212</v>
      </c>
      <c r="E103" s="9" t="n">
        <v>3759.16883850626</v>
      </c>
      <c r="F103" s="9" t="n">
        <v>6003.7970423789</v>
      </c>
      <c r="G103" s="9" t="n">
        <v>6132.5180554541</v>
      </c>
      <c r="H103" s="3" t="n">
        <f aca="false">H99+1</f>
        <v>2039</v>
      </c>
      <c r="I103" s="11" t="e">
        <f aca="false">B103*[4]'inflation indexes'!i195</f>
        <v>#NAME?</v>
      </c>
      <c r="J103" s="9" t="e">
        <f aca="false">G103*[4]'inflation indexes'!i195</f>
        <v>#NAME?</v>
      </c>
      <c r="K103" s="9" t="e">
        <f aca="false">C103*[4]'inflation indexes'!i195</f>
        <v>#NAME?</v>
      </c>
      <c r="L103" s="9" t="e">
        <f aca="false">D103*[4]'inflation indexes'!i195</f>
        <v>#NAME?</v>
      </c>
      <c r="M103" s="9" t="e">
        <f aca="false">E103*[4]'inflation indexes'!i195</f>
        <v>#NAME?</v>
      </c>
      <c r="N103" s="9" t="e">
        <f aca="false">F103*[4]'inflation indexes'!i195</f>
        <v>#NAME?</v>
      </c>
      <c r="O103" s="9" t="n">
        <v>1.0213862572</v>
      </c>
      <c r="P103" s="14" t="n">
        <v>7719.7500043506</v>
      </c>
      <c r="Q103" s="13" t="n">
        <v>7595.5735760679</v>
      </c>
      <c r="R103" s="13" t="n">
        <v>4929.82229082</v>
      </c>
      <c r="S103" s="13" t="n">
        <v>3675.5667555426</v>
      </c>
      <c r="T103" s="13" t="n">
        <v>7018.7596580201</v>
      </c>
      <c r="U103" s="13" t="n">
        <v>7200.5502986487</v>
      </c>
      <c r="V103" s="10" t="n">
        <v>6161.5596498125</v>
      </c>
      <c r="W103" s="10" t="n">
        <v>3890.5599970132</v>
      </c>
      <c r="X103" s="7" t="n">
        <f aca="false">X99+1</f>
        <v>2039</v>
      </c>
      <c r="Y103" s="8" t="e">
        <f aca="false">P103*[4]'inflation indexes'!i195</f>
        <v>#NAME?</v>
      </c>
      <c r="Z103" s="8" t="e">
        <f aca="false">U103*[4]'inflation indexes'!i195</f>
        <v>#NAME?</v>
      </c>
      <c r="AA103" s="13" t="e">
        <f aca="false">Q103*[4]'inflation indexes'!i195</f>
        <v>#NAME?</v>
      </c>
      <c r="AB103" s="13" t="e">
        <f aca="false">R103*[4]'inflation indexes'!i195</f>
        <v>#NAME?</v>
      </c>
      <c r="AC103" s="13" t="e">
        <f aca="false">S103*[4]'inflation indexes'!i195</f>
        <v>#NAME?</v>
      </c>
      <c r="AD103" s="13" t="e">
        <f aca="false">T103*[4]'inflation indexes'!i195</f>
        <v>#NAME?</v>
      </c>
      <c r="AE103" s="13" t="n">
        <f aca="false">V103*[3]'inflation indexes'!i195</f>
        <v>5715.21706341881</v>
      </c>
      <c r="AF103" s="13" t="n">
        <f aca="false">AE103*0.82</f>
        <v>4686.47799200342</v>
      </c>
      <c r="AG103" s="8" t="n">
        <f aca="false">W103*[3]'inflation indexes'!i195</f>
        <v>3608.72833258396</v>
      </c>
      <c r="AH103" s="13" t="n">
        <v>0.9047356266</v>
      </c>
      <c r="AI103" s="3" t="n">
        <f aca="false">AI99+1</f>
        <v>2039</v>
      </c>
      <c r="AJ103" s="11" t="n">
        <v>9404.4842264602</v>
      </c>
      <c r="AK103" s="9" t="n">
        <v>8856.8540845823</v>
      </c>
      <c r="AL103" s="9" t="n">
        <v>5607.7750215367</v>
      </c>
      <c r="AM103" s="9" t="n">
        <v>4272.5574275074</v>
      </c>
      <c r="AN103" s="9" t="n">
        <v>8212.5416381198</v>
      </c>
      <c r="AO103" s="9" t="n">
        <v>8399.7828808971</v>
      </c>
      <c r="AP103" s="3"/>
      <c r="AQ103" s="3"/>
      <c r="AR103" s="3" t="n">
        <f aca="false">AR99+1</f>
        <v>2039</v>
      </c>
      <c r="AS103" s="6" t="e">
        <f aca="false">AJ103*[4]'inflation indexes'!i195</f>
        <v>#NAME?</v>
      </c>
      <c r="AT103" s="6" t="e">
        <f aca="false">AO103*[4]'inflation indexes'!i195</f>
        <v>#NAME?</v>
      </c>
      <c r="AU103" s="9" t="e">
        <f aca="false">AK103*[4]'inflation indexes'!i195</f>
        <v>#NAME?</v>
      </c>
      <c r="AV103" s="9" t="e">
        <f aca="false">AL103*[4]'inflation indexes'!i195</f>
        <v>#NAME?</v>
      </c>
      <c r="AW103" s="9" t="e">
        <f aca="false">AM103*[4]'inflation indexes'!i195</f>
        <v>#NAME?</v>
      </c>
      <c r="AX103" s="9" t="e">
        <f aca="false">AN103*[4]'inflation indexes'!i195</f>
        <v>#NAME?</v>
      </c>
      <c r="AY103" s="9" t="n">
        <v>0.836265276</v>
      </c>
      <c r="AZ103" s="9" t="n">
        <f aca="false">V103*[3]'inflation indexes'!i195</f>
        <v>5715.21706341881</v>
      </c>
      <c r="BA103" s="9" t="n">
        <f aca="false">AZ103*0.82</f>
        <v>4686.47799200342</v>
      </c>
      <c r="BB103" s="6" t="n">
        <f aca="false">W103*[3]'inflation indexes'!i195</f>
        <v>3608.72833258396</v>
      </c>
    </row>
    <row r="104" customFormat="false" ht="15" hidden="false" customHeight="false" outlineLevel="0" collapsed="false">
      <c r="A104" s="0" t="n">
        <f aca="false">A100+1</f>
        <v>2039</v>
      </c>
      <c r="B104" s="11" t="n">
        <v>7422.74763740487</v>
      </c>
      <c r="C104" s="9" t="n">
        <v>8187.26891129575</v>
      </c>
      <c r="D104" s="9" t="n">
        <v>5018.74484340478</v>
      </c>
      <c r="E104" s="9" t="n">
        <v>3761.39166453383</v>
      </c>
      <c r="F104" s="9" t="n">
        <v>6026.0517850529</v>
      </c>
      <c r="G104" s="9" t="n">
        <v>6147.1803587921</v>
      </c>
      <c r="H104" s="3" t="n">
        <f aca="false">H100+1</f>
        <v>2039</v>
      </c>
      <c r="I104" s="11" t="e">
        <f aca="false">B104*[4]'inflation indexes'!i196</f>
        <v>#NAME?</v>
      </c>
      <c r="J104" s="9" t="e">
        <f aca="false">G104*[4]'inflation indexes'!i196</f>
        <v>#NAME?</v>
      </c>
      <c r="K104" s="9" t="e">
        <f aca="false">C104*[4]'inflation indexes'!i196</f>
        <v>#NAME?</v>
      </c>
      <c r="L104" s="9" t="e">
        <f aca="false">D104*[4]'inflation indexes'!i196</f>
        <v>#NAME?</v>
      </c>
      <c r="M104" s="9" t="e">
        <f aca="false">E104*[4]'inflation indexes'!i196</f>
        <v>#NAME?</v>
      </c>
      <c r="N104" s="9" t="e">
        <f aca="false">F104*[4]'inflation indexes'!i196</f>
        <v>#NAME?</v>
      </c>
      <c r="O104" s="9" t="n">
        <v>1.0241655814</v>
      </c>
      <c r="P104" s="14" t="n">
        <v>7749.7078875407</v>
      </c>
      <c r="Q104" s="13" t="n">
        <v>7622.1919489664</v>
      </c>
      <c r="R104" s="13" t="n">
        <v>4937.6628809358</v>
      </c>
      <c r="S104" s="13" t="n">
        <v>3681.1274016303</v>
      </c>
      <c r="T104" s="13" t="n">
        <v>7064.9249916551</v>
      </c>
      <c r="U104" s="13" t="n">
        <v>7225.6234033312</v>
      </c>
      <c r="V104" s="10" t="n">
        <v>6192.1390487387</v>
      </c>
      <c r="W104" s="10" t="n">
        <v>3896.3525719272</v>
      </c>
      <c r="X104" s="7" t="n">
        <f aca="false">X100+1</f>
        <v>2039</v>
      </c>
      <c r="Y104" s="8" t="e">
        <f aca="false">P104*[4]'inflation indexes'!i196</f>
        <v>#NAME?</v>
      </c>
      <c r="Z104" s="8" t="e">
        <f aca="false">U104*[4]'inflation indexes'!i196</f>
        <v>#NAME?</v>
      </c>
      <c r="AA104" s="13" t="e">
        <f aca="false">Q104*[4]'inflation indexes'!i196</f>
        <v>#NAME?</v>
      </c>
      <c r="AB104" s="13" t="e">
        <f aca="false">R104*[4]'inflation indexes'!i196</f>
        <v>#NAME?</v>
      </c>
      <c r="AC104" s="13" t="e">
        <f aca="false">S104*[4]'inflation indexes'!i196</f>
        <v>#NAME?</v>
      </c>
      <c r="AD104" s="13" t="e">
        <f aca="false">T104*[4]'inflation indexes'!i196</f>
        <v>#NAME?</v>
      </c>
      <c r="AE104" s="13" t="n">
        <f aca="false">V104*[3]'inflation indexes'!i196</f>
        <v>5743.58129463053</v>
      </c>
      <c r="AF104" s="13" t="n">
        <f aca="false">AE104*0.82</f>
        <v>4709.73666159704</v>
      </c>
      <c r="AG104" s="8" t="n">
        <f aca="false">W104*[3]'inflation indexes'!i196</f>
        <v>3614.10129411824</v>
      </c>
      <c r="AH104" s="13" t="n">
        <v>0.8982724368</v>
      </c>
      <c r="AI104" s="3" t="n">
        <f aca="false">AI100+1</f>
        <v>2039</v>
      </c>
      <c r="AJ104" s="11" t="n">
        <v>9448.6882680658</v>
      </c>
      <c r="AK104" s="9" t="n">
        <v>8909.422709554</v>
      </c>
      <c r="AL104" s="9" t="n">
        <v>5623.9424072673</v>
      </c>
      <c r="AM104" s="9" t="n">
        <v>4288.1046282705</v>
      </c>
      <c r="AN104" s="9" t="n">
        <v>8264.2589716439</v>
      </c>
      <c r="AO104" s="9" t="n">
        <v>8439.165830788</v>
      </c>
      <c r="AP104" s="3"/>
      <c r="AQ104" s="3"/>
      <c r="AR104" s="3" t="n">
        <f aca="false">AR100+1</f>
        <v>2039</v>
      </c>
      <c r="AS104" s="6" t="e">
        <f aca="false">AJ104*[4]'inflation indexes'!i196</f>
        <v>#NAME?</v>
      </c>
      <c r="AT104" s="6" t="e">
        <f aca="false">AO104*[4]'inflation indexes'!i196</f>
        <v>#NAME?</v>
      </c>
      <c r="AU104" s="9" t="e">
        <f aca="false">AK104*[4]'inflation indexes'!i196</f>
        <v>#NAME?</v>
      </c>
      <c r="AV104" s="9" t="e">
        <f aca="false">AL104*[4]'inflation indexes'!i196</f>
        <v>#NAME?</v>
      </c>
      <c r="AW104" s="9" t="e">
        <f aca="false">AM104*[4]'inflation indexes'!i196</f>
        <v>#NAME?</v>
      </c>
      <c r="AX104" s="9" t="e">
        <f aca="false">AN104*[4]'inflation indexes'!i196</f>
        <v>#NAME?</v>
      </c>
      <c r="AY104" s="9" t="n">
        <v>0.8380713744</v>
      </c>
      <c r="AZ104" s="9" t="n">
        <f aca="false">V104*[3]'inflation indexes'!i196</f>
        <v>5743.58129463053</v>
      </c>
      <c r="BA104" s="9" t="n">
        <f aca="false">AZ104*0.82</f>
        <v>4709.73666159704</v>
      </c>
      <c r="BB104" s="6" t="n">
        <f aca="false">W104*[3]'inflation indexes'!i196</f>
        <v>3614.10129411824</v>
      </c>
    </row>
    <row r="105" customFormat="false" ht="15" hidden="false" customHeight="false" outlineLevel="0" collapsed="false">
      <c r="A105" s="0" t="n">
        <f aca="false">A101+1</f>
        <v>2040</v>
      </c>
      <c r="B105" s="11" t="n">
        <v>7398.30218687012</v>
      </c>
      <c r="C105" s="9" t="n">
        <v>8213.58405236589</v>
      </c>
      <c r="D105" s="9" t="n">
        <v>5017.17551818238</v>
      </c>
      <c r="E105" s="9" t="n">
        <v>3764.15259023152</v>
      </c>
      <c r="F105" s="9" t="n">
        <v>6048.4011179165</v>
      </c>
      <c r="G105" s="9" t="n">
        <v>6167.5766434251</v>
      </c>
      <c r="H105" s="3" t="n">
        <f aca="false">H101+1</f>
        <v>2040</v>
      </c>
      <c r="I105" s="11" t="e">
        <f aca="false">B105*[4]'inflation indexes'!i197</f>
        <v>#NAME?</v>
      </c>
      <c r="J105" s="9" t="e">
        <f aca="false">G105*[4]'inflation indexes'!i197</f>
        <v>#NAME?</v>
      </c>
      <c r="K105" s="9" t="e">
        <f aca="false">C105*[4]'inflation indexes'!i197</f>
        <v>#NAME?</v>
      </c>
      <c r="L105" s="9" t="e">
        <f aca="false">D105*[4]'inflation indexes'!i197</f>
        <v>#NAME?</v>
      </c>
      <c r="M105" s="9" t="e">
        <f aca="false">E105*[4]'inflation indexes'!i197</f>
        <v>#NAME?</v>
      </c>
      <c r="N105" s="9" t="e">
        <f aca="false">F105*[4]'inflation indexes'!i197</f>
        <v>#NAME?</v>
      </c>
      <c r="O105" s="9" t="n">
        <v>1.0322426248</v>
      </c>
      <c r="P105" s="12" t="n">
        <v>7767.375750386</v>
      </c>
      <c r="Q105" s="13" t="n">
        <v>7658.8807738272</v>
      </c>
      <c r="R105" s="13" t="n">
        <v>4959.5637291569</v>
      </c>
      <c r="S105" s="13" t="n">
        <v>3687.4729333301</v>
      </c>
      <c r="T105" s="13" t="n">
        <v>7106.1856291585</v>
      </c>
      <c r="U105" s="13" t="n">
        <v>7252.0260734801</v>
      </c>
      <c r="V105" s="10" t="n">
        <v>6222.8702111294</v>
      </c>
      <c r="W105" s="10" t="n">
        <v>3902.1537712871</v>
      </c>
      <c r="X105" s="7" t="n">
        <f aca="false">X101+1</f>
        <v>2040</v>
      </c>
      <c r="Y105" s="8" t="e">
        <f aca="false">P105*[4]'inflation indexes'!i197</f>
        <v>#NAME?</v>
      </c>
      <c r="Z105" s="8" t="e">
        <f aca="false">U105*[4]'inflation indexes'!i197</f>
        <v>#NAME?</v>
      </c>
      <c r="AA105" s="13" t="e">
        <f aca="false">Q105*[4]'inflation indexes'!i197</f>
        <v>#NAME?</v>
      </c>
      <c r="AB105" s="13" t="e">
        <f aca="false">R105*[4]'inflation indexes'!i197</f>
        <v>#NAME?</v>
      </c>
      <c r="AC105" s="13" t="e">
        <f aca="false">S105*[4]'inflation indexes'!i197</f>
        <v>#NAME?</v>
      </c>
      <c r="AD105" s="13" t="e">
        <f aca="false">T105*[4]'inflation indexes'!i197</f>
        <v>#NAME?</v>
      </c>
      <c r="AE105" s="13" t="n">
        <f aca="false">V105*[3]'inflation indexes'!i197</f>
        <v>5772.08629558096</v>
      </c>
      <c r="AF105" s="13" t="n">
        <f aca="false">AE105*0.82</f>
        <v>4733.11076237639</v>
      </c>
      <c r="AG105" s="8" t="n">
        <f aca="false">W105*[3]'inflation indexes'!i197</f>
        <v>3619.48225534467</v>
      </c>
      <c r="AH105" s="13" t="n">
        <v>0.8849227334</v>
      </c>
      <c r="AI105" s="3" t="n">
        <f aca="false">AI101+1</f>
        <v>2040</v>
      </c>
      <c r="AJ105" s="11" t="n">
        <v>9482.0723392495</v>
      </c>
      <c r="AK105" s="9" t="n">
        <v>8967.5719574082</v>
      </c>
      <c r="AL105" s="9" t="n">
        <v>5670.2325599126</v>
      </c>
      <c r="AM105" s="9" t="n">
        <v>4303.0989582202</v>
      </c>
      <c r="AN105" s="9" t="n">
        <v>8327.6795773645</v>
      </c>
      <c r="AO105" s="9" t="n">
        <v>8497.0925303727</v>
      </c>
      <c r="AP105" s="3"/>
      <c r="AQ105" s="3"/>
      <c r="AR105" s="3" t="n">
        <f aca="false">AR101+1</f>
        <v>2040</v>
      </c>
      <c r="AS105" s="6" t="e">
        <f aca="false">AJ105*[4]'inflation indexes'!i197</f>
        <v>#NAME?</v>
      </c>
      <c r="AT105" s="6" t="e">
        <f aca="false">AO105*[4]'inflation indexes'!i197</f>
        <v>#NAME?</v>
      </c>
      <c r="AU105" s="9" t="e">
        <f aca="false">AK105*[4]'inflation indexes'!i197</f>
        <v>#NAME?</v>
      </c>
      <c r="AV105" s="9" t="e">
        <f aca="false">AL105*[4]'inflation indexes'!i197</f>
        <v>#NAME?</v>
      </c>
      <c r="AW105" s="9" t="e">
        <f aca="false">AM105*[4]'inflation indexes'!i197</f>
        <v>#NAME?</v>
      </c>
      <c r="AX105" s="9" t="e">
        <f aca="false">AN105*[4]'inflation indexes'!i197</f>
        <v>#NAME?</v>
      </c>
      <c r="AY105" s="9" t="n">
        <v>0.8363719014</v>
      </c>
      <c r="AZ105" s="9" t="n">
        <f aca="false">V105*[3]'inflation indexes'!i197</f>
        <v>5772.08629558096</v>
      </c>
      <c r="BA105" s="9" t="n">
        <f aca="false">AZ105*0.82</f>
        <v>4733.11076237639</v>
      </c>
      <c r="BB105" s="6" t="n">
        <f aca="false">W105*[3]'inflation indexes'!i197</f>
        <v>3619.48225534467</v>
      </c>
    </row>
    <row r="106" customFormat="false" ht="15" hidden="false" customHeight="false" outlineLevel="0" collapsed="false">
      <c r="A106" s="0" t="n">
        <f aca="false">A102+1</f>
        <v>2040</v>
      </c>
      <c r="B106" s="11" t="n">
        <v>7436.78894930006</v>
      </c>
      <c r="C106" s="9" t="n">
        <v>8245.90988168886</v>
      </c>
      <c r="D106" s="9" t="n">
        <v>5025.3631191785</v>
      </c>
      <c r="E106" s="9" t="n">
        <v>3774.95112487575</v>
      </c>
      <c r="F106" s="9" t="n">
        <v>6056.4758814104</v>
      </c>
      <c r="G106" s="9" t="n">
        <v>6168.6722337271</v>
      </c>
      <c r="H106" s="3" t="n">
        <f aca="false">H102+1</f>
        <v>2040</v>
      </c>
      <c r="I106" s="11" t="e">
        <f aca="false">B106*[4]'inflation indexes'!i198</f>
        <v>#NAME?</v>
      </c>
      <c r="J106" s="9" t="e">
        <f aca="false">G106*[4]'inflation indexes'!i198</f>
        <v>#NAME?</v>
      </c>
      <c r="K106" s="9" t="e">
        <f aca="false">C106*[4]'inflation indexes'!i198</f>
        <v>#NAME?</v>
      </c>
      <c r="L106" s="9" t="e">
        <f aca="false">D106*[4]'inflation indexes'!i198</f>
        <v>#NAME?</v>
      </c>
      <c r="M106" s="9" t="e">
        <f aca="false">E106*[4]'inflation indexes'!i198</f>
        <v>#NAME?</v>
      </c>
      <c r="N106" s="9" t="e">
        <f aca="false">F106*[4]'inflation indexes'!i198</f>
        <v>#NAME?</v>
      </c>
      <c r="O106" s="9" t="n">
        <v>1.0484056319</v>
      </c>
      <c r="P106" s="14" t="n">
        <v>7759.4879538373</v>
      </c>
      <c r="Q106" s="13" t="n">
        <v>7695.8289322818</v>
      </c>
      <c r="R106" s="13" t="n">
        <v>4985.1270935559</v>
      </c>
      <c r="S106" s="13" t="n">
        <v>3696.5167149878</v>
      </c>
      <c r="T106" s="13" t="n">
        <v>7144.4594962724</v>
      </c>
      <c r="U106" s="13" t="n">
        <v>7288.1806014127</v>
      </c>
      <c r="V106" s="10" t="n">
        <v>6253.7538901761</v>
      </c>
      <c r="W106" s="10" t="n">
        <v>3907.9636079336</v>
      </c>
      <c r="X106" s="7" t="n">
        <f aca="false">X102+1</f>
        <v>2040</v>
      </c>
      <c r="Y106" s="8" t="e">
        <f aca="false">P106*[4]'inflation indexes'!i198</f>
        <v>#NAME?</v>
      </c>
      <c r="Z106" s="8" t="e">
        <f aca="false">U106*[4]'inflation indexes'!i198</f>
        <v>#NAME?</v>
      </c>
      <c r="AA106" s="13" t="e">
        <f aca="false">Q106*[4]'inflation indexes'!i198</f>
        <v>#NAME?</v>
      </c>
      <c r="AB106" s="13" t="e">
        <f aca="false">R106*[4]'inflation indexes'!i198</f>
        <v>#NAME?</v>
      </c>
      <c r="AC106" s="13" t="e">
        <f aca="false">S106*[4]'inflation indexes'!i198</f>
        <v>#NAME?</v>
      </c>
      <c r="AD106" s="13" t="e">
        <f aca="false">T106*[4]'inflation indexes'!i198</f>
        <v>#NAME?</v>
      </c>
      <c r="AE106" s="13" t="n">
        <f aca="false">V106*[3]'inflation indexes'!i198</f>
        <v>5800.7327649005</v>
      </c>
      <c r="AF106" s="13" t="n">
        <f aca="false">AE106*0.82</f>
        <v>4756.60086721841</v>
      </c>
      <c r="AG106" s="8" t="n">
        <f aca="false">W106*[3]'inflation indexes'!i198</f>
        <v>3624.87122817378</v>
      </c>
      <c r="AH106" s="13" t="n">
        <v>0.8980423215</v>
      </c>
      <c r="AI106" s="3" t="n">
        <f aca="false">AI102+1</f>
        <v>2040</v>
      </c>
      <c r="AJ106" s="11" t="n">
        <v>9494.2993648243</v>
      </c>
      <c r="AK106" s="9" t="n">
        <v>9041.2887295498</v>
      </c>
      <c r="AL106" s="9" t="n">
        <v>5701.1328284206</v>
      </c>
      <c r="AM106" s="9" t="n">
        <v>4318.2862669287</v>
      </c>
      <c r="AN106" s="9" t="n">
        <v>8404.3054493449</v>
      </c>
      <c r="AO106" s="9" t="n">
        <v>8560.2586438844</v>
      </c>
      <c r="AP106" s="3"/>
      <c r="AQ106" s="3"/>
      <c r="AR106" s="3" t="n">
        <f aca="false">AR102+1</f>
        <v>2040</v>
      </c>
      <c r="AS106" s="6" t="e">
        <f aca="false">AJ106*[4]'inflation indexes'!i198</f>
        <v>#NAME?</v>
      </c>
      <c r="AT106" s="6" t="e">
        <f aca="false">AO106*[4]'inflation indexes'!i198</f>
        <v>#NAME?</v>
      </c>
      <c r="AU106" s="9" t="e">
        <f aca="false">AK106*[4]'inflation indexes'!i198</f>
        <v>#NAME?</v>
      </c>
      <c r="AV106" s="9" t="e">
        <f aca="false">AL106*[4]'inflation indexes'!i198</f>
        <v>#NAME?</v>
      </c>
      <c r="AW106" s="9" t="e">
        <f aca="false">AM106*[4]'inflation indexes'!i198</f>
        <v>#NAME?</v>
      </c>
      <c r="AX106" s="9" t="e">
        <f aca="false">AN106*[4]'inflation indexes'!i198</f>
        <v>#NAME?</v>
      </c>
      <c r="AY106" s="9" t="n">
        <v>0.8448661363</v>
      </c>
      <c r="AZ106" s="9" t="n">
        <f aca="false">V106*[3]'inflation indexes'!i198</f>
        <v>5800.7327649005</v>
      </c>
      <c r="BA106" s="9" t="n">
        <f aca="false">AZ106*0.82</f>
        <v>4756.60086721841</v>
      </c>
      <c r="BB106" s="6" t="n">
        <f aca="false">W106*[3]'inflation indexes'!i198</f>
        <v>3624.87122817378</v>
      </c>
    </row>
    <row r="107" customFormat="false" ht="15" hidden="false" customHeight="false" outlineLevel="0" collapsed="false">
      <c r="A107" s="0" t="n">
        <f aca="false">A103+1</f>
        <v>2040</v>
      </c>
      <c r="B107" s="11" t="n">
        <v>7465.2528524393</v>
      </c>
      <c r="C107" s="9" t="n">
        <v>8254.09158892255</v>
      </c>
      <c r="D107" s="9" t="n">
        <v>5012.86108810567</v>
      </c>
      <c r="E107" s="9" t="n">
        <v>3775.1810994818</v>
      </c>
      <c r="F107" s="9" t="n">
        <v>6074.1202141789</v>
      </c>
      <c r="G107" s="9" t="n">
        <v>6175.7395249082</v>
      </c>
      <c r="H107" s="3" t="n">
        <f aca="false">H103+1</f>
        <v>2040</v>
      </c>
      <c r="I107" s="11" t="e">
        <f aca="false">B107*[4]'inflation indexes'!i199</f>
        <v>#NAME?</v>
      </c>
      <c r="J107" s="9" t="e">
        <f aca="false">G107*[4]'inflation indexes'!i199</f>
        <v>#NAME?</v>
      </c>
      <c r="K107" s="9" t="e">
        <f aca="false">C107*[4]'inflation indexes'!i199</f>
        <v>#NAME?</v>
      </c>
      <c r="L107" s="9" t="e">
        <f aca="false">D107*[4]'inflation indexes'!i199</f>
        <v>#NAME?</v>
      </c>
      <c r="M107" s="9" t="e">
        <f aca="false">E107*[4]'inflation indexes'!i199</f>
        <v>#NAME?</v>
      </c>
      <c r="N107" s="9" t="e">
        <f aca="false">F107*[4]'inflation indexes'!i199</f>
        <v>#NAME?</v>
      </c>
      <c r="O107" s="9" t="n">
        <v>1.0338642945</v>
      </c>
      <c r="P107" s="14" t="n">
        <v>7783.2131747351</v>
      </c>
      <c r="Q107" s="13" t="n">
        <v>7716.7741562339</v>
      </c>
      <c r="R107" s="13" t="n">
        <v>4992.9712957034</v>
      </c>
      <c r="S107" s="13" t="n">
        <v>3703.0415047653</v>
      </c>
      <c r="T107" s="13" t="n">
        <v>7169.0629151967</v>
      </c>
      <c r="U107" s="13" t="n">
        <v>7305.6920858743</v>
      </c>
      <c r="V107" s="10" t="n">
        <v>6284.7908428087</v>
      </c>
      <c r="W107" s="10" t="n">
        <v>3913.7820947266</v>
      </c>
      <c r="X107" s="7" t="n">
        <f aca="false">X103+1</f>
        <v>2040</v>
      </c>
      <c r="Y107" s="8" t="e">
        <f aca="false">P107*[4]'inflation indexes'!i199</f>
        <v>#NAME?</v>
      </c>
      <c r="Z107" s="8" t="e">
        <f aca="false">U107*[4]'inflation indexes'!i199</f>
        <v>#NAME?</v>
      </c>
      <c r="AA107" s="13" t="e">
        <f aca="false">Q107*[4]'inflation indexes'!i199</f>
        <v>#NAME?</v>
      </c>
      <c r="AB107" s="13" t="e">
        <f aca="false">R107*[4]'inflation indexes'!i199</f>
        <v>#NAME?</v>
      </c>
      <c r="AC107" s="13" t="e">
        <f aca="false">S107*[4]'inflation indexes'!i199</f>
        <v>#NAME?</v>
      </c>
      <c r="AD107" s="13" t="e">
        <f aca="false">T107*[4]'inflation indexes'!i199</f>
        <v>#NAME?</v>
      </c>
      <c r="AE107" s="13" t="n">
        <f aca="false">V107*[3]'inflation indexes'!i199</f>
        <v>5829.52140468714</v>
      </c>
      <c r="AF107" s="13" t="n">
        <f aca="false">AE107*0.82</f>
        <v>4780.20755184345</v>
      </c>
      <c r="AG107" s="8" t="n">
        <f aca="false">W107*[3]'inflation indexes'!i199</f>
        <v>3630.26822453389</v>
      </c>
      <c r="AH107" s="13" t="n">
        <v>0.8982650691</v>
      </c>
      <c r="AI107" s="3" t="n">
        <f aca="false">AI103+1</f>
        <v>2040</v>
      </c>
      <c r="AJ107" s="11" t="n">
        <v>9568.8777616071</v>
      </c>
      <c r="AK107" s="9" t="n">
        <v>9091.4378306235</v>
      </c>
      <c r="AL107" s="9" t="n">
        <v>5746.2670356266</v>
      </c>
      <c r="AM107" s="9" t="n">
        <v>4333.3449274039</v>
      </c>
      <c r="AN107" s="9" t="n">
        <v>8465.2131886389</v>
      </c>
      <c r="AO107" s="9" t="n">
        <v>8621.7031761266</v>
      </c>
      <c r="AP107" s="3"/>
      <c r="AQ107" s="3"/>
      <c r="AR107" s="3" t="n">
        <f aca="false">AR103+1</f>
        <v>2040</v>
      </c>
      <c r="AS107" s="6" t="e">
        <f aca="false">AJ107*[4]'inflation indexes'!i199</f>
        <v>#NAME?</v>
      </c>
      <c r="AT107" s="6" t="e">
        <f aca="false">AO107*[4]'inflation indexes'!i199</f>
        <v>#NAME?</v>
      </c>
      <c r="AU107" s="9" t="e">
        <f aca="false">AK107*[4]'inflation indexes'!i199</f>
        <v>#NAME?</v>
      </c>
      <c r="AV107" s="9" t="e">
        <f aca="false">AL107*[4]'inflation indexes'!i199</f>
        <v>#NAME?</v>
      </c>
      <c r="AW107" s="9" t="e">
        <f aca="false">AM107*[4]'inflation indexes'!i199</f>
        <v>#NAME?</v>
      </c>
      <c r="AX107" s="9" t="e">
        <f aca="false">AN107*[4]'inflation indexes'!i199</f>
        <v>#NAME?</v>
      </c>
      <c r="AY107" s="9" t="n">
        <v>0.8362307322</v>
      </c>
      <c r="AZ107" s="9" t="n">
        <f aca="false">V107*[3]'inflation indexes'!i199</f>
        <v>5829.52140468714</v>
      </c>
      <c r="BA107" s="9" t="n">
        <f aca="false">AZ107*0.82</f>
        <v>4780.20755184345</v>
      </c>
      <c r="BB107" s="6" t="n">
        <f aca="false">W107*[3]'inflation indexes'!i199</f>
        <v>3630.26822453389</v>
      </c>
    </row>
    <row r="108" customFormat="false" ht="15" hidden="false" customHeight="false" outlineLevel="0" collapsed="false">
      <c r="A108" s="0" t="n">
        <f aca="false">A104+1</f>
        <v>2040</v>
      </c>
      <c r="B108" s="11" t="n">
        <v>7449.92997032808</v>
      </c>
      <c r="C108" s="9" t="n">
        <v>8337.42566247661</v>
      </c>
      <c r="D108" s="9" t="n">
        <v>5050.44698868638</v>
      </c>
      <c r="E108" s="9" t="n">
        <v>3795.72205530918</v>
      </c>
      <c r="F108" s="9" t="n">
        <v>6088.3150494402</v>
      </c>
      <c r="G108" s="9" t="n">
        <v>6189.6664247059</v>
      </c>
      <c r="H108" s="3" t="n">
        <f aca="false">H104+1</f>
        <v>2040</v>
      </c>
      <c r="I108" s="11" t="e">
        <f aca="false">B108*[4]'inflation indexes'!i200</f>
        <v>#NAME?</v>
      </c>
      <c r="J108" s="9" t="e">
        <f aca="false">G108*[4]'inflation indexes'!i200</f>
        <v>#NAME?</v>
      </c>
      <c r="K108" s="9" t="e">
        <f aca="false">C108*[4]'inflation indexes'!i200</f>
        <v>#NAME?</v>
      </c>
      <c r="L108" s="9" t="e">
        <f aca="false">D108*[4]'inflation indexes'!i200</f>
        <v>#NAME?</v>
      </c>
      <c r="M108" s="9" t="e">
        <f aca="false">E108*[4]'inflation indexes'!i200</f>
        <v>#NAME?</v>
      </c>
      <c r="N108" s="9" t="e">
        <f aca="false">F108*[4]'inflation indexes'!i200</f>
        <v>#NAME?</v>
      </c>
      <c r="O108" s="9" t="n">
        <v>1.0510916101</v>
      </c>
      <c r="P108" s="14" t="n">
        <v>7811.3408239654</v>
      </c>
      <c r="Q108" s="13" t="n">
        <v>7731.287555486</v>
      </c>
      <c r="R108" s="13" t="n">
        <v>5011.0059990869</v>
      </c>
      <c r="S108" s="13" t="n">
        <v>3709.6015545122</v>
      </c>
      <c r="T108" s="13" t="n">
        <v>7186.1027140931</v>
      </c>
      <c r="U108" s="13" t="n">
        <v>7311.1562445756</v>
      </c>
      <c r="V108" s="10" t="n">
        <v>6315.9818297135</v>
      </c>
      <c r="W108" s="10" t="n">
        <v>3919.6092445451</v>
      </c>
      <c r="X108" s="7" t="n">
        <f aca="false">X104+1</f>
        <v>2040</v>
      </c>
      <c r="Y108" s="8" t="e">
        <f aca="false">P108*[4]'inflation indexes'!i200</f>
        <v>#NAME?</v>
      </c>
      <c r="Z108" s="8" t="e">
        <f aca="false">U108*[4]'inflation indexes'!i200</f>
        <v>#NAME?</v>
      </c>
      <c r="AA108" s="13" t="e">
        <f aca="false">Q108*[4]'inflation indexes'!i200</f>
        <v>#NAME?</v>
      </c>
      <c r="AB108" s="13" t="e">
        <f aca="false">R108*[4]'inflation indexes'!i200</f>
        <v>#NAME?</v>
      </c>
      <c r="AC108" s="13" t="e">
        <f aca="false">S108*[4]'inflation indexes'!i200</f>
        <v>#NAME?</v>
      </c>
      <c r="AD108" s="13" t="e">
        <f aca="false">T108*[4]'inflation indexes'!i200</f>
        <v>#NAME?</v>
      </c>
      <c r="AE108" s="13" t="n">
        <f aca="false">V108*[3]'inflation indexes'!i200</f>
        <v>5858.45292052317</v>
      </c>
      <c r="AF108" s="13" t="n">
        <f aca="false">AE108*0.82</f>
        <v>4803.931394829</v>
      </c>
      <c r="AG108" s="8" t="n">
        <f aca="false">W108*[3]'inflation indexes'!i200</f>
        <v>3635.67325637105</v>
      </c>
      <c r="AH108" s="13" t="n">
        <v>0.8861549964</v>
      </c>
      <c r="AI108" s="3" t="n">
        <f aca="false">AI104+1</f>
        <v>2040</v>
      </c>
      <c r="AJ108" s="11" t="n">
        <v>9633.5151905379</v>
      </c>
      <c r="AK108" s="9" t="n">
        <v>9130.702522219</v>
      </c>
      <c r="AL108" s="9" t="n">
        <v>5778.7269636334</v>
      </c>
      <c r="AM108" s="9" t="n">
        <v>4348.7363623319</v>
      </c>
      <c r="AN108" s="9" t="n">
        <v>8509.5747221746</v>
      </c>
      <c r="AO108" s="9" t="n">
        <v>8655.4997060839</v>
      </c>
      <c r="AP108" s="3"/>
      <c r="AQ108" s="3"/>
      <c r="AR108" s="3" t="n">
        <f aca="false">AR104+1</f>
        <v>2040</v>
      </c>
      <c r="AS108" s="6" t="e">
        <f aca="false">AJ108*[4]'inflation indexes'!i200</f>
        <v>#NAME?</v>
      </c>
      <c r="AT108" s="6" t="e">
        <f aca="false">AO108*[4]'inflation indexes'!i200</f>
        <v>#NAME?</v>
      </c>
      <c r="AU108" s="9" t="e">
        <f aca="false">AK108*[4]'inflation indexes'!i200</f>
        <v>#NAME?</v>
      </c>
      <c r="AV108" s="9" t="e">
        <f aca="false">AL108*[4]'inflation indexes'!i200</f>
        <v>#NAME?</v>
      </c>
      <c r="AW108" s="9" t="e">
        <f aca="false">AM108*[4]'inflation indexes'!i200</f>
        <v>#NAME?</v>
      </c>
      <c r="AX108" s="9" t="e">
        <f aca="false">AN108*[4]'inflation indexes'!i200</f>
        <v>#NAME?</v>
      </c>
      <c r="AY108" s="9" t="n">
        <v>0.8431943027</v>
      </c>
      <c r="AZ108" s="9" t="n">
        <f aca="false">V108*[3]'inflation indexes'!i200</f>
        <v>5858.45292052317</v>
      </c>
      <c r="BA108" s="9" t="n">
        <f aca="false">AZ108*0.82</f>
        <v>4803.931394829</v>
      </c>
      <c r="BB108" s="6" t="n">
        <f aca="false">W108*[3]'inflation indexes'!i200</f>
        <v>3635.67325637105</v>
      </c>
    </row>
    <row r="109" customFormat="false" ht="15" hidden="false" customHeight="false" outlineLevel="0" collapsed="false">
      <c r="X109" s="15"/>
      <c r="Y109" s="15" t="n">
        <v>3925.4450702875</v>
      </c>
      <c r="Z109" s="15"/>
      <c r="AJ109" s="16" t="n">
        <f aca="false">(AF108-AG108)/AG108</f>
        <v>0.321331994400412</v>
      </c>
    </row>
    <row r="110" customFormat="false" ht="15" hidden="false" customHeight="false" outlineLevel="0" collapsed="false">
      <c r="AJ110" s="16" t="n">
        <f aca="false">(AF108-AG108*0.8)/(AG108*0.8)</f>
        <v>0.651664993000515</v>
      </c>
      <c r="AK110" s="0" t="n">
        <f aca="false">AG108*0.8</f>
        <v>2908.53860509684</v>
      </c>
    </row>
    <row r="111" customFormat="false" ht="15" hidden="false" customHeight="false" outlineLevel="0" collapsed="false">
      <c r="AD111" s="17" t="e">
        <f aca="false">#REF!/AA108</f>
        <v>#REF!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L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8"/>
  <sheetViews>
    <sheetView windowProtection="false" showFormulas="false" showGridLines="true" showRowColHeaders="true" showZeros="true" rightToLeft="false" tabSelected="true" showOutlineSymbols="true" defaultGridColor="true" view="normal" topLeftCell="W22" colorId="64" zoomScale="75" zoomScaleNormal="75" zoomScalePageLayoutView="100" workbookViewId="0">
      <selection pane="topLeft" activeCell="AO39" activeCellId="0" sqref="AO39"/>
    </sheetView>
  </sheetViews>
  <sheetFormatPr defaultRowHeight="15"/>
  <cols>
    <col collapsed="false" hidden="false" max="1025" min="1" style="0" width="10.5399061032864"/>
  </cols>
  <sheetData>
    <row r="1" customFormat="false" ht="15" hidden="false" customHeight="false" outlineLevel="0" collapsed="false"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  <c r="I1" s="0" t="s">
        <v>37</v>
      </c>
      <c r="J1" s="0" t="s">
        <v>38</v>
      </c>
      <c r="K1" s="0" t="s">
        <v>39</v>
      </c>
      <c r="L1" s="0" t="s">
        <v>40</v>
      </c>
      <c r="M1" s="0" t="s">
        <v>41</v>
      </c>
      <c r="N1" s="0" t="s">
        <v>42</v>
      </c>
      <c r="O1" s="0" t="s">
        <v>43</v>
      </c>
      <c r="P1" s="0" t="s">
        <v>44</v>
      </c>
      <c r="Q1" s="0" t="s">
        <v>45</v>
      </c>
      <c r="R1" s="0" t="s">
        <v>46</v>
      </c>
      <c r="S1" s="0" t="s">
        <v>47</v>
      </c>
      <c r="T1" s="0" t="s">
        <v>48</v>
      </c>
      <c r="U1" s="0" t="s">
        <v>49</v>
      </c>
      <c r="V1" s="0" t="s">
        <v>50</v>
      </c>
      <c r="W1" s="0" t="s">
        <v>51</v>
      </c>
      <c r="X1" s="0" t="s">
        <v>52</v>
      </c>
      <c r="Z1" s="19"/>
      <c r="AA1" s="19"/>
      <c r="AB1" s="19"/>
      <c r="AC1" s="19"/>
      <c r="AD1" s="19"/>
      <c r="AE1" s="19"/>
    </row>
    <row r="2" customFormat="false" ht="15" hidden="false" customHeight="false" outlineLevel="0" collapsed="false">
      <c r="B2" s="20" t="s">
        <v>13</v>
      </c>
      <c r="C2" s="20"/>
      <c r="D2" s="20"/>
      <c r="E2" s="20"/>
      <c r="F2" s="20"/>
      <c r="G2" s="19"/>
      <c r="H2" s="19" t="str">
        <f aca="false">'Retirement benefit values 2019'!$AE$3</f>
        <v>Contributory or 2006 moratorium retirement pension</v>
      </c>
      <c r="I2" s="19"/>
      <c r="J2" s="19"/>
      <c r="K2" s="19"/>
      <c r="L2" s="19"/>
      <c r="M2" s="19" t="s">
        <v>15</v>
      </c>
      <c r="N2" s="19"/>
      <c r="O2" s="19"/>
      <c r="P2" s="19"/>
      <c r="Q2" s="19"/>
      <c r="R2" s="19" t="s">
        <v>16</v>
      </c>
      <c r="S2" s="19"/>
      <c r="T2" s="19"/>
      <c r="U2" s="19"/>
      <c r="V2" s="19"/>
      <c r="W2" s="19" t="s">
        <v>17</v>
      </c>
      <c r="X2" s="19"/>
      <c r="Y2" s="19"/>
      <c r="Z2" s="19"/>
      <c r="AA2" s="19"/>
      <c r="AB2" s="19" t="s">
        <v>19</v>
      </c>
      <c r="AC2" s="19"/>
      <c r="AD2" s="19"/>
      <c r="AE2" s="19"/>
    </row>
    <row r="3" customFormat="false" ht="15" hidden="false" customHeight="false" outlineLevel="0" collapsed="false">
      <c r="A3" s="8"/>
      <c r="B3" s="0" t="s">
        <v>53</v>
      </c>
      <c r="C3" s="0" t="s">
        <v>54</v>
      </c>
      <c r="D3" s="0" t="s">
        <v>32</v>
      </c>
      <c r="E3" s="0" t="s">
        <v>33</v>
      </c>
      <c r="F3" s="0" t="s">
        <v>34</v>
      </c>
      <c r="G3" s="0" t="s">
        <v>55</v>
      </c>
      <c r="H3" s="0" t="s">
        <v>56</v>
      </c>
      <c r="I3" s="0" t="s">
        <v>37</v>
      </c>
      <c r="J3" s="0" t="s">
        <v>38</v>
      </c>
      <c r="K3" s="0" t="s">
        <v>39</v>
      </c>
      <c r="L3" s="0" t="s">
        <v>57</v>
      </c>
      <c r="M3" s="0" t="s">
        <v>58</v>
      </c>
      <c r="N3" s="0" t="s">
        <v>42</v>
      </c>
      <c r="O3" s="0" t="s">
        <v>43</v>
      </c>
      <c r="P3" s="0" t="s">
        <v>44</v>
      </c>
      <c r="Q3" s="0" t="s">
        <v>59</v>
      </c>
      <c r="R3" s="0" t="s">
        <v>60</v>
      </c>
      <c r="S3" s="0" t="s">
        <v>47</v>
      </c>
      <c r="T3" s="0" t="s">
        <v>48</v>
      </c>
      <c r="U3" s="0" t="s">
        <v>49</v>
      </c>
      <c r="V3" s="0" t="s">
        <v>61</v>
      </c>
      <c r="W3" s="0" t="s">
        <v>62</v>
      </c>
      <c r="X3" s="0" t="s">
        <v>52</v>
      </c>
      <c r="AA3" s="0" t="s">
        <v>63</v>
      </c>
      <c r="AB3" s="0" t="s">
        <v>64</v>
      </c>
      <c r="AC3" s="0" t="s">
        <v>65</v>
      </c>
      <c r="AD3" s="0" t="s">
        <v>66</v>
      </c>
      <c r="AE3" s="0" t="s">
        <v>67</v>
      </c>
    </row>
    <row r="4" customFormat="false" ht="15" hidden="false" customHeight="false" outlineLevel="0" collapsed="false">
      <c r="A4" s="7" t="n">
        <v>2014</v>
      </c>
      <c r="B4" s="21" t="n">
        <f aca="false">'Retirement benefit values 2020'!AD4</f>
        <v>23692.8585159239</v>
      </c>
      <c r="C4" s="22" t="n">
        <f aca="false">'Retirement benefit values 2019'!AD4</f>
        <v>23692.8585159239</v>
      </c>
      <c r="D4" s="0" t="n">
        <f aca="false">'Retirement benefit values 2017'!AD4</f>
        <v>4210.1710123</v>
      </c>
      <c r="E4" s="0" t="n">
        <f aca="false">'Retirement values 2015 mor '!AA4</f>
        <v>20556.0001794646</v>
      </c>
      <c r="F4" s="0" t="e">
        <f aca="false">'Retirement values 2015 no mor '!Z4</f>
        <v>#NAME?</v>
      </c>
      <c r="Z4" s="7" t="n">
        <v>2014</v>
      </c>
      <c r="AA4" s="7"/>
    </row>
    <row r="5" customFormat="false" ht="15" hidden="false" customHeight="false" outlineLevel="0" collapsed="false">
      <c r="A5" s="14" t="n">
        <v>2015</v>
      </c>
      <c r="B5" s="21" t="n">
        <f aca="false">'Retirement benefit values 2020'!AD5</f>
        <v>22485.4800769216</v>
      </c>
      <c r="C5" s="22" t="n">
        <f aca="false">'Retirement benefit values 2019'!AD5</f>
        <v>22485.4800769216</v>
      </c>
      <c r="D5" s="22" t="n">
        <f aca="false">'Retirement benefit values 2017'!AD5</f>
        <v>4044.01500278782</v>
      </c>
      <c r="E5" s="22" t="n">
        <f aca="false">'Retirement values 2015 mor '!AA5</f>
        <v>19508.5072870084</v>
      </c>
      <c r="F5" s="22" t="e">
        <f aca="false">'Retirement values 2015 no mor '!Z5</f>
        <v>#NAME?</v>
      </c>
      <c r="G5" s="22" t="n">
        <f aca="false">'Retirement benefit values 2020'!AE5</f>
        <v>24702.0803556452</v>
      </c>
      <c r="H5" s="22" t="n">
        <f aca="false">'Retirement benefit values 2019'!$AE$5</f>
        <v>24702.0803556452</v>
      </c>
      <c r="I5" s="22" t="n">
        <f aca="false">'Retirement benefit values 2017'!AE5</f>
        <v>4446.83188349717</v>
      </c>
      <c r="J5" s="22" t="n">
        <f aca="false">'Retirement values 2015 mor '!AB5</f>
        <v>21431.650346589</v>
      </c>
      <c r="K5" s="22" t="e">
        <f aca="false">'Retirement values 2015 no mor '!AA5</f>
        <v>#NAME?</v>
      </c>
      <c r="L5" s="22" t="n">
        <f aca="false">'Retirement benefit values 2020'!AF5</f>
        <v>18404.3966909106</v>
      </c>
      <c r="M5" s="22" t="n">
        <f aca="false">'Retirement benefit values 2019'!$AF$5</f>
        <v>18404.3966909106</v>
      </c>
      <c r="N5" s="22" t="n">
        <f aca="false">'Retirement benefit values 2017'!AF5</f>
        <v>3292.46234673859</v>
      </c>
      <c r="O5" s="22" t="n">
        <f aca="false">'Retirement values 2015 mor '!AC5</f>
        <v>15967.7137069395</v>
      </c>
      <c r="P5" s="22" t="e">
        <f aca="false">'Retirement values 2015 no mor '!AB5</f>
        <v>#NAME?</v>
      </c>
      <c r="Q5" s="22" t="n">
        <f aca="false">'Retirement benefit values 2020'!AG5</f>
        <v>13439.8437459445</v>
      </c>
      <c r="R5" s="22" t="n">
        <f aca="false">'Retirement benefit values 2019'!AG5</f>
        <v>13439.8437459445</v>
      </c>
      <c r="S5" s="22" t="n">
        <f aca="false">'Retirement benefit values 2017'!AG5</f>
        <v>2386.51019469932</v>
      </c>
      <c r="T5" s="22" t="n">
        <f aca="false">'Retirement values 2015 mor '!AD5</f>
        <v>11660.4516195432</v>
      </c>
      <c r="U5" s="22" t="e">
        <f aca="false">'Retirement values 2015 no mor '!AC5</f>
        <v>#NAME?</v>
      </c>
      <c r="V5" s="22"/>
      <c r="W5" s="22"/>
      <c r="X5" s="22"/>
      <c r="Z5" s="7" t="n">
        <v>2015</v>
      </c>
      <c r="AA5" s="7" t="n">
        <f aca="false">'Retirement benefit values 2020'!AM5</f>
        <v>0.54929954833182</v>
      </c>
      <c r="AB5" s="0" t="n">
        <f aca="false">'Retirement benefit values 2019'!AM5</f>
        <v>0.54929954833182</v>
      </c>
      <c r="AC5" s="0" t="n">
        <f aca="false">'Retirement benefit values 2017'!AM5</f>
        <v>0.5569620733</v>
      </c>
      <c r="AD5" s="0" t="n">
        <f aca="false">'Retirement values 2015 mor '!AI5</f>
        <v>0.54929954833182</v>
      </c>
      <c r="AE5" s="0" t="n">
        <f aca="false">'Retirement values 2015 no mor '!AH5</f>
        <v>0.5569620733</v>
      </c>
    </row>
    <row r="6" customFormat="false" ht="15" hidden="false" customHeight="false" outlineLevel="0" collapsed="false">
      <c r="A6" s="14" t="n">
        <v>2015</v>
      </c>
      <c r="B6" s="21" t="n">
        <f aca="false">'Retirement benefit values 2020'!AD6</f>
        <v>25196.6156359142</v>
      </c>
      <c r="C6" s="22" t="n">
        <f aca="false">'Retirement benefit values 2019'!AD6</f>
        <v>25196.6156359142</v>
      </c>
      <c r="D6" s="22" t="n">
        <f aca="false">'Retirement benefit values 2017'!AD6</f>
        <v>4530.02961162268</v>
      </c>
      <c r="E6" s="22" t="n">
        <f aca="false">'Retirement values 2015 mor '!AA6</f>
        <v>21831.8331214019</v>
      </c>
      <c r="F6" s="22" t="e">
        <f aca="false">'Retirement values 2015 no mor '!Z6</f>
        <v>#NAME?</v>
      </c>
      <c r="G6" s="22" t="n">
        <f aca="false">'Retirement benefit values 2020'!AE6</f>
        <v>27732.4590486751</v>
      </c>
      <c r="H6" s="22" t="n">
        <f aca="false">'Retirement benefit values 2019'!AE6</f>
        <v>27732.4590486751</v>
      </c>
      <c r="I6" s="22" t="n">
        <f aca="false">'Retirement benefit values 2017'!AE6</f>
        <v>4986.46139395832</v>
      </c>
      <c r="J6" s="22" t="n">
        <f aca="false">'Retirement values 2015 mor '!AB6</f>
        <v>24060.0958205717</v>
      </c>
      <c r="K6" s="22" t="e">
        <f aca="false">'Retirement values 2015 no mor '!AA6</f>
        <v>#NAME?</v>
      </c>
      <c r="L6" s="22" t="n">
        <f aca="false">'Retirement benefit values 2020'!AF6</f>
        <v>20578.3237211547</v>
      </c>
      <c r="M6" s="22" t="n">
        <f aca="false">'Retirement benefit values 2019'!AF6</f>
        <v>20578.3237211547</v>
      </c>
      <c r="N6" s="22" t="n">
        <f aca="false">'Retirement benefit values 2017'!AF6</f>
        <v>3691.89640421721</v>
      </c>
      <c r="O6" s="22" t="n">
        <f aca="false">'Retirement values 2015 mor '!AC6</f>
        <v>17875.1628805612</v>
      </c>
      <c r="P6" s="22" t="e">
        <f aca="false">'Retirement values 2015 no mor '!AB6</f>
        <v>#NAME?</v>
      </c>
      <c r="Q6" s="22" t="n">
        <f aca="false">'Retirement benefit values 2020'!AG6</f>
        <v>14970.8479308277</v>
      </c>
      <c r="R6" s="22" t="n">
        <f aca="false">'Retirement benefit values 2019'!AG6</f>
        <v>14970.8479308277</v>
      </c>
      <c r="S6" s="22" t="n">
        <f aca="false">'Retirement benefit values 2017'!AG6</f>
        <v>2656.92758745128</v>
      </c>
      <c r="T6" s="22" t="n">
        <f aca="false">'Retirement values 2015 mor '!AD6</f>
        <v>12988.7557698452</v>
      </c>
      <c r="U6" s="22" t="e">
        <f aca="false">'Retirement values 2015 no mor '!AC6</f>
        <v>#NAME?</v>
      </c>
      <c r="V6" s="22"/>
      <c r="W6" s="22"/>
      <c r="X6" s="22"/>
      <c r="Z6" s="7" t="n">
        <v>2015</v>
      </c>
      <c r="AA6" s="7" t="n">
        <f aca="false">'Retirement benefit values 2020'!AM6</f>
        <v>0.602835274860645</v>
      </c>
      <c r="AB6" s="0" t="n">
        <f aca="false">'Retirement benefit values 2019'!AM6</f>
        <v>0.602835274860645</v>
      </c>
      <c r="AC6" s="0" t="n">
        <f aca="false">'Retirement benefit values 2017'!AM6</f>
        <v>0.616270079</v>
      </c>
      <c r="AD6" s="0" t="n">
        <f aca="false">'Retirement values 2015 mor '!AI6</f>
        <v>0.602926148329652</v>
      </c>
      <c r="AE6" s="0" t="n">
        <f aca="false">'Retirement values 2015 no mor '!AH6</f>
        <v>0.616270079</v>
      </c>
    </row>
    <row r="7" customFormat="false" ht="15" hidden="false" customHeight="false" outlineLevel="0" collapsed="false">
      <c r="A7" s="14" t="n">
        <v>2015</v>
      </c>
      <c r="B7" s="21" t="n">
        <f aca="false">'Retirement benefit values 2020'!AD7</f>
        <v>23968.0022275901</v>
      </c>
      <c r="C7" s="22" t="n">
        <f aca="false">'Retirement benefit values 2019'!AD7</f>
        <v>23968.0022275901</v>
      </c>
      <c r="D7" s="22" t="n">
        <f aca="false">'Retirement benefit values 2017'!AD7</f>
        <v>4308.73951870628</v>
      </c>
      <c r="E7" s="22" t="n">
        <f aca="false">'Retirement values 2015 mor '!AA7</f>
        <v>20790.9028148252</v>
      </c>
      <c r="F7" s="22" t="e">
        <f aca="false">'Retirement values 2015 no mor '!Z7</f>
        <v>#NAME?</v>
      </c>
      <c r="G7" s="22" t="n">
        <f aca="false">'Retirement benefit values 2020'!AE7</f>
        <v>26428.3020032023</v>
      </c>
      <c r="H7" s="22" t="n">
        <f aca="false">'Retirement benefit values 2019'!AE7</f>
        <v>26428.3020032022</v>
      </c>
      <c r="I7" s="22" t="n">
        <f aca="false">'Retirement benefit values 2017'!AE7</f>
        <v>4739.64192729549</v>
      </c>
      <c r="J7" s="22" t="n">
        <f aca="false">'Retirement values 2015 mor '!AB7</f>
        <v>22917.4514257319</v>
      </c>
      <c r="K7" s="22" t="e">
        <f aca="false">'Retirement values 2015 no mor '!AA7</f>
        <v>#NAME?</v>
      </c>
      <c r="L7" s="22" t="n">
        <f aca="false">'Retirement benefit values 2020'!AF7</f>
        <v>19463.7804823853</v>
      </c>
      <c r="M7" s="22" t="n">
        <f aca="false">'Retirement benefit values 2019'!AF7</f>
        <v>19463.7804823852</v>
      </c>
      <c r="N7" s="22" t="n">
        <f aca="false">'Retirement benefit values 2017'!AF7</f>
        <v>3511.51590071682</v>
      </c>
      <c r="O7" s="22" t="n">
        <f aca="false">'Retirement values 2015 mor '!AC7</f>
        <v>16986.7826173445</v>
      </c>
      <c r="P7" s="22" t="e">
        <f aca="false">'Retirement values 2015 no mor '!AB7</f>
        <v>#NAME?</v>
      </c>
      <c r="Q7" s="22" t="n">
        <f aca="false">'Retirement benefit values 2020'!AG7</f>
        <v>14200.6997492265</v>
      </c>
      <c r="R7" s="22" t="n">
        <f aca="false">'Retirement benefit values 2019'!AG7</f>
        <v>14200.6997492265</v>
      </c>
      <c r="S7" s="22" t="n">
        <f aca="false">'Retirement benefit values 2017'!AG7</f>
        <v>2522.03631052862</v>
      </c>
      <c r="T7" s="22" t="n">
        <f aca="false">'Retirement values 2015 mor '!AD7</f>
        <v>12327.5881482029</v>
      </c>
      <c r="U7" s="22" t="e">
        <f aca="false">'Retirement values 2015 no mor '!AC7</f>
        <v>#NAME?</v>
      </c>
      <c r="V7" s="22"/>
      <c r="W7" s="22"/>
      <c r="X7" s="22"/>
      <c r="Z7" s="7" t="n">
        <v>2015</v>
      </c>
      <c r="AA7" s="7" t="n">
        <f aca="false">'Retirement benefit values 2020'!AM7</f>
        <v>0.559247723319151</v>
      </c>
      <c r="AB7" s="0" t="n">
        <f aca="false">'Retirement benefit values 2019'!AM7</f>
        <v>0.559247723319149</v>
      </c>
      <c r="AC7" s="0" t="n">
        <f aca="false">'Retirement benefit values 2017'!AM7</f>
        <v>0.5691940707</v>
      </c>
      <c r="AD7" s="0" t="n">
        <f aca="false">'Retirement values 2015 mor '!AI7</f>
        <v>0.558386245532421</v>
      </c>
      <c r="AE7" s="0" t="n">
        <f aca="false">'Retirement values 2015 no mor '!AH7</f>
        <v>0.5691940707</v>
      </c>
    </row>
    <row r="8" customFormat="false" ht="15" hidden="false" customHeight="false" outlineLevel="0" collapsed="false">
      <c r="A8" s="14" t="n">
        <v>2015</v>
      </c>
      <c r="B8" s="21" t="n">
        <f aca="false">'Retirement benefit values 2020'!AD8</f>
        <v>25453.2477848432</v>
      </c>
      <c r="C8" s="22" t="n">
        <f aca="false">'Retirement benefit values 2019'!AD8</f>
        <v>25453.2477848431</v>
      </c>
      <c r="D8" s="22" t="n">
        <f aca="false">'Retirement benefit values 2017'!AD8</f>
        <v>4571.77934177657</v>
      </c>
      <c r="E8" s="22" t="n">
        <f aca="false">'Retirement values 2015 mor '!AA8</f>
        <v>22119.7093005911</v>
      </c>
      <c r="F8" s="22" t="e">
        <f aca="false">'Retirement values 2015 no mor '!Z8</f>
        <v>#NAME?</v>
      </c>
      <c r="G8" s="22" t="n">
        <f aca="false">'Retirement benefit values 2020'!AE8</f>
        <v>28157.8784158248</v>
      </c>
      <c r="H8" s="22" t="n">
        <f aca="false">'Retirement benefit values 2019'!AE8</f>
        <v>28157.8784158247</v>
      </c>
      <c r="I8" s="22" t="n">
        <f aca="false">'Retirement benefit values 2017'!AE8</f>
        <v>5039.56860276551</v>
      </c>
      <c r="J8" s="22" t="n">
        <f aca="false">'Retirement values 2015 mor '!AB8</f>
        <v>24444.4766287751</v>
      </c>
      <c r="K8" s="22" t="e">
        <f aca="false">'Retirement values 2015 no mor '!AA8</f>
        <v>#NAME?</v>
      </c>
      <c r="L8" s="22" t="n">
        <f aca="false">'Retirement benefit values 2020'!AF8</f>
        <v>20729.3332141533</v>
      </c>
      <c r="M8" s="22" t="n">
        <f aca="false">'Retirement benefit values 2019'!AF8</f>
        <v>20729.3332141532</v>
      </c>
      <c r="N8" s="22" t="n">
        <f aca="false">'Retirement benefit values 2017'!AF8</f>
        <v>3723.25127448134</v>
      </c>
      <c r="O8" s="22" t="n">
        <f aca="false">'Retirement values 2015 mor '!AC8</f>
        <v>18080.109225478</v>
      </c>
      <c r="P8" s="22" t="e">
        <f aca="false">'Retirement values 2015 no mor '!AB8</f>
        <v>#NAME?</v>
      </c>
      <c r="Q8" s="22" t="n">
        <f aca="false">'Retirement benefit values 2020'!AG8</f>
        <v>15053.1348389751</v>
      </c>
      <c r="R8" s="22" t="n">
        <f aca="false">'Retirement benefit values 2019'!AG8</f>
        <v>15053.134838975</v>
      </c>
      <c r="S8" s="22" t="n">
        <f aca="false">'Retirement benefit values 2017'!AG8</f>
        <v>2671.6349373711</v>
      </c>
      <c r="T8" s="22" t="n">
        <f aca="false">'Retirement values 2015 mor '!AD8</f>
        <v>13067.1731129874</v>
      </c>
      <c r="U8" s="22" t="e">
        <f aca="false">'Retirement values 2015 no mor '!AC8</f>
        <v>#NAME?</v>
      </c>
      <c r="V8" s="22"/>
      <c r="W8" s="22"/>
      <c r="X8" s="22"/>
      <c r="Z8" s="7" t="n">
        <v>2015</v>
      </c>
      <c r="AA8" s="7" t="n">
        <f aca="false">'Retirement benefit values 2020'!AM8</f>
        <v>0.602652919408329</v>
      </c>
      <c r="AB8" s="0" t="n">
        <f aca="false">'Retirement benefit values 2019'!AM8</f>
        <v>0.602652919408328</v>
      </c>
      <c r="AC8" s="0" t="n">
        <f aca="false">'Retirement benefit values 2017'!AM8</f>
        <v>0.6085050127</v>
      </c>
      <c r="AD8" s="0" t="n">
        <f aca="false">'Retirement values 2015 mor '!AI8</f>
        <v>0.60929182242481</v>
      </c>
      <c r="AE8" s="0" t="n">
        <f aca="false">'Retirement values 2015 no mor '!AH8</f>
        <v>0.6085050127</v>
      </c>
    </row>
    <row r="9" customFormat="false" ht="15" hidden="false" customHeight="false" outlineLevel="0" collapsed="false">
      <c r="A9" s="14" t="n">
        <f aca="false">A5+1</f>
        <v>2016</v>
      </c>
      <c r="B9" s="21" t="n">
        <f aca="false">'Retirement benefit values 2020'!AD9</f>
        <v>22221.3898009319</v>
      </c>
      <c r="C9" s="22" t="n">
        <f aca="false">'Retirement benefit values 2019'!AD9</f>
        <v>22221.3898009319</v>
      </c>
      <c r="D9" s="22" t="n">
        <f aca="false">'Retirement benefit values 2017'!AD9</f>
        <v>3975.18534005325</v>
      </c>
      <c r="E9" s="22" t="n">
        <f aca="false">'Retirement values 2015 mor '!AA9</f>
        <v>19256.8696764634</v>
      </c>
      <c r="F9" s="22" t="e">
        <f aca="false">'Retirement values 2015 no mor '!Z9</f>
        <v>#NAME?</v>
      </c>
      <c r="G9" s="22" t="n">
        <f aca="false">'Retirement benefit values 2020'!AE9</f>
        <v>24583.0830404988</v>
      </c>
      <c r="H9" s="22" t="n">
        <f aca="false">'Retirement benefit values 2019'!AE9</f>
        <v>24583.0830404988</v>
      </c>
      <c r="I9" s="22" t="n">
        <f aca="false">'Retirement benefit values 2017'!AE9</f>
        <v>4383.90260802241</v>
      </c>
      <c r="J9" s="22" t="n">
        <f aca="false">'Retirement values 2015 mor '!AB9</f>
        <v>21341.0627055604</v>
      </c>
      <c r="K9" s="22" t="e">
        <f aca="false">'Retirement values 2015 no mor '!AA9</f>
        <v>#NAME?</v>
      </c>
      <c r="L9" s="22" t="n">
        <f aca="false">'Retirement benefit values 2020'!AF9</f>
        <v>17958.7718240914</v>
      </c>
      <c r="M9" s="22" t="n">
        <f aca="false">'Retirement benefit values 2019'!AF9</f>
        <v>17958.7718240914</v>
      </c>
      <c r="N9" s="22" t="n">
        <f aca="false">'Retirement benefit values 2017'!AF9</f>
        <v>3241.9927440047</v>
      </c>
      <c r="O9" s="22" t="n">
        <f aca="false">'Retirement values 2015 mor '!AC9</f>
        <v>15577.0115714904</v>
      </c>
      <c r="P9" s="22" t="e">
        <f aca="false">'Retirement values 2015 no mor '!AB9</f>
        <v>#NAME?</v>
      </c>
      <c r="Q9" s="22" t="n">
        <f aca="false">'Retirement benefit values 2020'!AG9</f>
        <v>13289.6828800684</v>
      </c>
      <c r="R9" s="22" t="n">
        <f aca="false">'Retirement benefit values 2019'!AG9</f>
        <v>13289.6828800684</v>
      </c>
      <c r="S9" s="22" t="n">
        <f aca="false">'Retirement benefit values 2017'!AG9</f>
        <v>2359.31442790409</v>
      </c>
      <c r="T9" s="22" t="n">
        <f aca="false">'Retirement values 2015 mor '!AD9</f>
        <v>11536.1106931138</v>
      </c>
      <c r="U9" s="22" t="e">
        <f aca="false">'Retirement values 2015 no mor '!AC9</f>
        <v>#NAME?</v>
      </c>
      <c r="V9" s="22"/>
      <c r="W9" s="22"/>
      <c r="X9" s="22"/>
      <c r="Z9" s="7" t="n">
        <f aca="false">Z5+1</f>
        <v>2016</v>
      </c>
      <c r="AA9" s="7" t="n">
        <f aca="false">'Retirement benefit values 2020'!AM9</f>
        <v>0.559498618667553</v>
      </c>
      <c r="AB9" s="0" t="n">
        <f aca="false">'Retirement benefit values 2019'!AM9</f>
        <v>0.559498618667553</v>
      </c>
      <c r="AC9" s="0" t="n">
        <f aca="false">'Retirement benefit values 2017'!AM9</f>
        <v>0.5620608723</v>
      </c>
      <c r="AD9" s="0" t="n">
        <f aca="false">'Retirement values 2015 mor '!AI9</f>
        <v>0.563102593915176</v>
      </c>
      <c r="AE9" s="0" t="n">
        <f aca="false">'Retirement values 2015 no mor '!AH9</f>
        <v>0.5620608723</v>
      </c>
    </row>
    <row r="10" customFormat="false" ht="15" hidden="false" customHeight="false" outlineLevel="0" collapsed="false">
      <c r="A10" s="14" t="n">
        <f aca="false">A6+1</f>
        <v>2016</v>
      </c>
      <c r="B10" s="21" t="n">
        <f aca="false">'Retirement benefit values 2020'!AD10</f>
        <v>22827.3174122638</v>
      </c>
      <c r="C10" s="22" t="n">
        <f aca="false">'Retirement benefit values 2019'!AD10</f>
        <v>22827.317412264</v>
      </c>
      <c r="D10" s="22" t="n">
        <f aca="false">'Retirement benefit values 2017'!AD10</f>
        <v>4078.20622835638</v>
      </c>
      <c r="E10" s="22" t="n">
        <f aca="false">'Retirement values 2015 mor '!AA10</f>
        <v>19751.3152438661</v>
      </c>
      <c r="F10" s="22" t="e">
        <f aca="false">'Retirement values 2015 no mor '!Z10</f>
        <v>#NAME?</v>
      </c>
      <c r="G10" s="22" t="n">
        <f aca="false">'Retirement benefit values 2020'!AE10</f>
        <v>25287.0353672671</v>
      </c>
      <c r="H10" s="22" t="n">
        <f aca="false">'Retirement benefit values 2019'!AE10</f>
        <v>25287.0353672673</v>
      </c>
      <c r="I10" s="22" t="n">
        <f aca="false">'Retirement benefit values 2017'!AE10</f>
        <v>4508.48485347967</v>
      </c>
      <c r="J10" s="22" t="n">
        <f aca="false">'Retirement values 2015 mor '!AB10</f>
        <v>21880.1420503663</v>
      </c>
      <c r="K10" s="22" t="e">
        <f aca="false">'Retirement values 2015 no mor '!AA10</f>
        <v>#NAME?</v>
      </c>
      <c r="L10" s="22" t="n">
        <f aca="false">'Retirement benefit values 2020'!AF10</f>
        <v>18472.7898793978</v>
      </c>
      <c r="M10" s="22" t="n">
        <f aca="false">'Retirement benefit values 2019'!AF10</f>
        <v>18472.789879398</v>
      </c>
      <c r="N10" s="22" t="n">
        <f aca="false">'Retirement benefit values 2017'!AF10</f>
        <v>3337.33095308341</v>
      </c>
      <c r="O10" s="22" t="n">
        <f aca="false">'Retirement values 2015 mor '!AC10</f>
        <v>16026.328456454</v>
      </c>
      <c r="P10" s="22" t="e">
        <f aca="false">'Retirement values 2015 no mor '!AB10</f>
        <v>#NAME?</v>
      </c>
      <c r="Q10" s="22" t="n">
        <f aca="false">'Retirement benefit values 2020'!AG10</f>
        <v>13592.1317677849</v>
      </c>
      <c r="R10" s="22" t="n">
        <f aca="false">'Retirement benefit values 2019'!AG10</f>
        <v>13592.1317677849</v>
      </c>
      <c r="S10" s="22" t="n">
        <f aca="false">'Retirement benefit values 2017'!AG10</f>
        <v>2412.88760374008</v>
      </c>
      <c r="T10" s="22" t="n">
        <f aca="false">'Retirement values 2015 mor '!AD10</f>
        <v>11798.4184994959</v>
      </c>
      <c r="U10" s="22" t="e">
        <f aca="false">'Retirement values 2015 no mor '!AC10</f>
        <v>#NAME?</v>
      </c>
      <c r="V10" s="22"/>
      <c r="W10" s="22"/>
      <c r="X10" s="22"/>
      <c r="Z10" s="7" t="n">
        <f aca="false">Z6+1</f>
        <v>2016</v>
      </c>
      <c r="AA10" s="7" t="n">
        <f aca="false">'Retirement benefit values 2020'!AM10</f>
        <v>0.595826204349497</v>
      </c>
      <c r="AB10" s="0" t="n">
        <f aca="false">'Retirement benefit values 2019'!AM10</f>
        <v>0.595826204349503</v>
      </c>
      <c r="AC10" s="0" t="n">
        <f aca="false">'Retirement benefit values 2017'!AM10</f>
        <v>0.594901906</v>
      </c>
      <c r="AD10" s="0" t="n">
        <f aca="false">'Retirement values 2015 mor '!AI10</f>
        <v>0.593327033638217</v>
      </c>
      <c r="AE10" s="0" t="n">
        <f aca="false">'Retirement values 2015 no mor '!AH10</f>
        <v>0.594901906</v>
      </c>
    </row>
    <row r="11" customFormat="false" ht="15" hidden="false" customHeight="false" outlineLevel="0" collapsed="false">
      <c r="A11" s="14" t="n">
        <f aca="false">A7+1</f>
        <v>2016</v>
      </c>
      <c r="B11" s="21" t="n">
        <f aca="false">'Retirement benefit values 2020'!AD11</f>
        <v>21744.6891469779</v>
      </c>
      <c r="C11" s="22" t="n">
        <f aca="false">'Retirement benefit values 2019'!AD11</f>
        <v>21744.689146978</v>
      </c>
      <c r="D11" s="22" t="n">
        <f aca="false">'Retirement benefit values 2017'!AD11</f>
        <v>3878.69059874098</v>
      </c>
      <c r="E11" s="22" t="n">
        <f aca="false">'Retirement values 2015 mor '!AA11</f>
        <v>18722.2596365668</v>
      </c>
      <c r="F11" s="22" t="e">
        <f aca="false">'Retirement values 2015 no mor '!Z11</f>
        <v>#NAME?</v>
      </c>
      <c r="G11" s="22" t="n">
        <f aca="false">'Retirement benefit values 2020'!AE11</f>
        <v>24152.8220185005</v>
      </c>
      <c r="H11" s="22" t="n">
        <f aca="false">'Retirement benefit values 2019'!AE11</f>
        <v>24152.8220185006</v>
      </c>
      <c r="I11" s="22" t="n">
        <f aca="false">'Retirement benefit values 2017'!AE11</f>
        <v>4291.6044869101</v>
      </c>
      <c r="J11" s="22" t="n">
        <f aca="false">'Retirement values 2015 mor '!AB11</f>
        <v>20769.0261392627</v>
      </c>
      <c r="K11" s="22" t="e">
        <f aca="false">'Retirement values 2015 no mor '!AA11</f>
        <v>#NAME?</v>
      </c>
      <c r="L11" s="22" t="n">
        <f aca="false">'Retirement benefit values 2020'!AF11</f>
        <v>17495.2355296577</v>
      </c>
      <c r="M11" s="22" t="n">
        <f aca="false">'Retirement benefit values 2019'!AF11</f>
        <v>17495.2355296578</v>
      </c>
      <c r="N11" s="22" t="n">
        <f aca="false">'Retirement benefit values 2017'!AF11</f>
        <v>3180.82996777635</v>
      </c>
      <c r="O11" s="22" t="n">
        <f aca="false">'Retirement values 2015 mor '!AC11</f>
        <v>15181.0670350772</v>
      </c>
      <c r="P11" s="22" t="e">
        <f aca="false">'Retirement values 2015 no mor '!AB11</f>
        <v>#NAME?</v>
      </c>
      <c r="Q11" s="22" t="n">
        <f aca="false">'Retirement benefit values 2020'!AG11</f>
        <v>12896.2172904508</v>
      </c>
      <c r="R11" s="22" t="n">
        <f aca="false">'Retirement benefit values 2019'!AG11</f>
        <v>12896.2172904508</v>
      </c>
      <c r="S11" s="22" t="n">
        <f aca="false">'Retirement benefit values 2017'!AG11</f>
        <v>2289.19051264259</v>
      </c>
      <c r="T11" s="22" t="n">
        <f aca="false">'Retirement values 2015 mor '!AD11</f>
        <v>11194.1524906639</v>
      </c>
      <c r="U11" s="22" t="e">
        <f aca="false">'Retirement values 2015 no mor '!AC11</f>
        <v>#NAME?</v>
      </c>
      <c r="V11" s="22"/>
      <c r="W11" s="22"/>
      <c r="X11" s="22"/>
      <c r="Z11" s="7" t="n">
        <f aca="false">Z7+1</f>
        <v>2016</v>
      </c>
      <c r="AA11" s="7" t="n">
        <f aca="false">'Retirement benefit values 2020'!AM11</f>
        <v>0.560272047547114</v>
      </c>
      <c r="AB11" s="0" t="n">
        <f aca="false">'Retirement benefit values 2019'!AM11</f>
        <v>0.560272047547116</v>
      </c>
      <c r="AC11" s="0" t="n">
        <f aca="false">'Retirement benefit values 2017'!AM11</f>
        <v>0.5543697443</v>
      </c>
      <c r="AD11" s="0" t="n">
        <f aca="false">'Retirement values 2015 mor '!AI11</f>
        <v>0.560074205096238</v>
      </c>
      <c r="AE11" s="0" t="n">
        <f aca="false">'Retirement values 2015 no mor '!AH11</f>
        <v>0.5543697443</v>
      </c>
    </row>
    <row r="12" customFormat="false" ht="15" hidden="false" customHeight="false" outlineLevel="0" collapsed="false">
      <c r="A12" s="14" t="n">
        <f aca="false">A8+1</f>
        <v>2016</v>
      </c>
      <c r="B12" s="21" t="n">
        <f aca="false">'Retirement benefit values 2020'!AD12</f>
        <v>23735.4726440372</v>
      </c>
      <c r="C12" s="22" t="n">
        <f aca="false">'Retirement benefit values 2019'!AD12</f>
        <v>23735.4726440371</v>
      </c>
      <c r="D12" s="22" t="n">
        <f aca="false">'Retirement benefit values 2017'!AD12</f>
        <v>4225.58055629384</v>
      </c>
      <c r="E12" s="22" t="n">
        <f aca="false">'Retirement values 2015 mor '!AA12</f>
        <v>20354.000668217</v>
      </c>
      <c r="F12" s="22" t="e">
        <f aca="false">'Retirement values 2015 no mor '!Z12</f>
        <v>#NAME?</v>
      </c>
      <c r="G12" s="22" t="n">
        <f aca="false">'Retirement benefit values 2020'!AE12</f>
        <v>26366.1061838232</v>
      </c>
      <c r="H12" s="22" t="n">
        <f aca="false">'Retirement benefit values 2019'!AE12</f>
        <v>26366.1061838231</v>
      </c>
      <c r="I12" s="22" t="n">
        <f aca="false">'Retirement benefit values 2017'!AE12</f>
        <v>4679.93580515796</v>
      </c>
      <c r="J12" s="22" t="n">
        <f aca="false">'Retirement values 2015 mor '!AB12</f>
        <v>22673.5180807548</v>
      </c>
      <c r="K12" s="22" t="e">
        <f aca="false">'Retirement values 2015 no mor '!AA12</f>
        <v>#NAME?</v>
      </c>
      <c r="L12" s="22" t="n">
        <f aca="false">'Retirement benefit values 2020'!AF12</f>
        <v>19171.429620846</v>
      </c>
      <c r="M12" s="22" t="n">
        <f aca="false">'Retirement benefit values 2019'!AF12</f>
        <v>19171.4296208459</v>
      </c>
      <c r="N12" s="22" t="n">
        <f aca="false">'Retirement benefit values 2017'!AF12</f>
        <v>3487.88168182405</v>
      </c>
      <c r="O12" s="22" t="n">
        <f aca="false">'Retirement values 2015 mor '!AC12</f>
        <v>16539.0074901017</v>
      </c>
      <c r="P12" s="22" t="e">
        <f aca="false">'Retirement values 2015 no mor '!AB12</f>
        <v>#NAME?</v>
      </c>
      <c r="Q12" s="22" t="n">
        <f aca="false">'Retirement benefit values 2020'!AG12</f>
        <v>13993.2385065263</v>
      </c>
      <c r="R12" s="22" t="n">
        <f aca="false">'Retirement benefit values 2019'!AG12</f>
        <v>13993.2385065263</v>
      </c>
      <c r="S12" s="22" t="n">
        <f aca="false">'Retirement benefit values 2017'!AG12</f>
        <v>2483.82238608934</v>
      </c>
      <c r="T12" s="22" t="n">
        <f aca="false">'Retirement values 2015 mor '!AD12</f>
        <v>12146.2734607599</v>
      </c>
      <c r="U12" s="22" t="e">
        <f aca="false">'Retirement values 2015 no mor '!AC12</f>
        <v>#NAME?</v>
      </c>
      <c r="V12" s="22" t="n">
        <f aca="false">'Retirement benefit values 2020'!AH12</f>
        <v>13999.802300498</v>
      </c>
      <c r="W12" s="22" t="n">
        <f aca="false">'Retirement benefit values 2019'!AH12</f>
        <v>13999.802300498</v>
      </c>
      <c r="X12" s="22" t="n">
        <f aca="false">'Retirement benefit values 2017'!AH12</f>
        <v>2483.82238608934</v>
      </c>
      <c r="Z12" s="7" t="n">
        <f aca="false">Z8+1</f>
        <v>2016</v>
      </c>
      <c r="AA12" s="7" t="n">
        <f aca="false">'Retirement benefit values 2020'!AM12</f>
        <v>0.593818352884704</v>
      </c>
      <c r="AB12" s="0" t="n">
        <f aca="false">'Retirement benefit values 2019'!AM12</f>
        <v>0.593818352884701</v>
      </c>
      <c r="AC12" s="0" t="n">
        <f aca="false">'Retirement benefit values 2017'!AM12</f>
        <v>0.5960566576</v>
      </c>
      <c r="AD12" s="0" t="n">
        <f aca="false">'Retirement values 2015 mor '!AI12</f>
        <v>0.592428532673405</v>
      </c>
      <c r="AE12" s="0" t="n">
        <f aca="false">'Retirement values 2015 no mor '!AH12</f>
        <v>0.5960566576</v>
      </c>
    </row>
    <row r="13" customFormat="false" ht="15" hidden="false" customHeight="false" outlineLevel="0" collapsed="false">
      <c r="A13" s="14" t="n">
        <f aca="false">A9+1</f>
        <v>2017</v>
      </c>
      <c r="B13" s="21" t="n">
        <f aca="false">'Retirement benefit values 2020'!AD13</f>
        <v>22569.255257192</v>
      </c>
      <c r="C13" s="22" t="n">
        <f aca="false">'Retirement benefit values 2019'!AD13</f>
        <v>22569.255257192</v>
      </c>
      <c r="D13" s="22" t="n">
        <f aca="false">'Retirement benefit values 2017'!AD13</f>
        <v>4021.42611666609</v>
      </c>
      <c r="E13" s="22" t="n">
        <f aca="false">'Retirement values 2015 mor '!AA13</f>
        <v>19401.8710991846</v>
      </c>
      <c r="F13" s="22" t="e">
        <f aca="false">'Retirement values 2015 no mor '!Z13</f>
        <v>#NAME?</v>
      </c>
      <c r="G13" s="22" t="n">
        <f aca="false">'Retirement benefit values 2020'!AE13</f>
        <v>25136.8150287965</v>
      </c>
      <c r="H13" s="22" t="n">
        <f aca="false">'Retirement benefit values 2019'!AE13</f>
        <v>25136.8150287965</v>
      </c>
      <c r="I13" s="22" t="n">
        <f aca="false">'Retirement benefit values 2017'!AE13</f>
        <v>4470.58705175777</v>
      </c>
      <c r="J13" s="22" t="n">
        <f aca="false">'Retirement values 2015 mor '!AB13</f>
        <v>21657.0850259081</v>
      </c>
      <c r="K13" s="22" t="e">
        <f aca="false">'Retirement values 2015 no mor '!AA13</f>
        <v>#NAME?</v>
      </c>
      <c r="L13" s="22" t="n">
        <f aca="false">'Retirement benefit values 2020'!AF13</f>
        <v>18231.4916191626</v>
      </c>
      <c r="M13" s="22" t="n">
        <f aca="false">'Retirement benefit values 2019'!AF13</f>
        <v>18231.4916191626</v>
      </c>
      <c r="N13" s="22" t="n">
        <f aca="false">'Retirement benefit values 2017'!AF13</f>
        <v>3305.1649440934</v>
      </c>
      <c r="O13" s="22" t="n">
        <f aca="false">'Retirement values 2015 mor '!AC13</f>
        <v>15716.0645328948</v>
      </c>
      <c r="P13" s="22" t="e">
        <f aca="false">'Retirement values 2015 no mor '!AB13</f>
        <v>#NAME?</v>
      </c>
      <c r="Q13" s="22" t="n">
        <f aca="false">'Retirement benefit values 2020'!AG13</f>
        <v>13336.2593145781</v>
      </c>
      <c r="R13" s="22" t="n">
        <f aca="false">'Retirement benefit values 2019'!AG13</f>
        <v>13336.2593145781</v>
      </c>
      <c r="S13" s="22" t="n">
        <f aca="false">'Retirement benefit values 2017'!AG13</f>
        <v>2366.35665573343</v>
      </c>
      <c r="T13" s="22" t="n">
        <f aca="false">'Retirement values 2015 mor '!AD13</f>
        <v>11575.8598426837</v>
      </c>
      <c r="U13" s="22" t="e">
        <f aca="false">'Retirement values 2015 no mor '!AC13</f>
        <v>#NAME?</v>
      </c>
      <c r="V13" s="22" t="n">
        <f aca="false">'Retirement benefit values 2020'!AH13</f>
        <v>13342.3432116361</v>
      </c>
      <c r="W13" s="22" t="n">
        <f aca="false">'Retirement benefit values 2019'!AH13</f>
        <v>13342.3432116361</v>
      </c>
      <c r="X13" s="22" t="n">
        <f aca="false">'Retirement benefit values 2017'!AH13</f>
        <v>2366.96019427467</v>
      </c>
      <c r="Z13" s="7" t="n">
        <f aca="false">Z9+1</f>
        <v>2017</v>
      </c>
      <c r="AA13" s="7" t="n">
        <f aca="false">'Retirement benefit values 2020'!AM13</f>
        <v>0.556147482241243</v>
      </c>
      <c r="AB13" s="0" t="n">
        <f aca="false">'Retirement benefit values 2019'!AM13</f>
        <v>0.556147482241244</v>
      </c>
      <c r="AC13" s="0" t="n">
        <f aca="false">'Retirement benefit values 2017'!AM13</f>
        <v>0.5586825946</v>
      </c>
      <c r="AD13" s="0" t="n">
        <f aca="false">'Retirement values 2015 mor '!AI13</f>
        <v>0.55368357062271</v>
      </c>
      <c r="AE13" s="0" t="n">
        <f aca="false">'Retirement values 2015 no mor '!AH13</f>
        <v>0.5581673243</v>
      </c>
    </row>
    <row r="14" customFormat="false" ht="15" hidden="false" customHeight="false" outlineLevel="0" collapsed="false">
      <c r="A14" s="14" t="n">
        <f aca="false">A10+1</f>
        <v>2017</v>
      </c>
      <c r="B14" s="21" t="n">
        <f aca="false">'Retirement benefit values 2020'!AD14</f>
        <v>24014.1247076037</v>
      </c>
      <c r="C14" s="22" t="n">
        <f aca="false">'Retirement benefit values 2019'!AD14</f>
        <v>24014.1247076036</v>
      </c>
      <c r="D14" s="22" t="n">
        <f aca="false">'Retirement benefit values 2017'!AD14</f>
        <v>4280.94153319331</v>
      </c>
      <c r="E14" s="22" t="n">
        <f aca="false">'Retirement values 2015 mor '!AA14</f>
        <v>20628.4381992996</v>
      </c>
      <c r="F14" s="22" t="e">
        <f aca="false">'Retirement values 2015 no mor '!Z14</f>
        <v>#NAME?</v>
      </c>
      <c r="G14" s="22" t="n">
        <f aca="false">'Retirement benefit values 2020'!AE14</f>
        <v>26796.5891750224</v>
      </c>
      <c r="H14" s="22" t="n">
        <f aca="false">'Retirement benefit values 2019'!AE14</f>
        <v>26796.5891750221</v>
      </c>
      <c r="I14" s="22" t="n">
        <f aca="false">'Retirement benefit values 2017'!AE14</f>
        <v>4771.77131393202</v>
      </c>
      <c r="J14" s="22" t="n">
        <f aca="false">'Retirement values 2015 mor '!AB14</f>
        <v>23077.5351561513</v>
      </c>
      <c r="K14" s="22" t="e">
        <f aca="false">'Retirement values 2015 no mor '!AA14</f>
        <v>#NAME?</v>
      </c>
      <c r="L14" s="22" t="n">
        <f aca="false">'Retirement benefit values 2020'!AF14</f>
        <v>19487.9322461824</v>
      </c>
      <c r="M14" s="22" t="n">
        <f aca="false">'Retirement benefit values 2019'!AF14</f>
        <v>19487.9322461822</v>
      </c>
      <c r="N14" s="22" t="n">
        <f aca="false">'Retirement benefit values 2017'!AF14</f>
        <v>3496.97099792804</v>
      </c>
      <c r="O14" s="22" t="n">
        <f aca="false">'Retirement values 2015 mor '!AC14</f>
        <v>16709.2071200885</v>
      </c>
      <c r="P14" s="22" t="e">
        <f aca="false">'Retirement values 2015 no mor '!AB14</f>
        <v>#NAME?</v>
      </c>
      <c r="Q14" s="22" t="n">
        <f aca="false">'Retirement benefit values 2020'!AG14</f>
        <v>14131.9754544831</v>
      </c>
      <c r="R14" s="22" t="n">
        <f aca="false">'Retirement benefit values 2019'!AG14</f>
        <v>14131.9754544831</v>
      </c>
      <c r="S14" s="22" t="n">
        <f aca="false">'Retirement benefit values 2017'!AG14</f>
        <v>2507.6521366563</v>
      </c>
      <c r="T14" s="22" t="n">
        <f aca="false">'Retirement values 2015 mor '!AD14</f>
        <v>12266.4058885035</v>
      </c>
      <c r="U14" s="22" t="e">
        <f aca="false">'Retirement values 2015 no mor '!AC14</f>
        <v>#NAME?</v>
      </c>
      <c r="V14" s="22" t="n">
        <f aca="false">'Retirement benefit values 2020'!AH14</f>
        <v>14138.2670109891</v>
      </c>
      <c r="W14" s="22" t="n">
        <f aca="false">'Retirement benefit values 2019'!AH14</f>
        <v>14138.2670109891</v>
      </c>
      <c r="X14" s="22" t="n">
        <f aca="false">'Retirement benefit values 2017'!AH14</f>
        <v>2508.27694097591</v>
      </c>
      <c r="Z14" s="7" t="n">
        <f aca="false">Z10+1</f>
        <v>2017</v>
      </c>
      <c r="AA14" s="7" t="n">
        <f aca="false">'Retirement benefit values 2020'!AM14</f>
        <v>0.597811412124804</v>
      </c>
      <c r="AB14" s="0" t="n">
        <f aca="false">'Retirement benefit values 2019'!AM14</f>
        <v>0.597811412124799</v>
      </c>
      <c r="AC14" s="0" t="n">
        <f aca="false">'Retirement benefit values 2017'!AM14</f>
        <v>0.5979770176</v>
      </c>
      <c r="AD14" s="0" t="n">
        <f aca="false">'Retirement values 2015 mor '!AI14</f>
        <v>0.601929496549525</v>
      </c>
      <c r="AE14" s="0" t="n">
        <f aca="false">'Retirement values 2015 no mor '!AH14</f>
        <v>0.5980658996</v>
      </c>
    </row>
    <row r="15" customFormat="false" ht="15" hidden="false" customHeight="false" outlineLevel="0" collapsed="false">
      <c r="A15" s="14" t="n">
        <f aca="false">A11+1</f>
        <v>2017</v>
      </c>
      <c r="B15" s="21" t="n">
        <f aca="false">'Retirement benefit values 2020'!AD15</f>
        <v>22971.6855117252</v>
      </c>
      <c r="C15" s="22" t="n">
        <f aca="false">'Retirement benefit values 2019'!AD15</f>
        <v>22971.685511725</v>
      </c>
      <c r="D15" s="22" t="n">
        <f aca="false">'Retirement benefit values 2017'!AD15</f>
        <v>4090.61113816884</v>
      </c>
      <c r="E15" s="22" t="n">
        <f aca="false">'Retirement values 2015 mor '!AA15</f>
        <v>19684.3389394161</v>
      </c>
      <c r="F15" s="22" t="e">
        <f aca="false">'Retirement values 2015 no mor '!Z15</f>
        <v>#NAME?</v>
      </c>
      <c r="G15" s="22" t="n">
        <f aca="false">'Retirement benefit values 2020'!AE15</f>
        <v>25725.3742781489</v>
      </c>
      <c r="H15" s="22" t="n">
        <f aca="false">'Retirement benefit values 2019'!AE15</f>
        <v>25725.3742781487</v>
      </c>
      <c r="I15" s="22" t="n">
        <f aca="false">'Retirement benefit values 2017'!AE15</f>
        <v>4573.66779292904</v>
      </c>
      <c r="J15" s="22" t="n">
        <f aca="false">'Retirement values 2015 mor '!AB15</f>
        <v>22104.8110243197</v>
      </c>
      <c r="K15" s="22" t="e">
        <f aca="false">'Retirement values 2015 no mor '!AA15</f>
        <v>#NAME?</v>
      </c>
      <c r="L15" s="22" t="n">
        <f aca="false">'Retirement benefit values 2020'!AF15</f>
        <v>18614.3134909686</v>
      </c>
      <c r="M15" s="22" t="n">
        <f aca="false">'Retirement benefit values 2019'!AF15</f>
        <v>18614.3134909685</v>
      </c>
      <c r="N15" s="22" t="n">
        <f aca="false">'Retirement benefit values 2017'!AF15</f>
        <v>3322.04007135776</v>
      </c>
      <c r="O15" s="22" t="n">
        <f aca="false">'Retirement values 2015 mor '!AC15</f>
        <v>15958.2631345246</v>
      </c>
      <c r="P15" s="22" t="e">
        <f aca="false">'Retirement values 2015 no mor '!AB15</f>
        <v>#NAME?</v>
      </c>
      <c r="Q15" s="22" t="n">
        <f aca="false">'Retirement benefit values 2020'!AG15</f>
        <v>13537.9190481443</v>
      </c>
      <c r="R15" s="22" t="n">
        <f aca="false">'Retirement benefit values 2019'!AG15</f>
        <v>13537.9190481443</v>
      </c>
      <c r="S15" s="22" t="n">
        <f aca="false">'Retirement benefit values 2017'!AG15</f>
        <v>2402.39799524011</v>
      </c>
      <c r="T15" s="22" t="n">
        <f aca="false">'Retirement values 2015 mor '!AD15</f>
        <v>11750.6044665315</v>
      </c>
      <c r="U15" s="22" t="e">
        <f aca="false">'Retirement values 2015 no mor '!AC15</f>
        <v>#NAME?</v>
      </c>
      <c r="V15" s="22" t="n">
        <f aca="false">'Retirement benefit values 2020'!AH15</f>
        <v>13543.7539731217</v>
      </c>
      <c r="W15" s="22" t="n">
        <f aca="false">'Retirement benefit values 2019'!AH15</f>
        <v>13543.7539731217</v>
      </c>
      <c r="X15" s="22" t="n">
        <f aca="false">'Retirement benefit values 2017'!AH15</f>
        <v>2402.98410191924</v>
      </c>
      <c r="Z15" s="7" t="n">
        <f aca="false">Z11+1</f>
        <v>2017</v>
      </c>
      <c r="AA15" s="7" t="n">
        <f aca="false">'Retirement benefit values 2020'!AM15</f>
        <v>0.558222819045313</v>
      </c>
      <c r="AB15" s="0" t="n">
        <f aca="false">'Retirement benefit values 2019'!AM15</f>
        <v>0.55822281904531</v>
      </c>
      <c r="AC15" s="0" t="n">
        <f aca="false">'Retirement benefit values 2017'!AM15</f>
        <v>0.5524564945</v>
      </c>
      <c r="AD15" s="0" t="n">
        <f aca="false">'Retirement values 2015 mor '!AI15</f>
        <v>0.571085689974974</v>
      </c>
      <c r="AE15" s="0" t="n">
        <f aca="false">'Retirement values 2015 no mor '!AH15</f>
        <v>0.5572370981</v>
      </c>
    </row>
    <row r="16" customFormat="false" ht="15" hidden="false" customHeight="false" outlineLevel="0" collapsed="false">
      <c r="A16" s="14" t="n">
        <f aca="false">A12+1</f>
        <v>2017</v>
      </c>
      <c r="B16" s="21" t="n">
        <f aca="false">'Retirement benefit values 2020'!AD16</f>
        <v>24932.7464206265</v>
      </c>
      <c r="C16" s="22" t="n">
        <f aca="false">'Retirement benefit values 2019'!AD16</f>
        <v>24932.7464206263</v>
      </c>
      <c r="D16" s="22" t="n">
        <f aca="false">'Retirement benefit values 2017'!AD16</f>
        <v>4427.56354713653</v>
      </c>
      <c r="E16" s="22" t="n">
        <f aca="false">'Retirement values 2015 mor '!AA16</f>
        <v>21334.8305237905</v>
      </c>
      <c r="F16" s="22" t="e">
        <f aca="false">'Retirement values 2015 no mor '!Z16</f>
        <v>#NAME?</v>
      </c>
      <c r="G16" s="22" t="n">
        <f aca="false">'Retirement benefit values 2020'!AE16</f>
        <v>28035.5545851067</v>
      </c>
      <c r="H16" s="22" t="n">
        <f aca="false">'Retirement benefit values 2019'!AE16</f>
        <v>28035.5545851065</v>
      </c>
      <c r="I16" s="22" t="n">
        <f aca="false">'Retirement benefit values 2017'!AE16</f>
        <v>4967.0777455686</v>
      </c>
      <c r="J16" s="22" t="n">
        <f aca="false">'Retirement values 2015 mor '!AB16</f>
        <v>23994.5349285823</v>
      </c>
      <c r="K16" s="22" t="e">
        <f aca="false">'Retirement values 2015 no mor '!AA16</f>
        <v>#NAME?</v>
      </c>
      <c r="L16" s="22" t="n">
        <f aca="false">'Retirement benefit values 2020'!AF16</f>
        <v>20143.2447115444</v>
      </c>
      <c r="M16" s="22" t="n">
        <f aca="false">'Retirement benefit values 2019'!AF16</f>
        <v>20143.2447115443</v>
      </c>
      <c r="N16" s="22" t="n">
        <f aca="false">'Retirement benefit values 2017'!AF16</f>
        <v>3594.622173346</v>
      </c>
      <c r="O16" s="22" t="n">
        <f aca="false">'Retirement values 2015 mor '!AC16</f>
        <v>17315.9957509435</v>
      </c>
      <c r="P16" s="22" t="e">
        <f aca="false">'Retirement values 2015 no mor '!AB16</f>
        <v>#NAME?</v>
      </c>
      <c r="Q16" s="22" t="n">
        <f aca="false">'Retirement benefit values 2020'!AG16</f>
        <v>14629.3145991191</v>
      </c>
      <c r="R16" s="22" t="n">
        <f aca="false">'Retirement benefit values 2019'!AG16</f>
        <v>14629.3145991191</v>
      </c>
      <c r="S16" s="22" t="n">
        <f aca="false">'Retirement benefit values 2017'!AG16</f>
        <v>2596.00887467733</v>
      </c>
      <c r="T16" s="22" t="n">
        <f aca="false">'Retirement values 2015 mor '!AD16</f>
        <v>12697.7624960769</v>
      </c>
      <c r="U16" s="22" t="e">
        <f aca="false">'Retirement values 2015 no mor '!AC16</f>
        <v>#NAME?</v>
      </c>
      <c r="V16" s="22" t="n">
        <f aca="false">'Retirement benefit values 2020'!AH16</f>
        <v>14635.4489035712</v>
      </c>
      <c r="W16" s="22" t="n">
        <f aca="false">'Retirement benefit values 2019'!AH16</f>
        <v>14635.4489035712</v>
      </c>
      <c r="X16" s="22" t="n">
        <f aca="false">'Retirement benefit values 2017'!AH16</f>
        <v>2596.62204937699</v>
      </c>
      <c r="Z16" s="7" t="n">
        <f aca="false">Z12+1</f>
        <v>2017</v>
      </c>
      <c r="AA16" s="7" t="n">
        <f aca="false">'Retirement benefit values 2020'!AM16</f>
        <v>0.608071206868978</v>
      </c>
      <c r="AB16" s="0" t="n">
        <f aca="false">'Retirement benefit values 2019'!AM16</f>
        <v>0.608071206868971</v>
      </c>
      <c r="AC16" s="0" t="n">
        <f aca="false">'Retirement benefit values 2017'!AM16</f>
        <v>0.598055612</v>
      </c>
      <c r="AD16" s="0" t="n">
        <f aca="false">'Retirement values 2015 mor '!AI16</f>
        <v>0.621354132871921</v>
      </c>
      <c r="AE16" s="0" t="n">
        <f aca="false">'Retirement values 2015 no mor '!AH16</f>
        <v>0.6035916941</v>
      </c>
    </row>
    <row r="17" customFormat="false" ht="15" hidden="false" customHeight="false" outlineLevel="0" collapsed="false">
      <c r="A17" s="14" t="n">
        <f aca="false">A13+1</f>
        <v>2018</v>
      </c>
      <c r="B17" s="21" t="n">
        <f aca="false">'Retirement benefit values 2020'!AD17</f>
        <v>23117.9683564629</v>
      </c>
      <c r="C17" s="22" t="n">
        <f aca="false">'Retirement benefit values 2019'!AD17</f>
        <v>23117.9683564627</v>
      </c>
      <c r="D17" s="22" t="n">
        <f aca="false">'Retirement benefit values 2017'!AD17</f>
        <v>4148.71479012261</v>
      </c>
      <c r="E17" s="22" t="n">
        <f aca="false">'Retirement values 2015 mor '!AA17</f>
        <v>19714.683808115</v>
      </c>
      <c r="F17" s="22" t="e">
        <f aca="false">'Retirement values 2015 no mor '!Z17</f>
        <v>#NAME?</v>
      </c>
      <c r="G17" s="22" t="n">
        <f aca="false">'Retirement benefit values 2020'!AE17</f>
        <v>26009.7301600299</v>
      </c>
      <c r="H17" s="22" t="n">
        <f aca="false">'Retirement benefit values 2019'!AE17</f>
        <v>26009.7301600296</v>
      </c>
      <c r="I17" s="22" t="n">
        <f aca="false">'Retirement benefit values 2017'!AE17</f>
        <v>4661.94203303698</v>
      </c>
      <c r="J17" s="22" t="n">
        <f aca="false">'Retirement values 2015 mor '!AB17</f>
        <v>22241.0735625469</v>
      </c>
      <c r="K17" s="22" t="e">
        <f aca="false">'Retirement values 2015 no mor '!AA17</f>
        <v>#NAME?</v>
      </c>
      <c r="L17" s="22" t="n">
        <f aca="false">'Retirement benefit values 2020'!AF17</f>
        <v>18810.6199852382</v>
      </c>
      <c r="M17" s="22" t="n">
        <f aca="false">'Retirement benefit values 2019'!AF17</f>
        <v>18810.619985238</v>
      </c>
      <c r="N17" s="22" t="n">
        <f aca="false">'Retirement benefit values 2017'!AF17</f>
        <v>3380.94405047954</v>
      </c>
      <c r="O17" s="22" t="n">
        <f aca="false">'Retirement values 2015 mor '!AC17</f>
        <v>16016.7061575626</v>
      </c>
      <c r="P17" s="22" t="e">
        <f aca="false">'Retirement values 2015 no mor '!AB17</f>
        <v>#NAME?</v>
      </c>
      <c r="Q17" s="22" t="n">
        <f aca="false">'Retirement benefit values 2020'!AG17</f>
        <v>13609.6264326445</v>
      </c>
      <c r="R17" s="22" t="n">
        <f aca="false">'Retirement benefit values 2019'!AG17</f>
        <v>13609.6264326445</v>
      </c>
      <c r="S17" s="22" t="n">
        <f aca="false">'Retirement benefit values 2017'!AG17</f>
        <v>2415.00743966177</v>
      </c>
      <c r="T17" s="22" t="n">
        <f aca="false">'Retirement values 2015 mor '!AD17</f>
        <v>11812.5940942172</v>
      </c>
      <c r="U17" s="22" t="e">
        <f aca="false">'Retirement values 2015 no mor '!AC17</f>
        <v>#NAME?</v>
      </c>
      <c r="V17" s="22" t="n">
        <f aca="false">'Retirement benefit values 2020'!AH17</f>
        <v>13529.2826932428</v>
      </c>
      <c r="W17" s="22" t="n">
        <f aca="false">'Retirement benefit values 2019'!AH17</f>
        <v>13529.2826932427</v>
      </c>
      <c r="X17" s="22" t="n">
        <f aca="false">'Retirement benefit values 2017'!AH17</f>
        <v>2415.57063445654</v>
      </c>
      <c r="Z17" s="7" t="n">
        <f aca="false">Z13+1</f>
        <v>2018</v>
      </c>
      <c r="AA17" s="7" t="n">
        <f aca="false">'Retirement benefit values 2020'!AM17</f>
        <v>0.572102936214129</v>
      </c>
      <c r="AB17" s="0" t="n">
        <f aca="false">'Retirement benefit values 2019'!AM17</f>
        <v>0.572102936214121</v>
      </c>
      <c r="AC17" s="0" t="n">
        <f aca="false">'Retirement benefit values 2017'!AM17</f>
        <v>0.5634311796</v>
      </c>
      <c r="AD17" s="0" t="n">
        <f aca="false">'Retirement values 2015 mor '!AI17</f>
        <v>0.574108847816215</v>
      </c>
      <c r="AE17" s="0" t="n">
        <f aca="false">'Retirement values 2015 no mor '!AH17</f>
        <v>0.568877888</v>
      </c>
    </row>
    <row r="18" customFormat="false" ht="15" hidden="false" customHeight="false" outlineLevel="0" collapsed="false">
      <c r="A18" s="14" t="n">
        <f aca="false">A14+1</f>
        <v>2018</v>
      </c>
      <c r="B18" s="21" t="n">
        <f aca="false">'Retirement benefit values 2020'!AD18</f>
        <v>23196.8557825878</v>
      </c>
      <c r="C18" s="22" t="n">
        <f aca="false">'Retirement benefit values 2019'!AD18</f>
        <v>23196.9379925515</v>
      </c>
      <c r="D18" s="22" t="n">
        <f aca="false">'Retirement benefit values 2017'!AD18</f>
        <v>4084.02103397925</v>
      </c>
      <c r="E18" s="22" t="n">
        <f aca="false">'Retirement values 2015 mor '!AA18</f>
        <v>21112.1892507963</v>
      </c>
      <c r="F18" s="22" t="e">
        <f aca="false">'Retirement values 2015 no mor '!Z18</f>
        <v>#NAME?</v>
      </c>
      <c r="G18" s="22" t="n">
        <f aca="false">'Retirement benefit values 2020'!AE18</f>
        <v>26058.7009743326</v>
      </c>
      <c r="H18" s="22" t="n">
        <f aca="false">'Retirement benefit values 2019'!AE18</f>
        <v>26058.8376803249</v>
      </c>
      <c r="I18" s="22" t="n">
        <f aca="false">'Retirement benefit values 2017'!AE18</f>
        <v>4602.22362882481</v>
      </c>
      <c r="J18" s="22" t="n">
        <f aca="false">'Retirement values 2015 mor '!AB18</f>
        <v>23899.2335531538</v>
      </c>
      <c r="K18" s="22" t="e">
        <f aca="false">'Retirement values 2015 no mor '!AA18</f>
        <v>#NAME?</v>
      </c>
      <c r="L18" s="22" t="n">
        <f aca="false">'Retirement benefit values 2020'!AF18</f>
        <v>18857.0059226556</v>
      </c>
      <c r="M18" s="22" t="n">
        <f aca="false">'Retirement benefit values 2019'!AF18</f>
        <v>18857.0059226555</v>
      </c>
      <c r="N18" s="22" t="n">
        <f aca="false">'Retirement benefit values 2017'!AF18</f>
        <v>3321.42852407358</v>
      </c>
      <c r="O18" s="22" t="n">
        <f aca="false">'Retirement values 2015 mor '!AC18</f>
        <v>17175.4202176087</v>
      </c>
      <c r="P18" s="22" t="e">
        <f aca="false">'Retirement values 2015 no mor '!AB18</f>
        <v>#NAME?</v>
      </c>
      <c r="Q18" s="22" t="n">
        <f aca="false">'Retirement benefit values 2020'!AG18</f>
        <v>13899.2687607927</v>
      </c>
      <c r="R18" s="22" t="n">
        <f aca="false">'Retirement benefit values 2019'!AG18</f>
        <v>13899.2687607927</v>
      </c>
      <c r="S18" s="22" t="n">
        <f aca="false">'Retirement benefit values 2017'!AG18</f>
        <v>2378.61514629293</v>
      </c>
      <c r="T18" s="22" t="n">
        <f aca="false">'Retirement values 2015 mor '!AD18</f>
        <v>12574.6270573892</v>
      </c>
      <c r="U18" s="22" t="e">
        <f aca="false">'Retirement values 2015 no mor '!AC18</f>
        <v>#NAME?</v>
      </c>
      <c r="V18" s="22" t="n">
        <f aca="false">'Retirement benefit values 2020'!AH18</f>
        <v>13624.3447921506</v>
      </c>
      <c r="W18" s="22" t="n">
        <f aca="false">'Retirement benefit values 2019'!AH18</f>
        <v>13624.3447921506</v>
      </c>
      <c r="X18" s="22" t="n">
        <f aca="false">'Retirement benefit values 2017'!AH18</f>
        <v>2379.15745721533</v>
      </c>
      <c r="Z18" s="7" t="n">
        <f aca="false">Z14+1</f>
        <v>2018</v>
      </c>
      <c r="AA18" s="7" t="n">
        <f aca="false">'Retirement benefit values 2020'!AM18</f>
        <v>0.589354171079833</v>
      </c>
      <c r="AB18" s="0" t="n">
        <f aca="false">'Retirement benefit values 2019'!AM18</f>
        <v>0.589354171079825</v>
      </c>
      <c r="AC18" s="0" t="n">
        <f aca="false">'Retirement benefit values 2017'!AM18</f>
        <v>0.555196928</v>
      </c>
      <c r="AD18" s="0" t="n">
        <f aca="false">'Retirement values 2015 mor '!AI18</f>
        <v>0.626968656428696</v>
      </c>
      <c r="AE18" s="0" t="n">
        <f aca="false">'Retirement values 2015 no mor '!AH18</f>
        <v>0.5605893639</v>
      </c>
    </row>
    <row r="19" customFormat="false" ht="15" hidden="false" customHeight="false" outlineLevel="0" collapsed="false">
      <c r="A19" s="14" t="n">
        <f aca="false">A15+1</f>
        <v>2018</v>
      </c>
      <c r="B19" s="21" t="n">
        <f aca="false">'Retirement benefit values 2020'!AD19</f>
        <v>21614.924002603</v>
      </c>
      <c r="C19" s="22" t="n">
        <f aca="false">'Retirement benefit values 2019'!AD19</f>
        <v>21614.9240026028</v>
      </c>
      <c r="D19" s="22" t="n">
        <f aca="false">'Retirement benefit values 2017'!AD19</f>
        <v>4050.00314698517</v>
      </c>
      <c r="E19" s="22" t="n">
        <f aca="false">'Retirement values 2015 mor '!AA19</f>
        <v>18817.9133383948</v>
      </c>
      <c r="F19" s="22" t="e">
        <f aca="false">'Retirement values 2015 no mor '!Z19</f>
        <v>#NAME?</v>
      </c>
      <c r="G19" s="22" t="n">
        <f aca="false">'Retirement benefit values 2020'!AE19</f>
        <v>24377.1374955653</v>
      </c>
      <c r="H19" s="22" t="n">
        <f aca="false">'Retirement benefit values 2019'!AE19</f>
        <v>24377.1374955651</v>
      </c>
      <c r="I19" s="22" t="n">
        <f aca="false">'Retirement benefit values 2017'!AE19</f>
        <v>4573.54984536196</v>
      </c>
      <c r="J19" s="22" t="n">
        <f aca="false">'Retirement values 2015 mor '!AB19</f>
        <v>21295.164460262</v>
      </c>
      <c r="K19" s="22" t="e">
        <f aca="false">'Retirement values 2015 no mor '!AA19</f>
        <v>#NAME?</v>
      </c>
      <c r="L19" s="22" t="n">
        <f aca="false">'Retirement benefit values 2020'!AF19</f>
        <v>17557.4912092528</v>
      </c>
      <c r="M19" s="22" t="n">
        <f aca="false">'Retirement benefit values 2019'!AF19</f>
        <v>17557.4912092526</v>
      </c>
      <c r="N19" s="22" t="n">
        <f aca="false">'Retirement benefit values 2017'!AF19</f>
        <v>3290.58245033198</v>
      </c>
      <c r="O19" s="22" t="n">
        <f aca="false">'Retirement values 2015 mor '!AC19</f>
        <v>15319.2053734568</v>
      </c>
      <c r="P19" s="22" t="e">
        <f aca="false">'Retirement values 2015 no mor '!AB19</f>
        <v>#NAME?</v>
      </c>
      <c r="Q19" s="22" t="n">
        <f aca="false">'Retirement benefit values 2020'!AG19</f>
        <v>12974.5365259365</v>
      </c>
      <c r="R19" s="22" t="n">
        <f aca="false">'Retirement benefit values 2019'!AG19</f>
        <v>12974.5365259365</v>
      </c>
      <c r="S19" s="22" t="n">
        <f aca="false">'Retirement benefit values 2017'!AG19</f>
        <v>2354.3655175972</v>
      </c>
      <c r="T19" s="22" t="n">
        <f aca="false">'Retirement values 2015 mor '!AD19</f>
        <v>11316.8595188888</v>
      </c>
      <c r="U19" s="22" t="e">
        <f aca="false">'Retirement values 2015 no mor '!AC19</f>
        <v>#NAME?</v>
      </c>
      <c r="V19" s="22" t="n">
        <f aca="false">'Retirement benefit values 2020'!AH19</f>
        <v>12691.8654413407</v>
      </c>
      <c r="W19" s="22" t="n">
        <f aca="false">'Retirement benefit values 2019'!AH19</f>
        <v>12691.8654413407</v>
      </c>
      <c r="X19" s="22" t="n">
        <f aca="false">'Retirement benefit values 2017'!AH19</f>
        <v>2354.89397205977</v>
      </c>
      <c r="Z19" s="7" t="n">
        <f aca="false">Z15+1</f>
        <v>2018</v>
      </c>
      <c r="AA19" s="7" t="n">
        <f aca="false">'Retirement benefit values 2020'!AM19</f>
        <v>0.581379325850626</v>
      </c>
      <c r="AB19" s="0" t="n">
        <f aca="false">'Retirement benefit values 2019'!AM19</f>
        <v>0.58137932585062</v>
      </c>
      <c r="AC19" s="0" t="n">
        <f aca="false">'Retirement benefit values 2017'!AM19</f>
        <v>0.5422906889</v>
      </c>
      <c r="AD19" s="0" t="n">
        <f aca="false">'Retirement values 2015 mor '!AI19</f>
        <v>0.602377756493113</v>
      </c>
      <c r="AE19" s="0" t="n">
        <f aca="false">'Retirement values 2015 no mor '!AH19</f>
        <v>0.549030866</v>
      </c>
    </row>
    <row r="20" customFormat="false" ht="15" hidden="false" customHeight="false" outlineLevel="0" collapsed="false">
      <c r="A20" s="14" t="n">
        <f aca="false">A16+1</f>
        <v>2018</v>
      </c>
      <c r="B20" s="21" t="n">
        <f aca="false">'Retirement benefit values 2020'!AD20</f>
        <v>19745.8539032619</v>
      </c>
      <c r="C20" s="22" t="n">
        <f aca="false">'Retirement benefit values 2019'!AD20</f>
        <v>19745.8539032618</v>
      </c>
      <c r="D20" s="22" t="n">
        <f aca="false">'Retirement benefit values 2017'!AD20</f>
        <v>4095.24963027018</v>
      </c>
      <c r="E20" s="22" t="n">
        <f aca="false">'Retirement values 2015 mor '!AA20</f>
        <v>18829.838420392</v>
      </c>
      <c r="F20" s="22" t="e">
        <f aca="false">'Retirement values 2015 no mor '!Z20</f>
        <v>#NAME?</v>
      </c>
      <c r="G20" s="22" t="n">
        <f aca="false">'Retirement benefit values 2020'!AE20</f>
        <v>22313.2053264087</v>
      </c>
      <c r="H20" s="22" t="n">
        <f aca="false">'Retirement benefit values 2019'!AE20</f>
        <v>22313.2053264086</v>
      </c>
      <c r="I20" s="22" t="n">
        <f aca="false">'Retirement benefit values 2017'!AE20</f>
        <v>4645.48467563012</v>
      </c>
      <c r="J20" s="22" t="n">
        <f aca="false">'Retirement values 2015 mor '!AB20</f>
        <v>21390.9891682519</v>
      </c>
      <c r="K20" s="22" t="e">
        <f aca="false">'Retirement values 2015 no mor '!AA20</f>
        <v>#NAME?</v>
      </c>
      <c r="L20" s="22" t="n">
        <f aca="false">'Retirement benefit values 2020'!AF20</f>
        <v>15991.6093555893</v>
      </c>
      <c r="M20" s="22" t="n">
        <f aca="false">'Retirement benefit values 2019'!AF20</f>
        <v>15991.6093555892</v>
      </c>
      <c r="N20" s="22" t="n">
        <f aca="false">'Retirement benefit values 2017'!AF20</f>
        <v>3336.49320293279</v>
      </c>
      <c r="O20" s="22" t="n">
        <f aca="false">'Retirement values 2015 mor '!AC20</f>
        <v>15281.853969916</v>
      </c>
      <c r="P20" s="22" t="e">
        <f aca="false">'Retirement values 2015 no mor '!AB20</f>
        <v>#NAME?</v>
      </c>
      <c r="Q20" s="22" t="n">
        <f aca="false">'Retirement benefit values 2020'!AG20</f>
        <v>11950.4137938345</v>
      </c>
      <c r="R20" s="22" t="n">
        <f aca="false">'Retirement benefit values 2019'!AG20</f>
        <v>11950.4137938345</v>
      </c>
      <c r="S20" s="22" t="n">
        <f aca="false">'Retirement benefit values 2017'!AG20</f>
        <v>2352.26360656423</v>
      </c>
      <c r="T20" s="22" t="n">
        <f aca="false">'Retirement values 2015 mor '!AD20</f>
        <v>11316.0057429454</v>
      </c>
      <c r="U20" s="22" t="e">
        <f aca="false">'Retirement values 2015 no mor '!AC20</f>
        <v>#NAME?</v>
      </c>
      <c r="V20" s="22" t="n">
        <f aca="false">'Retirement benefit values 2020'!AH20</f>
        <v>11696.2666208941</v>
      </c>
      <c r="W20" s="22" t="n">
        <f aca="false">'Retirement benefit values 2019'!AH20</f>
        <v>11696.2666208941</v>
      </c>
      <c r="X20" s="22" t="n">
        <f aca="false">'Retirement benefit values 2017'!AH20</f>
        <v>2352.7752063241</v>
      </c>
      <c r="Z20" s="7" t="n">
        <f aca="false">Z16+1</f>
        <v>2018</v>
      </c>
      <c r="AA20" s="7" t="n">
        <f aca="false">'Retirement benefit values 2020'!AM20</f>
        <v>0.563537280169274</v>
      </c>
      <c r="AB20" s="0" t="n">
        <f aca="false">'Retirement benefit values 2019'!AM20</f>
        <v>0.563537280169274</v>
      </c>
      <c r="AC20" s="0" t="n">
        <f aca="false">'Retirement benefit values 2017'!AM20</f>
        <v>0.545691634</v>
      </c>
      <c r="AD20" s="0" t="n">
        <f aca="false">'Retirement values 2015 mor '!AI20</f>
        <v>0.633081943671211</v>
      </c>
      <c r="AE20" s="0" t="n">
        <f aca="false">'Retirement values 2015 no mor '!AH20</f>
        <v>0.55132164</v>
      </c>
    </row>
    <row r="21" customFormat="false" ht="15" hidden="false" customHeight="false" outlineLevel="0" collapsed="false">
      <c r="A21" s="14" t="n">
        <f aca="false">A17+1</f>
        <v>2019</v>
      </c>
      <c r="B21" s="21" t="n">
        <f aca="false">'Retirement benefit values 2020'!AD21</f>
        <v>19469.4672324476</v>
      </c>
      <c r="C21" s="22" t="n">
        <f aca="false">'Retirement benefit values 2019'!AD21</f>
        <v>19469.4672324475</v>
      </c>
      <c r="D21" s="22" t="n">
        <f aca="false">'Retirement benefit values 2017'!AD21</f>
        <v>4106.71873917857</v>
      </c>
      <c r="E21" s="22" t="n">
        <f aca="false">'Retirement values 2015 mor '!AA21</f>
        <v>17142.7269618637</v>
      </c>
      <c r="F21" s="22" t="e">
        <f aca="false">'Retirement values 2015 no mor '!Z21</f>
        <v>#NAME?</v>
      </c>
      <c r="G21" s="22" t="n">
        <f aca="false">'Retirement benefit values 2020'!AE21</f>
        <v>21965.2443864624</v>
      </c>
      <c r="H21" s="22" t="n">
        <f aca="false">'Retirement benefit values 2019'!AE21</f>
        <v>21965.2443864623</v>
      </c>
      <c r="I21" s="22" t="n">
        <f aca="false">'Retirement benefit values 2017'!AE21</f>
        <v>4676.97505337283</v>
      </c>
      <c r="J21" s="22" t="n">
        <f aca="false">'Retirement values 2015 mor '!AB21</f>
        <v>19547.5436186682</v>
      </c>
      <c r="K21" s="22" t="e">
        <f aca="false">'Retirement values 2015 no mor '!AA21</f>
        <v>#NAME?</v>
      </c>
      <c r="L21" s="22" t="n">
        <f aca="false">'Retirement benefit values 2020'!AF21</f>
        <v>15812.7234155295</v>
      </c>
      <c r="M21" s="22" t="n">
        <f aca="false">'Retirement benefit values 2019'!AF21</f>
        <v>15812.7234155294</v>
      </c>
      <c r="N21" s="22" t="n">
        <f aca="false">'Retirement benefit values 2017'!AF21</f>
        <v>3335.14364396893</v>
      </c>
      <c r="O21" s="22" t="n">
        <f aca="false">'Retirement values 2015 mor '!AC21</f>
        <v>13825.5670255993</v>
      </c>
      <c r="P21" s="22" t="e">
        <f aca="false">'Retirement values 2015 no mor '!AB21</f>
        <v>#NAME?</v>
      </c>
      <c r="Q21" s="22" t="n">
        <f aca="false">'Retirement benefit values 2020'!AG21</f>
        <v>11744.2056253841</v>
      </c>
      <c r="R21" s="22" t="n">
        <f aca="false">'Retirement benefit values 2019'!AG21</f>
        <v>11744.2056253841</v>
      </c>
      <c r="S21" s="22" t="n">
        <f aca="false">'Retirement benefit values 2017'!AG21</f>
        <v>2356.67574502826</v>
      </c>
      <c r="T21" s="22" t="n">
        <f aca="false">'Retirement values 2015 mor '!AD21</f>
        <v>10331.85595563</v>
      </c>
      <c r="U21" s="22" t="e">
        <f aca="false">'Retirement values 2015 no mor '!AC21</f>
        <v>#NAME?</v>
      </c>
      <c r="V21" s="22" t="n">
        <f aca="false">'Retirement benefit values 2020'!AH21</f>
        <v>11563.1697490797</v>
      </c>
      <c r="W21" s="22" t="n">
        <f aca="false">'Retirement benefit values 2019'!AH21</f>
        <v>11563.1697490797</v>
      </c>
      <c r="X21" s="22" t="n">
        <f aca="false">'Retirement benefit values 2017'!AH21</f>
        <v>2357.17430662612</v>
      </c>
      <c r="Z21" s="7" t="n">
        <f aca="false">Z17+1</f>
        <v>2019</v>
      </c>
      <c r="AA21" s="7" t="n">
        <f aca="false">'Retirement benefit values 2020'!AM21</f>
        <v>0.556141234994269</v>
      </c>
      <c r="AB21" s="0" t="n">
        <f aca="false">'Retirement benefit values 2019'!AM21</f>
        <v>0.556141234994269</v>
      </c>
      <c r="AC21" s="0" t="n">
        <f aca="false">'Retirement benefit values 2017'!AM21</f>
        <v>0.5468121435</v>
      </c>
      <c r="AD21" s="0" t="n">
        <f aca="false">'Retirement values 2015 mor '!AI21</f>
        <v>0.569052755288262</v>
      </c>
      <c r="AE21" s="0" t="n">
        <f aca="false">'Retirement values 2015 no mor '!AH21</f>
        <v>0.5521001291</v>
      </c>
    </row>
    <row r="22" customFormat="false" ht="15" hidden="false" customHeight="false" outlineLevel="0" collapsed="false">
      <c r="A22" s="14" t="n">
        <f aca="false">A18+1</f>
        <v>2019</v>
      </c>
      <c r="B22" s="21" t="n">
        <f aca="false">'Retirement benefit values 2020'!AD22</f>
        <v>19547.2993672862</v>
      </c>
      <c r="C22" s="22" t="n">
        <f aca="false">'Retirement benefit values 2019'!AD22</f>
        <v>19547.2993672861</v>
      </c>
      <c r="D22" s="22" t="n">
        <f aca="false">'Retirement benefit values 2017'!AD22</f>
        <v>4113.1191060607</v>
      </c>
      <c r="E22" s="22" t="n">
        <f aca="false">'Retirement values 2015 mor '!AA22</f>
        <v>19865.8946765935</v>
      </c>
      <c r="F22" s="22" t="e">
        <f aca="false">'Retirement values 2015 no mor '!Z22</f>
        <v>#NAME?</v>
      </c>
      <c r="G22" s="22" t="n">
        <f aca="false">'Retirement benefit values 2020'!AE22</f>
        <v>22137.3736754603</v>
      </c>
      <c r="H22" s="22" t="n">
        <f aca="false">'Retirement benefit values 2019'!AE22</f>
        <v>22137.3736754602</v>
      </c>
      <c r="I22" s="22" t="n">
        <f aca="false">'Retirement benefit values 2017'!AE22</f>
        <v>4703.42512547059</v>
      </c>
      <c r="J22" s="22" t="n">
        <f aca="false">'Retirement values 2015 mor '!AB22</f>
        <v>22731.7975745175</v>
      </c>
      <c r="K22" s="22" t="e">
        <f aca="false">'Retirement values 2015 no mor '!AA22</f>
        <v>#NAME?</v>
      </c>
      <c r="L22" s="22" t="n">
        <f aca="false">'Retirement benefit values 2020'!AF22</f>
        <v>15843.2528043914</v>
      </c>
      <c r="M22" s="22" t="n">
        <f aca="false">'Retirement benefit values 2019'!AF22</f>
        <v>15843.2528043913</v>
      </c>
      <c r="N22" s="22" t="n">
        <f aca="false">'Retirement benefit values 2017'!AF22</f>
        <v>3346.88984981083</v>
      </c>
      <c r="O22" s="22" t="n">
        <f aca="false">'Retirement values 2015 mor '!AC22</f>
        <v>16099.7241271379</v>
      </c>
      <c r="P22" s="22" t="e">
        <f aca="false">'Retirement values 2015 no mor '!AB22</f>
        <v>#NAME?</v>
      </c>
      <c r="Q22" s="22" t="n">
        <f aca="false">'Retirement benefit values 2020'!AG22</f>
        <v>11773.5524598759</v>
      </c>
      <c r="R22" s="22" t="n">
        <f aca="false">'Retirement benefit values 2019'!AG22</f>
        <v>11773.5524598759</v>
      </c>
      <c r="S22" s="22" t="n">
        <f aca="false">'Retirement benefit values 2017'!AG22</f>
        <v>2361.09737356057</v>
      </c>
      <c r="T22" s="22" t="n">
        <f aca="false">'Retirement values 2015 mor '!AD22</f>
        <v>11824.4511819038</v>
      </c>
      <c r="U22" s="22" t="e">
        <f aca="false">'Retirement values 2015 no mor '!AC22</f>
        <v>#NAME?</v>
      </c>
      <c r="V22" s="22" t="n">
        <f aca="false">'Retirement benefit values 2020'!AH22</f>
        <v>11586.2080801805</v>
      </c>
      <c r="W22" s="22" t="n">
        <f aca="false">'Retirement benefit values 2019'!AH22</f>
        <v>11586.2080801805</v>
      </c>
      <c r="X22" s="22" t="n">
        <f aca="false">'Retirement benefit values 2017'!AH22</f>
        <v>2361.58163214387</v>
      </c>
      <c r="Z22" s="7" t="n">
        <f aca="false">Z18+1</f>
        <v>2019</v>
      </c>
      <c r="AA22" s="7" t="n">
        <f aca="false">'Retirement benefit values 2020'!AM22</f>
        <v>0.558181409790754</v>
      </c>
      <c r="AB22" s="0" t="n">
        <f aca="false">'Retirement benefit values 2019'!AM22</f>
        <v>0.558181409790754</v>
      </c>
      <c r="AC22" s="0" t="n">
        <f aca="false">'Retirement benefit values 2017'!AM22</f>
        <v>0.5452043933</v>
      </c>
      <c r="AD22" s="0" t="n">
        <f aca="false">'Retirement values 2015 mor '!AI22</f>
        <v>0.668534087645468</v>
      </c>
      <c r="AE22" s="0" t="n">
        <f aca="false">'Retirement values 2015 no mor '!AH22</f>
        <v>0.5530903543</v>
      </c>
    </row>
    <row r="23" customFormat="false" ht="15" hidden="false" customHeight="false" outlineLevel="0" collapsed="false">
      <c r="A23" s="14" t="n">
        <f aca="false">A19+1</f>
        <v>2019</v>
      </c>
      <c r="B23" s="21" t="n">
        <f aca="false">'Retirement benefit values 2020'!AD23</f>
        <v>19932.070254892</v>
      </c>
      <c r="C23" s="22" t="n">
        <f aca="false">'Retirement benefit values 2019'!AD23</f>
        <v>19932.0702548919</v>
      </c>
      <c r="D23" s="22" t="n">
        <f aca="false">'Retirement benefit values 2017'!AD23</f>
        <v>4124.8555700339</v>
      </c>
      <c r="E23" s="22" t="n">
        <f aca="false">'Retirement values 2015 mor '!AA23</f>
        <v>18127.6521584693</v>
      </c>
      <c r="F23" s="22" t="e">
        <f aca="false">'Retirement values 2015 no mor '!Z23</f>
        <v>#NAME?</v>
      </c>
      <c r="G23" s="22" t="n">
        <f aca="false">'Retirement benefit values 2020'!AE23</f>
        <v>22594.6927902261</v>
      </c>
      <c r="H23" s="22" t="n">
        <f aca="false">'Retirement benefit values 2019'!AE23</f>
        <v>22594.692790226</v>
      </c>
      <c r="I23" s="22" t="n">
        <f aca="false">'Retirement benefit values 2017'!AE23</f>
        <v>4738.69843863781</v>
      </c>
      <c r="J23" s="22" t="n">
        <f aca="false">'Retirement values 2015 mor '!AB23</f>
        <v>20764.9815945217</v>
      </c>
      <c r="K23" s="22" t="e">
        <f aca="false">'Retirement values 2015 no mor '!AA23</f>
        <v>#NAME?</v>
      </c>
      <c r="L23" s="22" t="n">
        <f aca="false">'Retirement benefit values 2020'!AF23</f>
        <v>16131.2447055957</v>
      </c>
      <c r="M23" s="22" t="n">
        <f aca="false">'Retirement benefit values 2019'!AF23</f>
        <v>16131.2447055956</v>
      </c>
      <c r="N23" s="22" t="n">
        <f aca="false">'Retirement benefit values 2017'!AF23</f>
        <v>3350.42175902658</v>
      </c>
      <c r="O23" s="22" t="n">
        <f aca="false">'Retirement values 2015 mor '!AC23</f>
        <v>14638.2190440918</v>
      </c>
      <c r="P23" s="22" t="e">
        <f aca="false">'Retirement values 2015 no mor '!AB23</f>
        <v>#NAME?</v>
      </c>
      <c r="Q23" s="22" t="n">
        <f aca="false">'Retirement benefit values 2020'!AG23</f>
        <v>11980.453598171</v>
      </c>
      <c r="R23" s="22" t="n">
        <f aca="false">'Retirement benefit values 2019'!AG23</f>
        <v>11980.4535981709</v>
      </c>
      <c r="S23" s="22" t="n">
        <f aca="false">'Retirement benefit values 2017'!AG23</f>
        <v>2365.52210665655</v>
      </c>
      <c r="T23" s="22" t="n">
        <f aca="false">'Retirement values 2015 mor '!AD23</f>
        <v>10835.562062507</v>
      </c>
      <c r="U23" s="22" t="e">
        <f aca="false">'Retirement values 2015 no mor '!AC23</f>
        <v>#NAME?</v>
      </c>
      <c r="V23" s="22" t="n">
        <f aca="false">'Retirement benefit values 2020'!AH23</f>
        <v>11757.5315712314</v>
      </c>
      <c r="W23" s="22" t="n">
        <f aca="false">'Retirement benefit values 2019'!AH23</f>
        <v>11757.5315712314</v>
      </c>
      <c r="X23" s="22" t="n">
        <f aca="false">'Retirement benefit values 2017'!AH23</f>
        <v>2365.99719825643</v>
      </c>
      <c r="Z23" s="7" t="n">
        <f aca="false">Z19+1</f>
        <v>2019</v>
      </c>
      <c r="AA23" s="7" t="n">
        <f aca="false">'Retirement benefit values 2020'!AM23</f>
        <v>0.576287307755464</v>
      </c>
      <c r="AB23" s="0" t="n">
        <f aca="false">'Retirement benefit values 2019'!AM23</f>
        <v>0.576287307755464</v>
      </c>
      <c r="AC23" s="0" t="n">
        <f aca="false">'Retirement benefit values 2017'!AM23</f>
        <v>0.5468121435</v>
      </c>
      <c r="AD23" s="0" t="n">
        <f aca="false">'Retirement values 2015 mor '!AI23</f>
        <v>0.617534084996203</v>
      </c>
      <c r="AE23" s="0" t="n">
        <f aca="false">'Retirement values 2015 no mor '!AH23</f>
        <v>0.5482660047</v>
      </c>
    </row>
    <row r="24" customFormat="false" ht="15" hidden="false" customHeight="false" outlineLevel="0" collapsed="false">
      <c r="A24" s="14" t="n">
        <f aca="false">A20+1</f>
        <v>2019</v>
      </c>
      <c r="B24" s="21" t="n">
        <f aca="false">'Retirement benefit values 2020'!AD24</f>
        <v>19719.757219161</v>
      </c>
      <c r="C24" s="22" t="n">
        <f aca="false">'Retirement benefit values 2019'!AD24</f>
        <v>19719.7572191609</v>
      </c>
      <c r="D24" s="22" t="n">
        <f aca="false">'Retirement benefit values 2017'!AD24</f>
        <v>4148.9828216925</v>
      </c>
      <c r="E24" s="22" t="n">
        <f aca="false">'Retirement values 2015 mor '!AA24</f>
        <v>19357.5273225112</v>
      </c>
      <c r="F24" s="22" t="e">
        <f aca="false">'Retirement values 2015 no mor '!Z24</f>
        <v>#NAME?</v>
      </c>
      <c r="G24" s="22" t="n">
        <f aca="false">'Retirement benefit values 2020'!AE24</f>
        <v>22314.7853579289</v>
      </c>
      <c r="H24" s="22" t="n">
        <f aca="false">'Retirement benefit values 2019'!AE24</f>
        <v>22314.7853579288</v>
      </c>
      <c r="I24" s="22" t="n">
        <f aca="false">'Retirement benefit values 2017'!AE24</f>
        <v>4765.64812234797</v>
      </c>
      <c r="J24" s="22" t="n">
        <f aca="false">'Retirement values 2015 mor '!AB24</f>
        <v>22211.5705526129</v>
      </c>
      <c r="K24" s="22" t="e">
        <f aca="false">'Retirement values 2015 no mor '!AA24</f>
        <v>#NAME?</v>
      </c>
      <c r="L24" s="22" t="n">
        <f aca="false">'Retirement benefit values 2020'!AF24</f>
        <v>15851.4548250124</v>
      </c>
      <c r="M24" s="22" t="n">
        <f aca="false">'Retirement benefit values 2019'!AF24</f>
        <v>15851.4548250123</v>
      </c>
      <c r="N24" s="22" t="n">
        <f aca="false">'Retirement benefit values 2017'!AF24</f>
        <v>3354.04025894411</v>
      </c>
      <c r="O24" s="22" t="n">
        <f aca="false">'Retirement values 2015 mor '!AC24</f>
        <v>15583.1192509965</v>
      </c>
      <c r="P24" s="22" t="e">
        <f aca="false">'Retirement values 2015 no mor '!AB24</f>
        <v>#NAME?</v>
      </c>
      <c r="Q24" s="22" t="n">
        <f aca="false">'Retirement benefit values 2020'!AG24</f>
        <v>12063.5939663</v>
      </c>
      <c r="R24" s="22" t="n">
        <f aca="false">'Retirement benefit values 2019'!AG24</f>
        <v>12063.5939662999</v>
      </c>
      <c r="S24" s="22" t="n">
        <f aca="false">'Retirement benefit values 2017'!AG24</f>
        <v>2404.36344209201</v>
      </c>
      <c r="T24" s="22" t="n">
        <f aca="false">'Retirement values 2015 mor '!AD24</f>
        <v>11616.9324249079</v>
      </c>
      <c r="U24" s="22" t="e">
        <f aca="false">'Retirement values 2015 no mor '!AC24</f>
        <v>#NAME?</v>
      </c>
      <c r="V24" s="22" t="n">
        <f aca="false">'Retirement benefit values 2020'!AH24</f>
        <v>11570.7842443961</v>
      </c>
      <c r="W24" s="22" t="n">
        <f aca="false">'Retirement benefit values 2019'!AH24</f>
        <v>11570.7842443961</v>
      </c>
      <c r="X24" s="22" t="n">
        <f aca="false">'Retirement benefit values 2017'!AH24</f>
        <v>2370.42102037144</v>
      </c>
      <c r="Z24" s="7" t="n">
        <f aca="false">Z20+1</f>
        <v>2019</v>
      </c>
      <c r="AA24" s="7" t="n">
        <f aca="false">'Retirement benefit values 2020'!AM24</f>
        <v>0.585532666938895</v>
      </c>
      <c r="AB24" s="0" t="n">
        <f aca="false">'Retirement benefit values 2019'!AM24</f>
        <v>0.585532666938895</v>
      </c>
      <c r="AC24" s="0" t="n">
        <f aca="false">'Retirement benefit values 2017'!AM24</f>
        <v>0.5439451161</v>
      </c>
      <c r="AD24" s="0" t="n">
        <f aca="false">'Retirement values 2015 mor '!AI24</f>
        <v>0.664040362715536</v>
      </c>
      <c r="AE24" s="0" t="n">
        <f aca="false">'Retirement values 2015 no mor '!AH24</f>
        <v>0.5500433164</v>
      </c>
    </row>
    <row r="25" customFormat="false" ht="15" hidden="false" customHeight="false" outlineLevel="0" collapsed="false">
      <c r="A25" s="14" t="n">
        <f aca="false">A21+1</f>
        <v>2020</v>
      </c>
      <c r="B25" s="21" t="n">
        <f aca="false">'Retirement benefit values 2020'!AD25</f>
        <v>22593.6390895216</v>
      </c>
      <c r="C25" s="22" t="n">
        <f aca="false">'Retirement benefit values 2019'!AD25</f>
        <v>20214.0243970992</v>
      </c>
      <c r="D25" s="22" t="n">
        <f aca="false">'Retirement benefit values 2017'!AD25</f>
        <v>4244.83024001062</v>
      </c>
      <c r="E25" s="22" t="n">
        <f aca="false">'Retirement values 2015 mor '!AA25</f>
        <v>17360.0092783471</v>
      </c>
      <c r="F25" s="22" t="e">
        <f aca="false">'Retirement values 2015 no mor '!Z25</f>
        <v>#NAME?</v>
      </c>
      <c r="G25" s="22" t="n">
        <f aca="false">'Retirement benefit values 2020'!AE25</f>
        <v>24425.2459141827</v>
      </c>
      <c r="H25" s="22" t="n">
        <f aca="false">'Retirement benefit values 2019'!AE25</f>
        <v>22511.7044470905</v>
      </c>
      <c r="I25" s="22" t="n">
        <f aca="false">'Retirement benefit values 2017'!AE25</f>
        <v>4799.54020743419</v>
      </c>
      <c r="J25" s="22" t="n">
        <f aca="false">'Retirement values 2015 mor '!AB25</f>
        <v>19628.401105822</v>
      </c>
      <c r="K25" s="22" t="e">
        <f aca="false">'Retirement values 2015 no mor '!AA25</f>
        <v>#NAME?</v>
      </c>
      <c r="L25" s="22" t="n">
        <f aca="false">'Retirement benefit values 2020'!AF25</f>
        <v>17903.3800999579</v>
      </c>
      <c r="M25" s="22" t="n">
        <f aca="false">'Retirement benefit values 2019'!AF25</f>
        <v>15991.1472169965</v>
      </c>
      <c r="N25" s="22" t="n">
        <f aca="false">'Retirement benefit values 2017'!AF25</f>
        <v>3371.88533417076</v>
      </c>
      <c r="O25" s="22" t="n">
        <f aca="false">'Retirement values 2015 mor '!AC25</f>
        <v>13755.0944120586</v>
      </c>
      <c r="P25" s="22" t="e">
        <f aca="false">'Retirement values 2015 no mor '!AB25</f>
        <v>#NAME?</v>
      </c>
      <c r="Q25" s="22" t="n">
        <f aca="false">'Retirement benefit values 2020'!AG25</f>
        <v>16470.0251870358</v>
      </c>
      <c r="R25" s="22" t="n">
        <f aca="false">'Retirement benefit values 2019'!AG25</f>
        <v>13391.2061360882</v>
      </c>
      <c r="S25" s="22" t="n">
        <f aca="false">'Retirement benefit values 2017'!AG25</f>
        <v>2686.42704251001</v>
      </c>
      <c r="T25" s="22" t="n">
        <f aca="false">'Retirement values 2015 mor '!AD25</f>
        <v>11217.9695035511</v>
      </c>
      <c r="U25" s="22" t="e">
        <f aca="false">'Retirement values 2015 no mor '!AC25</f>
        <v>#NAME?</v>
      </c>
      <c r="V25" s="22" t="n">
        <f aca="false">'Retirement benefit values 2020'!AH25</f>
        <v>15215.5433742771</v>
      </c>
      <c r="W25" s="22" t="n">
        <f aca="false">'Retirement benefit values 2019'!AH25</f>
        <v>11631.0272267847</v>
      </c>
      <c r="X25" s="22" t="n">
        <f aca="false">'Retirement benefit values 2017'!AH25</f>
        <v>2371.80393296142</v>
      </c>
      <c r="Z25" s="7" t="n">
        <f aca="false">Z21+1</f>
        <v>2020</v>
      </c>
      <c r="AA25" s="7" t="n">
        <f aca="false">'Retirement benefit values 2020'!AM25</f>
        <v>0.712442748560421</v>
      </c>
      <c r="AB25" s="0" t="n">
        <f aca="false">'Retirement benefit values 2019'!AM25</f>
        <v>0.571405611166622</v>
      </c>
      <c r="AC25" s="0" t="n">
        <f aca="false">'Retirement benefit values 2017'!AM25</f>
        <v>0.5442960276</v>
      </c>
      <c r="AD25" s="0" t="n">
        <f aca="false">'Retirement values 2015 mor '!AI25</f>
        <v>0.582284165741585</v>
      </c>
      <c r="AE25" s="0" t="n">
        <f aca="false">'Retirement values 2015 no mor '!AH25</f>
        <v>0.552016834</v>
      </c>
    </row>
    <row r="26" customFormat="false" ht="15" hidden="false" customHeight="false" outlineLevel="0" collapsed="false">
      <c r="A26" s="14" t="n">
        <f aca="false">A22+1</f>
        <v>2020</v>
      </c>
      <c r="B26" s="21" t="n">
        <f aca="false">'Retirement benefit values 2020'!AD26</f>
        <v>20885.9920871485</v>
      </c>
      <c r="C26" s="22" t="n">
        <f aca="false">'Retirement benefit values 2019'!AD26</f>
        <v>20707.2123831054</v>
      </c>
      <c r="D26" s="22" t="n">
        <f aca="false">'Retirement benefit values 2017'!AD26</f>
        <v>4267.65949666021</v>
      </c>
      <c r="E26" s="22" t="n">
        <f aca="false">'Retirement values 2015 mor '!AA26</f>
        <v>19439.1144238684</v>
      </c>
      <c r="F26" s="22" t="e">
        <f aca="false">'Retirement values 2015 no mor '!Z26</f>
        <v>#NAME?</v>
      </c>
      <c r="G26" s="22" t="n">
        <f aca="false">'Retirement benefit values 2020'!AE26</f>
        <v>23116.1722756044</v>
      </c>
      <c r="H26" s="22" t="n">
        <f aca="false">'Retirement benefit values 2019'!AE26</f>
        <v>23031.1193406772</v>
      </c>
      <c r="I26" s="22" t="n">
        <f aca="false">'Retirement benefit values 2017'!AE26</f>
        <v>4827.58215883089</v>
      </c>
      <c r="J26" s="22" t="n">
        <f aca="false">'Retirement values 2015 mor '!AB26</f>
        <v>21971.3893730093</v>
      </c>
      <c r="K26" s="22" t="e">
        <f aca="false">'Retirement values 2015 no mor '!AA26</f>
        <v>#NAME?</v>
      </c>
      <c r="L26" s="22" t="n">
        <f aca="false">'Retirement benefit values 2020'!AF26</f>
        <v>16499.5241747922</v>
      </c>
      <c r="M26" s="22" t="n">
        <f aca="false">'Retirement benefit values 2019'!AF26</f>
        <v>16448.6578910846</v>
      </c>
      <c r="N26" s="22" t="n">
        <f aca="false">'Retirement benefit values 2017'!AF26</f>
        <v>3382.10534822732</v>
      </c>
      <c r="O26" s="22" t="n">
        <f aca="false">'Retirement values 2015 mor '!AC26</f>
        <v>15426.0727706019</v>
      </c>
      <c r="P26" s="22" t="e">
        <f aca="false">'Retirement values 2015 no mor '!AB26</f>
        <v>#NAME?</v>
      </c>
      <c r="Q26" s="22" t="n">
        <f aca="false">'Retirement benefit values 2020'!AG26</f>
        <v>14151.3649907391</v>
      </c>
      <c r="R26" s="22" t="n">
        <f aca="false">'Retirement benefit values 2019'!AG26</f>
        <v>13682.3449519725</v>
      </c>
      <c r="S26" s="22" t="n">
        <f aca="false">'Retirement benefit values 2017'!AG26</f>
        <v>2707.68596100919</v>
      </c>
      <c r="T26" s="22" t="n">
        <f aca="false">'Retirement values 2015 mor '!AD26</f>
        <v>12545.5549965549</v>
      </c>
      <c r="U26" s="22" t="e">
        <f aca="false">'Retirement values 2015 no mor '!AC26</f>
        <v>#NAME?</v>
      </c>
      <c r="V26" s="22" t="n">
        <f aca="false">'Retirement benefit values 2020'!AH26</f>
        <v>12331.7980946401</v>
      </c>
      <c r="W26" s="22" t="n">
        <f aca="false">'Retirement benefit values 2019'!AH26</f>
        <v>11878.7568104921</v>
      </c>
      <c r="X26" s="22" t="n">
        <f aca="false">'Retirement benefit values 2017'!AH26</f>
        <v>2376.35978719736</v>
      </c>
      <c r="Z26" s="7" t="n">
        <f aca="false">Z22+1</f>
        <v>2020</v>
      </c>
      <c r="AA26" s="7" t="n">
        <f aca="false">'Retirement benefit values 2020'!AM26</f>
        <v>0.613827417547722</v>
      </c>
      <c r="AB26" s="0" t="n">
        <f aca="false">'Retirement benefit values 2019'!AM26</f>
        <v>0.591106146353563</v>
      </c>
      <c r="AC26" s="0" t="n">
        <f aca="false">'Retirement benefit values 2017'!AM26</f>
        <v>0.5477928843</v>
      </c>
      <c r="AD26" s="0" t="n">
        <f aca="false">'Retirement values 2015 mor '!AI26</f>
        <v>0.651783992075332</v>
      </c>
      <c r="AE26" s="0" t="n">
        <f aca="false">'Retirement values 2015 no mor '!AH26</f>
        <v>0.5578070043</v>
      </c>
    </row>
    <row r="27" customFormat="false" ht="15" hidden="false" customHeight="false" outlineLevel="0" collapsed="false">
      <c r="A27" s="14" t="n">
        <f aca="false">A23+1</f>
        <v>2020</v>
      </c>
      <c r="B27" s="21" t="n">
        <f aca="false">'Retirement benefit values 2020'!AD27</f>
        <v>20859.3558236346</v>
      </c>
      <c r="C27" s="22" t="n">
        <f aca="false">'Retirement benefit values 2019'!AD27</f>
        <v>21859.9949771729</v>
      </c>
      <c r="D27" s="22" t="n">
        <f aca="false">'Retirement benefit values 2017'!AD27</f>
        <v>4300.38821027737</v>
      </c>
      <c r="E27" s="22" t="n">
        <f aca="false">'Retirement values 2015 mor '!AA27</f>
        <v>17715.2596962906</v>
      </c>
      <c r="F27" s="22" t="e">
        <f aca="false">'Retirement values 2015 no mor '!Z27</f>
        <v>#NAME?</v>
      </c>
      <c r="G27" s="22" t="n">
        <f aca="false">'Retirement benefit values 2020'!AE27</f>
        <v>23070.1685703467</v>
      </c>
      <c r="H27" s="22" t="n">
        <f aca="false">'Retirement benefit values 2019'!AE27</f>
        <v>24316.4106583771</v>
      </c>
      <c r="I27" s="22" t="n">
        <f aca="false">'Retirement benefit values 2017'!AE27</f>
        <v>4854.24278038936</v>
      </c>
      <c r="J27" s="22" t="n">
        <f aca="false">'Retirement values 2015 mor '!AB27</f>
        <v>20053.9663204488</v>
      </c>
      <c r="K27" s="22" t="e">
        <f aca="false">'Retirement values 2015 no mor '!AA27</f>
        <v>#NAME?</v>
      </c>
      <c r="L27" s="22" t="n">
        <f aca="false">'Retirement benefit values 2020'!AF27</f>
        <v>16402.5602706732</v>
      </c>
      <c r="M27" s="22" t="n">
        <f aca="false">'Retirement benefit values 2019'!AF27</f>
        <v>17286.6586993367</v>
      </c>
      <c r="N27" s="22" t="n">
        <f aca="false">'Retirement benefit values 2017'!AF27</f>
        <v>3396.73915745534</v>
      </c>
      <c r="O27" s="22" t="n">
        <f aca="false">'Retirement values 2015 mor '!AC27</f>
        <v>14038.0659321843</v>
      </c>
      <c r="P27" s="22" t="e">
        <f aca="false">'Retirement values 2015 no mor '!AB27</f>
        <v>#NAME?</v>
      </c>
      <c r="Q27" s="22" t="n">
        <f aca="false">'Retirement benefit values 2020'!AG27</f>
        <v>14082.2393154414</v>
      </c>
      <c r="R27" s="22" t="n">
        <f aca="false">'Retirement benefit values 2019'!AG27</f>
        <v>14342.2188575916</v>
      </c>
      <c r="S27" s="22" t="n">
        <f aca="false">'Retirement benefit values 2017'!AG27</f>
        <v>2727.94864397011</v>
      </c>
      <c r="T27" s="22" t="n">
        <f aca="false">'Retirement values 2015 mor '!AD27</f>
        <v>11421.6658104846</v>
      </c>
      <c r="U27" s="22" t="e">
        <f aca="false">'Retirement values 2015 no mor '!AC27</f>
        <v>#NAME?</v>
      </c>
      <c r="V27" s="22" t="n">
        <f aca="false">'Retirement benefit values 2020'!AH27</f>
        <v>12241.8647574955</v>
      </c>
      <c r="W27" s="22" t="n">
        <f aca="false">'Retirement benefit values 2019'!AH27</f>
        <v>12476.3463713997</v>
      </c>
      <c r="X27" s="22" t="n">
        <f aca="false">'Retirement benefit values 2017'!AH27</f>
        <v>2380.86418958332</v>
      </c>
      <c r="Z27" s="7" t="n">
        <f aca="false">Z23+1</f>
        <v>2020</v>
      </c>
      <c r="AA27" s="7" t="n">
        <f aca="false">'Retirement benefit values 2020'!AM27</f>
        <v>0.67074650755906</v>
      </c>
      <c r="AB27" s="0" t="n">
        <f aca="false">'Retirement benefit values 2019'!AM27</f>
        <v>0.684238716249771</v>
      </c>
      <c r="AC27" s="0" t="n">
        <f aca="false">'Retirement benefit values 2017'!AM27</f>
        <v>0.55277678</v>
      </c>
      <c r="AD27" s="0" t="n">
        <f aca="false">'Retirement values 2015 mor '!AI27</f>
        <v>0.584736221585671</v>
      </c>
      <c r="AE27" s="0" t="n">
        <f aca="false">'Retirement values 2015 no mor '!AH27</f>
        <v>0.5626392121</v>
      </c>
    </row>
    <row r="28" customFormat="false" ht="15" hidden="false" customHeight="false" outlineLevel="0" collapsed="false">
      <c r="A28" s="14" t="n">
        <f aca="false">A24+1</f>
        <v>2020</v>
      </c>
      <c r="B28" s="21" t="n">
        <f aca="false">'Retirement benefit values 2020'!AD28</f>
        <v>20940.8435241109</v>
      </c>
      <c r="C28" s="22" t="n">
        <f aca="false">'Retirement benefit values 2019'!AD28</f>
        <v>21832.5698132814</v>
      </c>
      <c r="D28" s="22" t="n">
        <f aca="false">'Retirement benefit values 2017'!AD28</f>
        <v>4335.17128474903</v>
      </c>
      <c r="E28" s="22" t="n">
        <f aca="false">'Retirement values 2015 mor '!AA28</f>
        <v>19181.7232025861</v>
      </c>
      <c r="F28" s="22" t="e">
        <f aca="false">'Retirement values 2015 no mor '!Z28</f>
        <v>#NAME?</v>
      </c>
      <c r="G28" s="22" t="n">
        <f aca="false">'Retirement benefit values 2020'!AE28</f>
        <v>23114.0249550082</v>
      </c>
      <c r="H28" s="22" t="n">
        <f aca="false">'Retirement benefit values 2019'!AE28</f>
        <v>24242.7914298376</v>
      </c>
      <c r="I28" s="22" t="n">
        <f aca="false">'Retirement benefit values 2017'!AE28</f>
        <v>4884.22710675035</v>
      </c>
      <c r="J28" s="22" t="n">
        <f aca="false">'Retirement values 2015 mor '!AB28</f>
        <v>21696.3805887825</v>
      </c>
      <c r="K28" s="22" t="e">
        <f aca="false">'Retirement values 2015 no mor '!AA28</f>
        <v>#NAME?</v>
      </c>
      <c r="L28" s="22" t="n">
        <f aca="false">'Retirement benefit values 2020'!AF28</f>
        <v>16413.0024325282</v>
      </c>
      <c r="M28" s="22" t="n">
        <f aca="false">'Retirement benefit values 2019'!AF28</f>
        <v>17184.5877488153</v>
      </c>
      <c r="N28" s="22" t="n">
        <f aca="false">'Retirement benefit values 2017'!AF28</f>
        <v>3403.41208891789</v>
      </c>
      <c r="O28" s="22" t="n">
        <f aca="false">'Retirement values 2015 mor '!AC28</f>
        <v>15161.8157300903</v>
      </c>
      <c r="P28" s="22" t="e">
        <f aca="false">'Retirement values 2015 no mor '!AB28</f>
        <v>#NAME?</v>
      </c>
      <c r="Q28" s="22" t="n">
        <f aca="false">'Retirement benefit values 2020'!AG28</f>
        <v>14181.6227249506</v>
      </c>
      <c r="R28" s="22" t="n">
        <f aca="false">'Retirement benefit values 2019'!AG28</f>
        <v>14379.977110115</v>
      </c>
      <c r="S28" s="22" t="n">
        <f aca="false">'Retirement benefit values 2017'!AG28</f>
        <v>2755.06180793477</v>
      </c>
      <c r="T28" s="22" t="n">
        <f aca="false">'Retirement values 2015 mor '!AD28</f>
        <v>12371.8308529911</v>
      </c>
      <c r="U28" s="22" t="e">
        <f aca="false">'Retirement values 2015 no mor '!AC28</f>
        <v>#NAME?</v>
      </c>
      <c r="V28" s="22" t="n">
        <f aca="false">'Retirement benefit values 2020'!AH28</f>
        <v>12241.8647574955</v>
      </c>
      <c r="W28" s="22" t="n">
        <f aca="false">'Retirement benefit values 2019'!AH28</f>
        <v>12417.697606592</v>
      </c>
      <c r="X28" s="22" t="n">
        <f aca="false">'Retirement benefit values 2017'!AH28</f>
        <v>2385.41896943521</v>
      </c>
      <c r="Z28" s="7" t="n">
        <f aca="false">Z24+1</f>
        <v>2020</v>
      </c>
      <c r="AA28" s="7" t="n">
        <f aca="false">'Retirement benefit values 2020'!AM28</f>
        <v>0.667565690708862</v>
      </c>
      <c r="AB28" s="0" t="n">
        <f aca="false">'Retirement benefit values 2019'!AM28</f>
        <v>0.678460372008322</v>
      </c>
      <c r="AC28" s="0" t="n">
        <f aca="false">'Retirement benefit values 2017'!AM28</f>
        <v>0.5478516286</v>
      </c>
      <c r="AD28" s="0" t="n">
        <f aca="false">'Retirement values 2015 mor '!AI28</f>
        <v>0.626200150498645</v>
      </c>
      <c r="AE28" s="0" t="n">
        <f aca="false">'Retirement values 2015 no mor '!AH28</f>
        <v>0.5575352267</v>
      </c>
    </row>
    <row r="29" customFormat="false" ht="15" hidden="false" customHeight="false" outlineLevel="0" collapsed="false">
      <c r="A29" s="14" t="n">
        <f aca="false">A25+1</f>
        <v>2021</v>
      </c>
      <c r="B29" s="21" t="n">
        <f aca="false">'Retirement benefit values 2020'!AD29</f>
        <v>21140.5645615987</v>
      </c>
      <c r="C29" s="22" t="n">
        <f aca="false">'Retirement benefit values 2019'!AD29</f>
        <v>21005.4692412382</v>
      </c>
      <c r="D29" s="22" t="n">
        <f aca="false">'Retirement benefit values 2017'!AD29</f>
        <v>4361.86420210132</v>
      </c>
      <c r="E29" s="22" t="n">
        <f aca="false">'Retirement values 2015 mor '!AA29</f>
        <v>17841.25673585</v>
      </c>
      <c r="F29" s="22" t="e">
        <f aca="false">'Retirement values 2015 no mor '!Z29</f>
        <v>#NAME?</v>
      </c>
      <c r="G29" s="22" t="n">
        <f aca="false">'Retirement benefit values 2020'!AE29</f>
        <v>23263.6630334952</v>
      </c>
      <c r="H29" s="22" t="n">
        <f aca="false">'Retirement benefit values 2019'!AE29</f>
        <v>23237.7799433786</v>
      </c>
      <c r="I29" s="22" t="n">
        <f aca="false">'Retirement benefit values 2017'!AE29</f>
        <v>4908.19781183377</v>
      </c>
      <c r="J29" s="22" t="n">
        <f aca="false">'Retirement values 2015 mor '!AB29</f>
        <v>20160.6323996428</v>
      </c>
      <c r="K29" s="22" t="e">
        <f aca="false">'Retirement values 2015 no mor '!AA29</f>
        <v>#NAME?</v>
      </c>
      <c r="L29" s="22" t="n">
        <f aca="false">'Retirement benefit values 2020'!AF29</f>
        <v>16528.7106969105</v>
      </c>
      <c r="M29" s="22" t="n">
        <f aca="false">'Retirement benefit values 2019'!AF29</f>
        <v>16503.9213392272</v>
      </c>
      <c r="N29" s="22" t="n">
        <f aca="false">'Retirement benefit values 2017'!AF29</f>
        <v>3419.109991593</v>
      </c>
      <c r="O29" s="22" t="n">
        <f aca="false">'Retirement values 2015 mor '!AC29</f>
        <v>14077.8913458729</v>
      </c>
      <c r="P29" s="22" t="e">
        <f aca="false">'Retirement values 2015 no mor '!AB29</f>
        <v>#NAME?</v>
      </c>
      <c r="Q29" s="22" t="n">
        <f aca="false">'Retirement benefit values 2020'!AG29</f>
        <v>14276.1146930079</v>
      </c>
      <c r="R29" s="22" t="n">
        <f aca="false">'Retirement benefit values 2019'!AG29</f>
        <v>13823.8871387701</v>
      </c>
      <c r="S29" s="22" t="n">
        <f aca="false">'Retirement benefit values 2017'!AG29</f>
        <v>2781.89815057274</v>
      </c>
      <c r="T29" s="22" t="n">
        <f aca="false">'Retirement values 2015 mor '!AD29</f>
        <v>11448.9381746449</v>
      </c>
      <c r="U29" s="22" t="e">
        <f aca="false">'Retirement values 2015 no mor '!AC29</f>
        <v>#NAME?</v>
      </c>
      <c r="V29" s="22" t="n">
        <f aca="false">'Retirement benefit values 2020'!AH29</f>
        <v>12241.8647574955</v>
      </c>
      <c r="W29" s="22" t="n">
        <f aca="false">'Retirement benefit values 2019'!AH29</f>
        <v>11823.4608833792</v>
      </c>
      <c r="X29" s="22" t="n">
        <f aca="false">'Retirement benefit values 2017'!AH29</f>
        <v>2390.09619212392</v>
      </c>
      <c r="Z29" s="7" t="n">
        <f aca="false">Z25+1</f>
        <v>2021</v>
      </c>
      <c r="AA29" s="7" t="n">
        <f aca="false">'Retirement benefit values 2020'!AM29</f>
        <v>0.647077820960289</v>
      </c>
      <c r="AB29" s="0" t="n">
        <f aca="false">'Retirement benefit values 2019'!AM29</f>
        <v>0.62483452036732</v>
      </c>
      <c r="AC29" s="0" t="n">
        <f aca="false">'Retirement benefit values 2017'!AM29</f>
        <v>0.5612099605</v>
      </c>
      <c r="AD29" s="0" t="n">
        <f aca="false">'Retirement values 2015 mor '!AI29</f>
        <v>0.57617238060224</v>
      </c>
      <c r="AE29" s="0" t="n">
        <f aca="false">'Retirement values 2015 no mor '!AH29</f>
        <v>0.5559234553</v>
      </c>
    </row>
    <row r="30" customFormat="false" ht="15" hidden="false" customHeight="false" outlineLevel="0" collapsed="false">
      <c r="A30" s="14" t="n">
        <f aca="false">A26+1</f>
        <v>2021</v>
      </c>
      <c r="B30" s="21" t="n">
        <f aca="false">'Retirement benefit values 2020'!AD30</f>
        <v>21239.354935532</v>
      </c>
      <c r="C30" s="22" t="n">
        <f aca="false">'Retirement benefit values 2019'!AD30</f>
        <v>21008.077260678</v>
      </c>
      <c r="D30" s="22" t="n">
        <f aca="false">'Retirement benefit values 2017'!AD30</f>
        <v>4376.59362020336</v>
      </c>
      <c r="E30" s="22" t="n">
        <f aca="false">'Retirement values 2015 mor '!AA30</f>
        <v>19821.7696261817</v>
      </c>
      <c r="F30" s="22" t="e">
        <f aca="false">'Retirement values 2015 no mor '!Z30</f>
        <v>#NAME?</v>
      </c>
      <c r="G30" s="22" t="n">
        <f aca="false">'Retirement benefit values 2020'!AE30</f>
        <v>23286.3910017713</v>
      </c>
      <c r="H30" s="22" t="n">
        <f aca="false">'Retirement benefit values 2019'!AE30</f>
        <v>23144.1835027382</v>
      </c>
      <c r="I30" s="22" t="n">
        <f aca="false">'Retirement benefit values 2017'!AE30</f>
        <v>4932.61613087606</v>
      </c>
      <c r="J30" s="22" t="n">
        <f aca="false">'Retirement values 2015 mor '!AB30</f>
        <v>22424.4778964837</v>
      </c>
      <c r="K30" s="22" t="e">
        <f aca="false">'Retirement values 2015 no mor '!AA30</f>
        <v>#NAME?</v>
      </c>
      <c r="L30" s="22" t="n">
        <f aca="false">'Retirement benefit values 2020'!AF30</f>
        <v>16608.2586981053</v>
      </c>
      <c r="M30" s="22" t="n">
        <f aca="false">'Retirement benefit values 2019'!AF30</f>
        <v>16502.2261284628</v>
      </c>
      <c r="N30" s="22" t="n">
        <f aca="false">'Retirement benefit values 2017'!AF30</f>
        <v>3412.33280622466</v>
      </c>
      <c r="O30" s="22" t="n">
        <f aca="false">'Retirement values 2015 mor '!AC30</f>
        <v>15627.0883309512</v>
      </c>
      <c r="P30" s="22" t="e">
        <f aca="false">'Retirement values 2015 no mor '!AB30</f>
        <v>#NAME?</v>
      </c>
      <c r="Q30" s="22" t="n">
        <f aca="false">'Retirement benefit values 2020'!AG30</f>
        <v>14377.2122199059</v>
      </c>
      <c r="R30" s="22" t="n">
        <f aca="false">'Retirement benefit values 2019'!AG30</f>
        <v>13878.1768312398</v>
      </c>
      <c r="S30" s="22" t="n">
        <f aca="false">'Retirement benefit values 2017'!AG30</f>
        <v>2805.11611305342</v>
      </c>
      <c r="T30" s="22" t="n">
        <f aca="false">'Retirement values 2015 mor '!AD30</f>
        <v>12723.0177400523</v>
      </c>
      <c r="U30" s="22" t="e">
        <f aca="false">'Retirement values 2015 no mor '!AC30</f>
        <v>#NAME?</v>
      </c>
      <c r="V30" s="22" t="n">
        <f aca="false">'Retirement benefit values 2020'!AH30</f>
        <v>12233.2905362784</v>
      </c>
      <c r="W30" s="22" t="n">
        <f aca="false">'Retirement benefit values 2019'!AH30</f>
        <v>11756.1301973709</v>
      </c>
      <c r="X30" s="22" t="n">
        <f aca="false">'Retirement benefit values 2017'!AH30</f>
        <v>2394.69758852669</v>
      </c>
      <c r="Z30" s="7" t="n">
        <f aca="false">Z26+1</f>
        <v>2021</v>
      </c>
      <c r="AA30" s="7" t="n">
        <f aca="false">'Retirement benefit values 2020'!AM30</f>
        <v>0.630526171435352</v>
      </c>
      <c r="AB30" s="0" t="n">
        <f aca="false">'Retirement benefit values 2019'!AM30</f>
        <v>0.60525594319097</v>
      </c>
      <c r="AC30" s="0" t="n">
        <f aca="false">'Retirement benefit values 2017'!AM30</f>
        <v>0.5570063186</v>
      </c>
      <c r="AD30" s="0" t="n">
        <f aca="false">'Retirement values 2015 mor '!AI30</f>
        <v>0.635263881135708</v>
      </c>
      <c r="AE30" s="0" t="n">
        <f aca="false">'Retirement values 2015 no mor '!AH30</f>
        <v>0.5564645647</v>
      </c>
    </row>
    <row r="31" customFormat="false" ht="15" hidden="false" customHeight="false" outlineLevel="0" collapsed="false">
      <c r="A31" s="14" t="n">
        <f aca="false">A27+1</f>
        <v>2021</v>
      </c>
      <c r="B31" s="21" t="n">
        <f aca="false">'Retirement benefit values 2020'!AD31</f>
        <v>21367.7216921898</v>
      </c>
      <c r="C31" s="22" t="n">
        <f aca="false">'Retirement benefit values 2019'!AD31</f>
        <v>21595.4506332251</v>
      </c>
      <c r="D31" s="22" t="n">
        <f aca="false">'Retirement benefit values 2017'!AD31</f>
        <v>4415.02705155702</v>
      </c>
      <c r="E31" s="22" t="n">
        <f aca="false">'Retirement values 2015 mor '!AA31</f>
        <v>18564.4754382095</v>
      </c>
      <c r="F31" s="22" t="e">
        <f aca="false">'Retirement values 2015 no mor '!Z31</f>
        <v>#NAME?</v>
      </c>
      <c r="G31" s="22" t="n">
        <f aca="false">'Retirement benefit values 2020'!AE31</f>
        <v>23319.6352481917</v>
      </c>
      <c r="H31" s="22" t="n">
        <f aca="false">'Retirement benefit values 2019'!AE31</f>
        <v>23706.7638236508</v>
      </c>
      <c r="I31" s="22" t="n">
        <f aca="false">'Retirement benefit values 2017'!AE31</f>
        <v>4968.59162493184</v>
      </c>
      <c r="J31" s="22" t="n">
        <f aca="false">'Retirement values 2015 mor '!AB31</f>
        <v>21026.732297079</v>
      </c>
      <c r="K31" s="22" t="e">
        <f aca="false">'Retirement values 2015 no mor '!AA31</f>
        <v>#NAME?</v>
      </c>
      <c r="L31" s="22" t="n">
        <f aca="false">'Retirement benefit values 2020'!AF31</f>
        <v>16743.3045594886</v>
      </c>
      <c r="M31" s="22" t="n">
        <f aca="false">'Retirement benefit values 2019'!AF31</f>
        <v>16987.4566092751</v>
      </c>
      <c r="N31" s="22" t="n">
        <f aca="false">'Retirement benefit values 2017'!AF31</f>
        <v>3415.88137953218</v>
      </c>
      <c r="O31" s="22" t="n">
        <f aca="false">'Retirement values 2015 mor '!AC31</f>
        <v>14637.9890171619</v>
      </c>
      <c r="P31" s="22" t="e">
        <f aca="false">'Retirement values 2015 no mor '!AB31</f>
        <v>#NAME?</v>
      </c>
      <c r="Q31" s="22" t="n">
        <f aca="false">'Retirement benefit values 2020'!AG31</f>
        <v>14486.9265957675</v>
      </c>
      <c r="R31" s="22" t="n">
        <f aca="false">'Retirement benefit values 2019'!AG31</f>
        <v>14266.7322913973</v>
      </c>
      <c r="S31" s="22" t="n">
        <f aca="false">'Retirement benefit values 2017'!AG31</f>
        <v>2823.8088573802</v>
      </c>
      <c r="T31" s="22" t="n">
        <f aca="false">'Retirement values 2015 mor '!AD31</f>
        <v>11890.050799728</v>
      </c>
      <c r="U31" s="22" t="e">
        <f aca="false">'Retirement values 2015 no mor '!AC31</f>
        <v>#NAME?</v>
      </c>
      <c r="V31" s="22" t="n">
        <f aca="false">'Retirement benefit values 2020'!AH31</f>
        <v>12233.6515757267</v>
      </c>
      <c r="W31" s="22" t="n">
        <f aca="false">'Retirement benefit values 2019'!AH31</f>
        <v>12023.5184633701</v>
      </c>
      <c r="X31" s="22" t="n">
        <f aca="false">'Retirement benefit values 2017'!AH31</f>
        <v>2399.34388912529</v>
      </c>
      <c r="Z31" s="7" t="n">
        <f aca="false">Z27+1</f>
        <v>2021</v>
      </c>
      <c r="AA31" s="7" t="n">
        <f aca="false">'Retirement benefit values 2020'!AM31</f>
        <v>0.618006536281122</v>
      </c>
      <c r="AB31" s="0" t="n">
        <f aca="false">'Retirement benefit values 2019'!AM31</f>
        <v>0.607386396660508</v>
      </c>
      <c r="AC31" s="0" t="n">
        <f aca="false">'Retirement benefit values 2017'!AM31</f>
        <v>0.5586576887</v>
      </c>
      <c r="AD31" s="0" t="n">
        <f aca="false">'Retirement values 2015 mor '!AI31</f>
        <v>0.582819690426285</v>
      </c>
      <c r="AE31" s="0" t="n">
        <f aca="false">'Retirement values 2015 no mor '!AH31</f>
        <v>0.5530903542</v>
      </c>
    </row>
    <row r="32" customFormat="false" ht="15" hidden="false" customHeight="false" outlineLevel="0" collapsed="false">
      <c r="A32" s="14" t="n">
        <f aca="false">A28+1</f>
        <v>2021</v>
      </c>
      <c r="B32" s="21" t="n">
        <f aca="false">'Retirement benefit values 2020'!AD32</f>
        <v>21473.5831563267</v>
      </c>
      <c r="C32" s="22" t="n">
        <f aca="false">'Retirement benefit values 2019'!AD32</f>
        <v>22033.9193560408</v>
      </c>
      <c r="D32" s="22" t="n">
        <f aca="false">'Retirement benefit values 2017'!AD32</f>
        <v>4454.63354332158</v>
      </c>
      <c r="E32" s="22" t="n">
        <f aca="false">'Retirement values 2015 mor '!AA32</f>
        <v>20052.6922088136</v>
      </c>
      <c r="F32" s="22" t="e">
        <f aca="false">'Retirement values 2015 no mor '!Z32</f>
        <v>#NAME?</v>
      </c>
      <c r="G32" s="22" t="n">
        <f aca="false">'Retirement benefit values 2020'!AE32</f>
        <v>23411.2556266436</v>
      </c>
      <c r="H32" s="22" t="n">
        <f aca="false">'Retirement benefit values 2019'!AE32</f>
        <v>24171.6182456381</v>
      </c>
      <c r="I32" s="22" t="n">
        <f aca="false">'Retirement benefit values 2017'!AE32</f>
        <v>5018.93342648878</v>
      </c>
      <c r="J32" s="22" t="n">
        <f aca="false">'Retirement values 2015 mor '!AB32</f>
        <v>22729.3040865683</v>
      </c>
      <c r="K32" s="22" t="e">
        <f aca="false">'Retirement values 2015 no mor '!AA32</f>
        <v>#NAME?</v>
      </c>
      <c r="L32" s="22" t="n">
        <f aca="false">'Retirement benefit values 2020'!AF32</f>
        <v>16783.4514973535</v>
      </c>
      <c r="M32" s="22" t="n">
        <f aca="false">'Retirement benefit values 2019'!AF32</f>
        <v>17289.0834332073</v>
      </c>
      <c r="N32" s="22" t="n">
        <f aca="false">'Retirement benefit values 2017'!AF32</f>
        <v>3429.48337835652</v>
      </c>
      <c r="O32" s="22" t="n">
        <f aca="false">'Retirement values 2015 mor '!AC32</f>
        <v>15814.9630678546</v>
      </c>
      <c r="P32" s="22" t="e">
        <f aca="false">'Retirement values 2015 no mor '!AB32</f>
        <v>#NAME?</v>
      </c>
      <c r="Q32" s="22" t="n">
        <f aca="false">'Retirement benefit values 2020'!AG32</f>
        <v>14576.8301030914</v>
      </c>
      <c r="R32" s="22" t="n">
        <f aca="false">'Retirement benefit values 2019'!AG32</f>
        <v>14554.8574469814</v>
      </c>
      <c r="S32" s="22" t="n">
        <f aca="false">'Retirement benefit values 2017'!AG32</f>
        <v>2839.53435169186</v>
      </c>
      <c r="T32" s="22" t="n">
        <f aca="false">'Retirement values 2015 mor '!AD32</f>
        <v>12810.2937972012</v>
      </c>
      <c r="U32" s="22" t="e">
        <f aca="false">'Retirement values 2015 no mor '!AC32</f>
        <v>#NAME?</v>
      </c>
      <c r="V32" s="22" t="n">
        <f aca="false">'Retirement benefit values 2020'!AH32</f>
        <v>12234.3558588342</v>
      </c>
      <c r="W32" s="22" t="n">
        <f aca="false">'Retirement benefit values 2019'!AH32</f>
        <v>12212.7509854996</v>
      </c>
      <c r="X32" s="22" t="n">
        <f aca="false">'Retirement benefit values 2017'!AH32</f>
        <v>2403.95671994653</v>
      </c>
      <c r="Z32" s="7" t="n">
        <f aca="false">Z28+1</f>
        <v>2021</v>
      </c>
      <c r="AA32" s="7" t="n">
        <f aca="false">'Retirement benefit values 2020'!AM32</f>
        <v>0.604214023201638</v>
      </c>
      <c r="AB32" s="0" t="n">
        <f aca="false">'Retirement benefit values 2019'!AM32</f>
        <v>0.602023655180736</v>
      </c>
      <c r="AC32" s="0" t="n">
        <f aca="false">'Retirement benefit values 2017'!AM32</f>
        <v>0.5548001295</v>
      </c>
      <c r="AD32" s="0" t="n">
        <f aca="false">'Retirement values 2015 mor '!AI32</f>
        <v>0.627055517481101</v>
      </c>
      <c r="AE32" s="0" t="n">
        <f aca="false">'Retirement values 2015 no mor '!AH32</f>
        <v>0.5578070043</v>
      </c>
    </row>
    <row r="33" customFormat="false" ht="15" hidden="false" customHeight="false" outlineLevel="0" collapsed="false">
      <c r="A33" s="14" t="n">
        <f aca="false">A29+1</f>
        <v>2022</v>
      </c>
      <c r="B33" s="21" t="n">
        <f aca="false">'Retirement benefit values 2020'!AD33</f>
        <v>21627.2842176393</v>
      </c>
      <c r="C33" s="22" t="n">
        <f aca="false">'Retirement benefit values 2019'!AD33</f>
        <v>22425.2129254357</v>
      </c>
      <c r="D33" s="22" t="n">
        <f aca="false">'Retirement benefit values 2017'!AD33</f>
        <v>4476.1333524851</v>
      </c>
      <c r="E33" s="22" t="n">
        <f aca="false">'Retirement values 2015 mor '!AA33</f>
        <v>18986.5050260845</v>
      </c>
      <c r="F33" s="22" t="e">
        <f aca="false">'Retirement values 2015 no mor '!Z33</f>
        <v>#NAME?</v>
      </c>
      <c r="G33" s="22" t="n">
        <f aca="false">'Retirement benefit values 2020'!AE33</f>
        <v>23476.3345858539</v>
      </c>
      <c r="H33" s="22" t="n">
        <f aca="false">'Retirement benefit values 2019'!AE33</f>
        <v>24511.5590983693</v>
      </c>
      <c r="I33" s="22" t="n">
        <f aca="false">'Retirement benefit values 2017'!AE33</f>
        <v>5041.34101650775</v>
      </c>
      <c r="J33" s="22" t="n">
        <f aca="false">'Retirement values 2015 mor '!AB33</f>
        <v>21543.1512854447</v>
      </c>
      <c r="K33" s="22" t="e">
        <f aca="false">'Retirement values 2015 no mor '!AA33</f>
        <v>#NAME?</v>
      </c>
      <c r="L33" s="22" t="n">
        <f aca="false">'Retirement benefit values 2020'!AF33</f>
        <v>16939.2616485804</v>
      </c>
      <c r="M33" s="22" t="n">
        <f aca="false">'Retirement benefit values 2019'!AF33</f>
        <v>17595.3521831821</v>
      </c>
      <c r="N33" s="22" t="n">
        <f aca="false">'Retirement benefit values 2017'!AF33</f>
        <v>3443.0879364539</v>
      </c>
      <c r="O33" s="22" t="n">
        <f aca="false">'Retirement values 2015 mor '!AC33</f>
        <v>15003.5459960171</v>
      </c>
      <c r="P33" s="22" t="e">
        <f aca="false">'Retirement values 2015 no mor '!AB33</f>
        <v>#NAME?</v>
      </c>
      <c r="Q33" s="22" t="n">
        <f aca="false">'Retirement benefit values 2020'!AG33</f>
        <v>14685.0985517905</v>
      </c>
      <c r="R33" s="22" t="n">
        <f aca="false">'Retirement benefit values 2019'!AG33</f>
        <v>14812.7366214247</v>
      </c>
      <c r="S33" s="22" t="n">
        <f aca="false">'Retirement benefit values 2017'!AG33</f>
        <v>2858.38837942429</v>
      </c>
      <c r="T33" s="22" t="n">
        <f aca="false">'Retirement values 2015 mor '!AD33</f>
        <v>12108.5156137512</v>
      </c>
      <c r="U33" s="22" t="e">
        <f aca="false">'Retirement values 2015 no mor '!AC33</f>
        <v>#NAME?</v>
      </c>
      <c r="V33" s="22" t="n">
        <f aca="false">'Retirement benefit values 2020'!AH33</f>
        <v>12234.553313065</v>
      </c>
      <c r="W33" s="22" t="n">
        <f aca="false">'Retirement benefit values 2019'!AH33</f>
        <v>12356.1021653424</v>
      </c>
      <c r="X33" s="22" t="n">
        <f aca="false">'Retirement benefit values 2017'!AH33</f>
        <v>2408.57080855569</v>
      </c>
      <c r="Z33" s="7" t="n">
        <f aca="false">Z29+1</f>
        <v>2022</v>
      </c>
      <c r="AA33" s="7" t="n">
        <f aca="false">'Retirement benefit values 2020'!AM33</f>
        <v>0.600075781539835</v>
      </c>
      <c r="AB33" s="0" t="n">
        <f aca="false">'Retirement benefit values 2019'!AM33</f>
        <v>0.60719472731668</v>
      </c>
      <c r="AC33" s="0" t="n">
        <f aca="false">'Retirement benefit values 2017'!AM33</f>
        <v>0.5526068195</v>
      </c>
      <c r="AD33" s="0" t="n">
        <f aca="false">'Retirement values 2015 mor '!AI33</f>
        <v>0.58639028886352</v>
      </c>
      <c r="AE33" s="0" t="n">
        <f aca="false">'Retirement values 2015 no mor '!AH33</f>
        <v>0.5610876045</v>
      </c>
    </row>
    <row r="34" customFormat="false" ht="15" hidden="false" customHeight="false" outlineLevel="0" collapsed="false">
      <c r="A34" s="14" t="n">
        <f aca="false">A30+1</f>
        <v>2022</v>
      </c>
      <c r="B34" s="21" t="n">
        <f aca="false">'Retirement benefit values 2020'!AD34</f>
        <v>21964.6856293855</v>
      </c>
      <c r="C34" s="22" t="n">
        <f aca="false">'Retirement benefit values 2019'!AD34</f>
        <v>22696.8341681403</v>
      </c>
      <c r="D34" s="22" t="n">
        <f aca="false">'Retirement benefit values 2017'!AD34</f>
        <v>4505.75346701462</v>
      </c>
      <c r="E34" s="22" t="n">
        <f aca="false">'Retirement values 2015 mor '!AA34</f>
        <v>20466.5929676974</v>
      </c>
      <c r="F34" s="22" t="e">
        <f aca="false">'Retirement values 2015 no mor '!Z34</f>
        <v>#NAME?</v>
      </c>
      <c r="G34" s="22" t="n">
        <f aca="false">'Retirement benefit values 2020'!AE34</f>
        <v>23839.091470269</v>
      </c>
      <c r="H34" s="22" t="n">
        <f aca="false">'Retirement benefit values 2019'!AE34</f>
        <v>24814.1479184248</v>
      </c>
      <c r="I34" s="22" t="n">
        <f aca="false">'Retirement benefit values 2017'!AE34</f>
        <v>5066.58557531264</v>
      </c>
      <c r="J34" s="22" t="n">
        <f aca="false">'Retirement values 2015 mor '!AB34</f>
        <v>23248.011619089</v>
      </c>
      <c r="K34" s="22" t="e">
        <f aca="false">'Retirement values 2015 no mor '!AA34</f>
        <v>#NAME?</v>
      </c>
      <c r="L34" s="22" t="n">
        <f aca="false">'Retirement benefit values 2020'!AF34</f>
        <v>17093.9681325532</v>
      </c>
      <c r="M34" s="22" t="n">
        <f aca="false">'Retirement benefit values 2019'!AF34</f>
        <v>17700.4405260168</v>
      </c>
      <c r="N34" s="22" t="n">
        <f aca="false">'Retirement benefit values 2017'!AF34</f>
        <v>3454.9527377659</v>
      </c>
      <c r="O34" s="22" t="n">
        <f aca="false">'Retirement values 2015 mor '!AC34</f>
        <v>16111.0805847737</v>
      </c>
      <c r="P34" s="22" t="e">
        <f aca="false">'Retirement values 2015 no mor '!AB34</f>
        <v>#NAME?</v>
      </c>
      <c r="Q34" s="22" t="n">
        <f aca="false">'Retirement benefit values 2020'!AG34</f>
        <v>14897.4474755707</v>
      </c>
      <c r="R34" s="22" t="n">
        <f aca="false">'Retirement benefit values 2019'!AG34</f>
        <v>14985.7611661378</v>
      </c>
      <c r="S34" s="22" t="n">
        <f aca="false">'Retirement benefit values 2017'!AG34</f>
        <v>2877.2546449629</v>
      </c>
      <c r="T34" s="22" t="n">
        <f aca="false">'Retirement values 2015 mor '!AD34</f>
        <v>13058.5213757007</v>
      </c>
      <c r="U34" s="22" t="e">
        <f aca="false">'Retirement values 2015 no mor '!AC34</f>
        <v>#NAME?</v>
      </c>
      <c r="V34" s="22" t="n">
        <f aca="false">'Retirement benefit values 2020'!AH34</f>
        <v>12356.5169655517</v>
      </c>
      <c r="W34" s="22" t="n">
        <f aca="false">'Retirement benefit values 2019'!AH34</f>
        <v>12440.3091046106</v>
      </c>
      <c r="X34" s="22" t="n">
        <f aca="false">'Retirement benefit values 2017'!AH34</f>
        <v>2413.15581509866</v>
      </c>
      <c r="Z34" s="7" t="n">
        <f aca="false">Z30+1</f>
        <v>2022</v>
      </c>
      <c r="AA34" s="7" t="n">
        <f aca="false">'Retirement benefit values 2020'!AM34</f>
        <v>0.602106903190607</v>
      </c>
      <c r="AB34" s="0" t="n">
        <f aca="false">'Retirement benefit values 2019'!AM34</f>
        <v>0.606923216140317</v>
      </c>
      <c r="AC34" s="0" t="n">
        <f aca="false">'Retirement benefit values 2017'!AM34</f>
        <v>0.5470669923</v>
      </c>
      <c r="AD34" s="0" t="n">
        <f aca="false">'Retirement values 2015 mor '!AI34</f>
        <v>0.626446053576114</v>
      </c>
      <c r="AE34" s="0" t="n">
        <f aca="false">'Retirement values 2015 no mor '!AH34</f>
        <v>0.5561871954</v>
      </c>
    </row>
    <row r="35" customFormat="false" ht="15" hidden="false" customHeight="false" outlineLevel="0" collapsed="false">
      <c r="A35" s="14" t="n">
        <f aca="false">A31+1</f>
        <v>2022</v>
      </c>
      <c r="B35" s="21" t="n">
        <f aca="false">'Retirement benefit values 2020'!AD35</f>
        <v>22258.608707261</v>
      </c>
      <c r="C35" s="22" t="n">
        <f aca="false">'Retirement benefit values 2019'!AD35</f>
        <v>22891.1782853241</v>
      </c>
      <c r="D35" s="22" t="n">
        <f aca="false">'Retirement benefit values 2017'!AD35</f>
        <v>4533.83753257702</v>
      </c>
      <c r="E35" s="22" t="n">
        <f aca="false">'Retirement values 2015 mor '!AA35</f>
        <v>19640.6369519148</v>
      </c>
      <c r="F35" s="22" t="e">
        <f aca="false">'Retirement values 2015 no mor '!Z35</f>
        <v>#NAME?</v>
      </c>
      <c r="G35" s="22" t="n">
        <f aca="false">'Retirement benefit values 2020'!AE35</f>
        <v>24144.5768293558</v>
      </c>
      <c r="H35" s="22" t="n">
        <f aca="false">'Retirement benefit values 2019'!AE35</f>
        <v>25004.9239876477</v>
      </c>
      <c r="I35" s="22" t="n">
        <f aca="false">'Retirement benefit values 2017'!AE35</f>
        <v>5087.13474540592</v>
      </c>
      <c r="J35" s="22" t="n">
        <f aca="false">'Retirement values 2015 mor '!AB35</f>
        <v>22368.1952413089</v>
      </c>
      <c r="K35" s="22" t="e">
        <f aca="false">'Retirement values 2015 no mor '!AA35</f>
        <v>#NAME?</v>
      </c>
      <c r="L35" s="22" t="n">
        <f aca="false">'Retirement benefit values 2020'!AF35</f>
        <v>17311.7770055474</v>
      </c>
      <c r="M35" s="22" t="n">
        <f aca="false">'Retirement benefit values 2019'!AF35</f>
        <v>17844.4474832307</v>
      </c>
      <c r="N35" s="22" t="n">
        <f aca="false">'Retirement benefit values 2017'!AF35</f>
        <v>3469.44379051288</v>
      </c>
      <c r="O35" s="22" t="n">
        <f aca="false">'Retirement values 2015 mor '!AC35</f>
        <v>15460.9685482989</v>
      </c>
      <c r="P35" s="22" t="e">
        <f aca="false">'Retirement values 2015 no mor '!AB35</f>
        <v>#NAME?</v>
      </c>
      <c r="Q35" s="22" t="n">
        <f aca="false">'Retirement benefit values 2020'!AG35</f>
        <v>15122.7191156935</v>
      </c>
      <c r="R35" s="22" t="n">
        <f aca="false">'Retirement benefit values 2019'!AG35</f>
        <v>15144.6803921795</v>
      </c>
      <c r="S35" s="22" t="n">
        <f aca="false">'Retirement benefit values 2017'!AG35</f>
        <v>2897.5487460646</v>
      </c>
      <c r="T35" s="22" t="n">
        <f aca="false">'Retirement values 2015 mor '!AD35</f>
        <v>12564.5508345592</v>
      </c>
      <c r="U35" s="22" t="e">
        <f aca="false">'Retirement values 2015 no mor '!AC35</f>
        <v>#NAME?</v>
      </c>
      <c r="V35" s="22" t="n">
        <f aca="false">'Retirement benefit values 2020'!AH35</f>
        <v>12495.4213689961</v>
      </c>
      <c r="W35" s="22" t="n">
        <f aca="false">'Retirement benefit values 2019'!AH35</f>
        <v>12504.2051043885</v>
      </c>
      <c r="X35" s="22" t="n">
        <f aca="false">'Retirement benefit values 2017'!AH35</f>
        <v>2417.73656451253</v>
      </c>
      <c r="Z35" s="7" t="n">
        <f aca="false">Z31+1</f>
        <v>2022</v>
      </c>
      <c r="AA35" s="7" t="n">
        <f aca="false">'Retirement benefit values 2020'!AM35</f>
        <v>0.602249555803978</v>
      </c>
      <c r="AB35" s="0" t="n">
        <f aca="false">'Retirement benefit values 2019'!AM35</f>
        <v>0.606440284473474</v>
      </c>
      <c r="AC35" s="0" t="n">
        <f aca="false">'Retirement benefit values 2017'!AM35</f>
        <v>0.5512450382</v>
      </c>
      <c r="AD35" s="0" t="n">
        <f aca="false">'Retirement values 2015 mor '!AI35</f>
        <v>0.597637504695641</v>
      </c>
      <c r="AE35" s="0" t="n">
        <f aca="false">'Retirement values 2015 no mor '!AH35</f>
        <v>0.5523574424</v>
      </c>
    </row>
    <row r="36" customFormat="false" ht="15" hidden="false" customHeight="false" outlineLevel="0" collapsed="false">
      <c r="A36" s="14" t="n">
        <f aca="false">A32+1</f>
        <v>2022</v>
      </c>
      <c r="B36" s="21" t="n">
        <f aca="false">'Retirement benefit values 2020'!AD36</f>
        <v>22568.2788134856</v>
      </c>
      <c r="C36" s="22" t="n">
        <f aca="false">'Retirement benefit values 2019'!AD36</f>
        <v>23156.4288665415</v>
      </c>
      <c r="D36" s="22" t="n">
        <f aca="false">'Retirement benefit values 2017'!AD36</f>
        <v>4557.22139955933</v>
      </c>
      <c r="E36" s="22" t="n">
        <f aca="false">'Retirement values 2015 mor '!AA36</f>
        <v>21003.2324847754</v>
      </c>
      <c r="F36" s="22" t="e">
        <f aca="false">'Retirement values 2015 no mor '!Z36</f>
        <v>#NAME?</v>
      </c>
      <c r="G36" s="22" t="n">
        <f aca="false">'Retirement benefit values 2020'!AE36</f>
        <v>24466.8272962102</v>
      </c>
      <c r="H36" s="22" t="n">
        <f aca="false">'Retirement benefit values 2019'!AE36</f>
        <v>25259.4845311557</v>
      </c>
      <c r="I36" s="22" t="n">
        <f aca="false">'Retirement benefit values 2017'!AE36</f>
        <v>5113.85567780024</v>
      </c>
      <c r="J36" s="22" t="n">
        <f aca="false">'Retirement values 2015 mor '!AB36</f>
        <v>23966.5766934016</v>
      </c>
      <c r="K36" s="22" t="e">
        <f aca="false">'Retirement values 2015 no mor '!AA36</f>
        <v>#NAME?</v>
      </c>
      <c r="L36" s="22" t="n">
        <f aca="false">'Retirement benefit values 2020'!AF36</f>
        <v>17483.7310150511</v>
      </c>
      <c r="M36" s="22" t="n">
        <f aca="false">'Retirement benefit values 2019'!AF36</f>
        <v>17980.0967651431</v>
      </c>
      <c r="N36" s="22" t="n">
        <f aca="false">'Retirement benefit values 2017'!AF36</f>
        <v>3482.45498909058</v>
      </c>
      <c r="O36" s="22" t="n">
        <f aca="false">'Retirement values 2015 mor '!AC36</f>
        <v>16463.0627372128</v>
      </c>
      <c r="P36" s="22" t="e">
        <f aca="false">'Retirement values 2015 no mor '!AB36</f>
        <v>#NAME?</v>
      </c>
      <c r="Q36" s="22" t="n">
        <f aca="false">'Retirement benefit values 2020'!AG36</f>
        <v>15343.0278673428</v>
      </c>
      <c r="R36" s="22" t="n">
        <f aca="false">'Retirement benefit values 2019'!AG36</f>
        <v>15324.843564794</v>
      </c>
      <c r="S36" s="22" t="n">
        <f aca="false">'Retirement benefit values 2017'!AG36</f>
        <v>2921.58184159487</v>
      </c>
      <c r="T36" s="22" t="n">
        <f aca="false">'Retirement values 2015 mor '!AD36</f>
        <v>13426.1966841767</v>
      </c>
      <c r="U36" s="22" t="e">
        <f aca="false">'Retirement values 2015 no mor '!AC36</f>
        <v>#NAME?</v>
      </c>
      <c r="V36" s="22" t="n">
        <f aca="false">'Retirement benefit values 2020'!AH36</f>
        <v>12614.3865144723</v>
      </c>
      <c r="W36" s="22" t="n">
        <f aca="false">'Retirement benefit values 2019'!AH36</f>
        <v>12598.6032226438</v>
      </c>
      <c r="X36" s="22" t="n">
        <f aca="false">'Retirement benefit values 2017'!AH36</f>
        <v>2422.35714889135</v>
      </c>
      <c r="Z36" s="7" t="n">
        <f aca="false">Z32+1</f>
        <v>2022</v>
      </c>
      <c r="AA36" s="7" t="n">
        <f aca="false">'Retirement benefit values 2020'!AM36</f>
        <v>0.607023853469222</v>
      </c>
      <c r="AB36" s="0" t="n">
        <f aca="false">'Retirement benefit values 2019'!AM36</f>
        <v>0.606208053690342</v>
      </c>
      <c r="AC36" s="0" t="n">
        <f aca="false">'Retirement benefit values 2017'!AM36</f>
        <v>0.5477928842</v>
      </c>
      <c r="AD36" s="0" t="n">
        <f aca="false">'Retirement values 2015 mor '!AI36</f>
        <v>0.63335816898911</v>
      </c>
      <c r="AE36" s="0" t="n">
        <f aca="false">'Retirement values 2015 no mor '!AH36</f>
        <v>0.5500433163</v>
      </c>
    </row>
    <row r="37" customFormat="false" ht="15" hidden="false" customHeight="false" outlineLevel="0" collapsed="false">
      <c r="A37" s="14" t="n">
        <f aca="false">A33+1</f>
        <v>2023</v>
      </c>
      <c r="B37" s="21" t="n">
        <f aca="false">'Retirement benefit values 2020'!AD37</f>
        <v>22886.8828246433</v>
      </c>
      <c r="C37" s="22" t="n">
        <f aca="false">'Retirement benefit values 2019'!AD37</f>
        <v>23386.6231555278</v>
      </c>
      <c r="D37" s="22" t="n">
        <f aca="false">'Retirement benefit values 2017'!AD37</f>
        <v>4585.84316968955</v>
      </c>
      <c r="E37" s="22" t="n">
        <f aca="false">'Retirement values 2015 mor '!AA37</f>
        <v>20384.5070455082</v>
      </c>
      <c r="F37" s="22" t="e">
        <f aca="false">'Retirement values 2015 no mor '!Z37</f>
        <v>#NAME?</v>
      </c>
      <c r="G37" s="22" t="n">
        <f aca="false">'Retirement benefit values 2020'!AE37</f>
        <v>24759.1978952909</v>
      </c>
      <c r="H37" s="22" t="n">
        <f aca="false">'Retirement benefit values 2019'!AE37</f>
        <v>25459.1165821972</v>
      </c>
      <c r="I37" s="22" t="n">
        <f aca="false">'Retirement benefit values 2017'!AE37</f>
        <v>5146.42818476177</v>
      </c>
      <c r="J37" s="22" t="n">
        <f aca="false">'Retirement values 2015 mor '!AB37</f>
        <v>23268.4395389917</v>
      </c>
      <c r="K37" s="22" t="e">
        <f aca="false">'Retirement values 2015 no mor '!AA37</f>
        <v>#NAME?</v>
      </c>
      <c r="L37" s="22" t="n">
        <f aca="false">'Retirement benefit values 2020'!AF37</f>
        <v>17751.144474715</v>
      </c>
      <c r="M37" s="22" t="n">
        <f aca="false">'Retirement benefit values 2019'!AF37</f>
        <v>18163.5623978514</v>
      </c>
      <c r="N37" s="22" t="n">
        <f aca="false">'Retirement benefit values 2017'!AF37</f>
        <v>3501.3472528718</v>
      </c>
      <c r="O37" s="22" t="n">
        <f aca="false">'Retirement values 2015 mor '!AC37</f>
        <v>15948.2630679579</v>
      </c>
      <c r="P37" s="22" t="e">
        <f aca="false">'Retirement values 2015 no mor '!AB37</f>
        <v>#NAME?</v>
      </c>
      <c r="Q37" s="22" t="n">
        <f aca="false">'Retirement benefit values 2020'!AG37</f>
        <v>15562.0560325314</v>
      </c>
      <c r="R37" s="22" t="n">
        <f aca="false">'Retirement benefit values 2019'!AG37</f>
        <v>15495.7418443461</v>
      </c>
      <c r="S37" s="22" t="n">
        <f aca="false">'Retirement benefit values 2017'!AG37</f>
        <v>2938.20985818307</v>
      </c>
      <c r="T37" s="22" t="n">
        <f aca="false">'Retirement values 2015 mor '!AD37</f>
        <v>13000.8167337035</v>
      </c>
      <c r="U37" s="22" t="e">
        <f aca="false">'Retirement values 2015 no mor '!AC37</f>
        <v>#NAME?</v>
      </c>
      <c r="V37" s="22" t="n">
        <f aca="false">'Retirement benefit values 2020'!AH37</f>
        <v>12736.3613913364</v>
      </c>
      <c r="W37" s="22" t="n">
        <f aca="false">'Retirement benefit values 2019'!AH37</f>
        <v>12675.8160182657</v>
      </c>
      <c r="X37" s="22" t="n">
        <f aca="false">'Retirement benefit values 2017'!AH37</f>
        <v>2426.93649634554</v>
      </c>
      <c r="Z37" s="7" t="n">
        <f aca="false">Z33+1</f>
        <v>2023</v>
      </c>
      <c r="AA37" s="7" t="n">
        <f aca="false">'Retirement benefit values 2020'!AM37</f>
        <v>0.611037055665039</v>
      </c>
      <c r="AB37" s="0" t="n">
        <f aca="false">'Retirement benefit values 2019'!AM37</f>
        <v>0.607826788508533</v>
      </c>
      <c r="AC37" s="0" t="n">
        <f aca="false">'Retirement benefit values 2017'!AM37</f>
        <v>0.5525857421</v>
      </c>
      <c r="AD37" s="0" t="n">
        <f aca="false">'Retirement values 2015 mor '!AI37</f>
        <v>0.616796672277309</v>
      </c>
      <c r="AE37" s="0" t="n">
        <f aca="false">'Retirement values 2015 no mor '!AH37</f>
        <v>0.5500433163</v>
      </c>
    </row>
    <row r="38" customFormat="false" ht="15" hidden="false" customHeight="false" outlineLevel="0" collapsed="false">
      <c r="A38" s="14" t="n">
        <f aca="false">A34+1</f>
        <v>2023</v>
      </c>
      <c r="B38" s="21" t="n">
        <f aca="false">'Retirement benefit values 2020'!AD38</f>
        <v>23224.7957812994</v>
      </c>
      <c r="C38" s="22" t="n">
        <f aca="false">'Retirement benefit values 2019'!AD38</f>
        <v>23625.9882678361</v>
      </c>
      <c r="D38" s="22" t="n">
        <f aca="false">'Retirement benefit values 2017'!AD38</f>
        <v>4611.85977404409</v>
      </c>
      <c r="E38" s="22" t="n">
        <f aca="false">'Retirement values 2015 mor '!AA38</f>
        <v>21598.9594999302</v>
      </c>
      <c r="F38" s="22" t="e">
        <f aca="false">'Retirement values 2015 no mor '!Z38</f>
        <v>#NAME?</v>
      </c>
      <c r="G38" s="22" t="n">
        <f aca="false">'Retirement benefit values 2020'!AE38</f>
        <v>25042.1714239101</v>
      </c>
      <c r="H38" s="22" t="n">
        <f aca="false">'Retirement benefit values 2019'!AE38</f>
        <v>25663.9374938594</v>
      </c>
      <c r="I38" s="22" t="n">
        <f aca="false">'Retirement benefit values 2017'!AE38</f>
        <v>5172.04811017493</v>
      </c>
      <c r="J38" s="22" t="n">
        <f aca="false">'Retirement values 2015 mor '!AB38</f>
        <v>24688.1655546658</v>
      </c>
      <c r="K38" s="22" t="e">
        <f aca="false">'Retirement values 2015 no mor '!AA38</f>
        <v>#NAME?</v>
      </c>
      <c r="L38" s="22" t="n">
        <f aca="false">'Retirement benefit values 2020'!AF38</f>
        <v>18049.0119938711</v>
      </c>
      <c r="M38" s="22" t="n">
        <f aca="false">'Retirement benefit values 2019'!AF38</f>
        <v>18343.106658528</v>
      </c>
      <c r="N38" s="22" t="n">
        <f aca="false">'Retirement benefit values 2017'!AF38</f>
        <v>3512.92520003321</v>
      </c>
      <c r="O38" s="22" t="n">
        <f aca="false">'Retirement values 2015 mor '!AC38</f>
        <v>16896.0706987925</v>
      </c>
      <c r="P38" s="22" t="e">
        <f aca="false">'Retirement values 2015 no mor '!AB38</f>
        <v>#NAME?</v>
      </c>
      <c r="Q38" s="22" t="n">
        <f aca="false">'Retirement benefit values 2020'!AG38</f>
        <v>15769.6724449582</v>
      </c>
      <c r="R38" s="22" t="n">
        <f aca="false">'Retirement benefit values 2019'!AG38</f>
        <v>15659.1129075462</v>
      </c>
      <c r="S38" s="22" t="n">
        <f aca="false">'Retirement benefit values 2017'!AG38</f>
        <v>2958.06627878209</v>
      </c>
      <c r="T38" s="22" t="n">
        <f aca="false">'Retirement values 2015 mor '!AD38</f>
        <v>13751.6373892372</v>
      </c>
      <c r="U38" s="22" t="e">
        <f aca="false">'Retirement values 2015 no mor '!AC38</f>
        <v>#NAME?</v>
      </c>
      <c r="V38" s="22" t="n">
        <f aca="false">'Retirement benefit values 2020'!AH38</f>
        <v>12856.7731929997</v>
      </c>
      <c r="W38" s="22" t="n">
        <f aca="false">'Retirement benefit values 2019'!AH38</f>
        <v>12754.9111802934</v>
      </c>
      <c r="X38" s="22" t="n">
        <f aca="false">'Retirement benefit values 2017'!AH38</f>
        <v>2431.52628652995</v>
      </c>
      <c r="Z38" s="7" t="n">
        <f aca="false">Z34+1</f>
        <v>2023</v>
      </c>
      <c r="AA38" s="7" t="n">
        <f aca="false">'Retirement benefit values 2020'!AM38</f>
        <v>0.614307343532112</v>
      </c>
      <c r="AB38" s="0" t="n">
        <f aca="false">'Retirement benefit values 2019'!AM38</f>
        <v>0.6061892558709</v>
      </c>
      <c r="AC38" s="0" t="n">
        <f aca="false">'Retirement benefit values 2017'!AM38</f>
        <v>0.5527767799</v>
      </c>
      <c r="AD38" s="0" t="n">
        <f aca="false">'Retirement values 2015 mor '!AI38</f>
        <v>0.637516338018268</v>
      </c>
      <c r="AE38" s="0" t="n">
        <f aca="false">'Retirement values 2015 no mor '!AH38</f>
        <v>0.5500433163</v>
      </c>
    </row>
    <row r="39" customFormat="false" ht="15" hidden="false" customHeight="false" outlineLevel="0" collapsed="false">
      <c r="A39" s="14" t="n">
        <f aca="false">A35+1</f>
        <v>2023</v>
      </c>
      <c r="B39" s="21" t="n">
        <f aca="false">'Retirement benefit values 2020'!AD39</f>
        <v>23516.2588246009</v>
      </c>
      <c r="C39" s="22" t="n">
        <f aca="false">'Retirement benefit values 2019'!AD39</f>
        <v>23851.5589943359</v>
      </c>
      <c r="D39" s="22" t="n">
        <f aca="false">'Retirement benefit values 2017'!AD39</f>
        <v>4641.03872173386</v>
      </c>
      <c r="E39" s="22" t="n">
        <f aca="false">'Retirement values 2015 mor '!AA39</f>
        <v>21085.3981995919</v>
      </c>
      <c r="F39" s="22" t="e">
        <f aca="false">'Retirement values 2015 no mor '!Z39</f>
        <v>#NAME?</v>
      </c>
      <c r="G39" s="22" t="n">
        <f aca="false">'Retirement benefit values 2020'!AE39</f>
        <v>25303.958006691</v>
      </c>
      <c r="H39" s="22" t="n">
        <f aca="false">'Retirement benefit values 2019'!AE39</f>
        <v>25894.0727386514</v>
      </c>
      <c r="I39" s="22" t="n">
        <f aca="false">'Retirement benefit values 2017'!AE39</f>
        <v>5200.2527322624</v>
      </c>
      <c r="J39" s="22" t="n">
        <f aca="false">'Retirement values 2015 mor '!AB39</f>
        <v>24106.8513816332</v>
      </c>
      <c r="K39" s="22" t="e">
        <f aca="false">'Retirement values 2015 no mor '!AA39</f>
        <v>#NAME?</v>
      </c>
      <c r="L39" s="22" t="n">
        <f aca="false">'Retirement benefit values 2020'!AF39</f>
        <v>18196.6831138149</v>
      </c>
      <c r="M39" s="22" t="n">
        <f aca="false">'Retirement benefit values 2019'!AF39</f>
        <v>18437.3052158503</v>
      </c>
      <c r="N39" s="22" t="n">
        <f aca="false">'Retirement benefit values 2017'!AF39</f>
        <v>3526.83333739672</v>
      </c>
      <c r="O39" s="22" t="n">
        <f aca="false">'Retirement values 2015 mor '!AC39</f>
        <v>16549.4656912786</v>
      </c>
      <c r="P39" s="22" t="e">
        <f aca="false">'Retirement values 2015 no mor '!AB39</f>
        <v>#NAME?</v>
      </c>
      <c r="Q39" s="22" t="n">
        <f aca="false">'Retirement benefit values 2020'!AG39</f>
        <v>15951.8841205837</v>
      </c>
      <c r="R39" s="22" t="n">
        <f aca="false">'Retirement benefit values 2019'!AG39</f>
        <v>15825.191500414</v>
      </c>
      <c r="S39" s="22" t="n">
        <f aca="false">'Retirement benefit values 2017'!AG39</f>
        <v>2974.58702707903</v>
      </c>
      <c r="T39" s="22" t="n">
        <f aca="false">'Retirement values 2015 mor '!AD39</f>
        <v>13413.5803410691</v>
      </c>
      <c r="U39" s="22" t="e">
        <f aca="false">'Retirement values 2015 no mor '!AC39</f>
        <v>#NAME?</v>
      </c>
      <c r="V39" s="22" t="n">
        <f aca="false">'Retirement benefit values 2020'!AH39</f>
        <v>12948.7077447546</v>
      </c>
      <c r="W39" s="22" t="n">
        <f aca="false">'Retirement benefit values 2019'!AH39</f>
        <v>12829.5796686872</v>
      </c>
      <c r="X39" s="22" t="n">
        <f aca="false">'Retirement benefit values 2017'!AH39</f>
        <v>2420.67167802741</v>
      </c>
      <c r="Z39" s="7" t="n">
        <f aca="false">Z35+1</f>
        <v>2023</v>
      </c>
      <c r="AA39" s="7" t="n">
        <f aca="false">'Retirement benefit values 2020'!AM39</f>
        <v>0.620317577149963</v>
      </c>
      <c r="AB39" s="0" t="n">
        <f aca="false">'Retirement benefit values 2019'!AM39</f>
        <v>0.605283093404344</v>
      </c>
      <c r="AC39" s="0" t="n">
        <f aca="false">'Retirement benefit values 2017'!AM39</f>
        <v>0.5470669922</v>
      </c>
      <c r="AD39" s="0" t="n">
        <f aca="false">'Retirement values 2015 mor '!AI39</f>
        <v>0.615238747838647</v>
      </c>
      <c r="AE39" s="0" t="n">
        <f aca="false">'Retirement values 2015 no mor '!AH39</f>
        <v>0.5503972898</v>
      </c>
    </row>
    <row r="40" customFormat="false" ht="15" hidden="false" customHeight="false" outlineLevel="0" collapsed="false">
      <c r="A40" s="14" t="n">
        <f aca="false">A36+1</f>
        <v>2023</v>
      </c>
      <c r="B40" s="21" t="n">
        <f aca="false">'Retirement benefit values 2020'!AD40</f>
        <v>23836.9803035598</v>
      </c>
      <c r="C40" s="22" t="n">
        <f aca="false">'Retirement benefit values 2019'!AD40</f>
        <v>24086.9455116095</v>
      </c>
      <c r="D40" s="22" t="n">
        <f aca="false">'Retirement benefit values 2017'!AD40</f>
        <v>4671.80148660769</v>
      </c>
      <c r="E40" s="22" t="n">
        <f aca="false">'Retirement values 2015 mor '!AA40</f>
        <v>22220.8343890626</v>
      </c>
      <c r="F40" s="22" t="e">
        <f aca="false">'Retirement values 2015 no mor '!Z40</f>
        <v>#NAME?</v>
      </c>
      <c r="G40" s="22" t="n">
        <f aca="false">'Retirement benefit values 2020'!AE40</f>
        <v>25576.7987613005</v>
      </c>
      <c r="H40" s="22" t="n">
        <f aca="false">'Retirement benefit values 2019'!AE40</f>
        <v>26096.8133653794</v>
      </c>
      <c r="I40" s="22" t="n">
        <f aca="false">'Retirement benefit values 2017'!AE40</f>
        <v>5236.20754926936</v>
      </c>
      <c r="J40" s="22" t="n">
        <f aca="false">'Retirement values 2015 mor '!AB40</f>
        <v>25395.453790451</v>
      </c>
      <c r="K40" s="22" t="e">
        <f aca="false">'Retirement values 2015 no mor '!AA40</f>
        <v>#NAME?</v>
      </c>
      <c r="L40" s="22" t="n">
        <f aca="false">'Retirement benefit values 2020'!AF40</f>
        <v>18437.5591895877</v>
      </c>
      <c r="M40" s="22" t="n">
        <f aca="false">'Retirement benefit values 2019'!AF40</f>
        <v>18558.7503322487</v>
      </c>
      <c r="N40" s="22" t="n">
        <f aca="false">'Retirement benefit values 2017'!AF40</f>
        <v>3532.90475024601</v>
      </c>
      <c r="O40" s="22" t="n">
        <f aca="false">'Retirement values 2015 mor '!AC40</f>
        <v>17406.0012930157</v>
      </c>
      <c r="P40" s="22" t="e">
        <f aca="false">'Retirement values 2015 no mor '!AB40</f>
        <v>#NAME?</v>
      </c>
      <c r="Q40" s="22" t="n">
        <f aca="false">'Retirement benefit values 2020'!AG40</f>
        <v>16141.3368476377</v>
      </c>
      <c r="R40" s="22" t="n">
        <f aca="false">'Retirement benefit values 2019'!AG40</f>
        <v>15984.4171417462</v>
      </c>
      <c r="S40" s="22" t="n">
        <f aca="false">'Retirement benefit values 2017'!AG40</f>
        <v>3000.75870272384</v>
      </c>
      <c r="T40" s="22" t="n">
        <f aca="false">'Retirement values 2015 mor '!AD40</f>
        <v>14063.5377118829</v>
      </c>
      <c r="U40" s="22" t="e">
        <f aca="false">'Retirement values 2015 no mor '!AC40</f>
        <v>#NAME?</v>
      </c>
      <c r="V40" s="22" t="n">
        <f aca="false">'Retirement benefit values 2020'!AH40</f>
        <v>13036.4613398945</v>
      </c>
      <c r="W40" s="22" t="n">
        <f aca="false">'Retirement benefit values 2019'!AH40</f>
        <v>12888.3468981914</v>
      </c>
      <c r="X40" s="22" t="n">
        <f aca="false">'Retirement benefit values 2017'!AH40</f>
        <v>2425.71940791649</v>
      </c>
      <c r="Z40" s="7" t="n">
        <f aca="false">Z36+1</f>
        <v>2023</v>
      </c>
      <c r="AA40" s="7" t="n">
        <f aca="false">'Retirement benefit values 2020'!AM40</f>
        <v>0.615724635368049</v>
      </c>
      <c r="AB40" s="0" t="n">
        <f aca="false">'Retirement benefit values 2019'!AM40</f>
        <v>0.605017129997575</v>
      </c>
      <c r="AC40" s="0" t="n">
        <f aca="false">'Retirement benefit values 2017'!AM40</f>
        <v>0.5447750307</v>
      </c>
      <c r="AD40" s="0" t="n">
        <f aca="false">'Retirement values 2015 mor '!AI40</f>
        <v>0.636315920534988</v>
      </c>
      <c r="AE40" s="0" t="n">
        <f aca="false">'Retirement values 2015 no mor '!AH40</f>
        <v>0.5513216399</v>
      </c>
    </row>
    <row r="41" customFormat="false" ht="15" hidden="false" customHeight="false" outlineLevel="0" collapsed="false">
      <c r="A41" s="14" t="n">
        <f aca="false">A37+1</f>
        <v>2024</v>
      </c>
      <c r="B41" s="21" t="n">
        <f aca="false">'Retirement benefit values 2020'!AD41</f>
        <v>24193.9377621297</v>
      </c>
      <c r="C41" s="22" t="n">
        <f aca="false">'Retirement benefit values 2019'!AD41</f>
        <v>24318.2833163942</v>
      </c>
      <c r="D41" s="22" t="n">
        <f aca="false">'Retirement benefit values 2017'!AD41</f>
        <v>4711.16907652937</v>
      </c>
      <c r="E41" s="22" t="n">
        <f aca="false">'Retirement values 2015 mor '!AA41</f>
        <v>21881.1045329529</v>
      </c>
      <c r="F41" s="22" t="e">
        <f aca="false">'Retirement values 2015 no mor '!Z41</f>
        <v>#NAME?</v>
      </c>
      <c r="G41" s="22" t="n">
        <f aca="false">'Retirement benefit values 2020'!AE41</f>
        <v>25973.8487304107</v>
      </c>
      <c r="H41" s="22" t="n">
        <f aca="false">'Retirement benefit values 2019'!AE41</f>
        <v>26363.5973417815</v>
      </c>
      <c r="I41" s="22" t="n">
        <f aca="false">'Retirement benefit values 2017'!AE41</f>
        <v>5286.68006660423</v>
      </c>
      <c r="J41" s="22" t="n">
        <f aca="false">'Retirement values 2015 mor '!AB41</f>
        <v>25058.7991710147</v>
      </c>
      <c r="K41" s="22" t="e">
        <f aca="false">'Retirement values 2015 no mor '!AA41</f>
        <v>#NAME?</v>
      </c>
      <c r="L41" s="22" t="n">
        <f aca="false">'Retirement benefit values 2020'!AF41</f>
        <v>18634.2329801735</v>
      </c>
      <c r="M41" s="22" t="n">
        <f aca="false">'Retirement benefit values 2019'!AF41</f>
        <v>18643.7449756806</v>
      </c>
      <c r="N41" s="22" t="n">
        <f aca="false">'Retirement benefit values 2017'!AF41</f>
        <v>3537.09234690578</v>
      </c>
      <c r="O41" s="22" t="n">
        <f aca="false">'Retirement values 2015 mor '!AC41</f>
        <v>17097.7717437697</v>
      </c>
      <c r="P41" s="22" t="e">
        <f aca="false">'Retirement values 2015 no mor '!AB41</f>
        <v>#NAME?</v>
      </c>
      <c r="Q41" s="22" t="n">
        <f aca="false">'Retirement benefit values 2020'!AG41</f>
        <v>16393.5673812927</v>
      </c>
      <c r="R41" s="22" t="n">
        <f aca="false">'Retirement benefit values 2019'!AG41</f>
        <v>16160.6537370029</v>
      </c>
      <c r="S41" s="22" t="n">
        <f aca="false">'Retirement benefit values 2017'!AG41</f>
        <v>3023.59270380973</v>
      </c>
      <c r="T41" s="22" t="n">
        <f aca="false">'Retirement values 2015 mor '!AD41</f>
        <v>13843.9319673534</v>
      </c>
      <c r="U41" s="22" t="e">
        <f aca="false">'Retirement values 2015 no mor '!AC41</f>
        <v>#NAME?</v>
      </c>
      <c r="V41" s="22" t="n">
        <f aca="false">'Retirement benefit values 2020'!AH41</f>
        <v>13157.303167533</v>
      </c>
      <c r="W41" s="22" t="n">
        <f aca="false">'Retirement benefit values 2019'!AH41</f>
        <v>12904.9618609934</v>
      </c>
      <c r="X41" s="22" t="n">
        <f aca="false">'Retirement benefit values 2017'!AH41</f>
        <v>2430.94052734575</v>
      </c>
      <c r="Z41" s="7" t="n">
        <f aca="false">Z37+1</f>
        <v>2024</v>
      </c>
      <c r="AA41" s="7" t="n">
        <f aca="false">'Retirement benefit values 2020'!AM41</f>
        <v>0.617716983886223</v>
      </c>
      <c r="AB41" s="0" t="n">
        <f aca="false">'Retirement benefit values 2019'!AM41</f>
        <v>0.601989703216014</v>
      </c>
      <c r="AC41" s="0" t="n">
        <f aca="false">'Retirement benefit values 2017'!AM41</f>
        <v>0.5447750307</v>
      </c>
      <c r="AD41" s="0" t="n">
        <f aca="false">'Retirement values 2015 mor '!AI41</f>
        <v>0.615735437970419</v>
      </c>
      <c r="AE41" s="0" t="n">
        <f aca="false">'Retirement values 2015 no mor '!AH41</f>
        <v>0.5500433162</v>
      </c>
    </row>
    <row r="42" customFormat="false" ht="15" hidden="false" customHeight="false" outlineLevel="0" collapsed="false">
      <c r="A42" s="14" t="n">
        <f aca="false">A38+1</f>
        <v>2024</v>
      </c>
      <c r="B42" s="21" t="n">
        <f aca="false">'Retirement benefit values 2020'!AD42</f>
        <v>24557.0532591039</v>
      </c>
      <c r="C42" s="22" t="n">
        <f aca="false">'Retirement benefit values 2019'!AD42</f>
        <v>24629.1484512298</v>
      </c>
      <c r="D42" s="22" t="n">
        <f aca="false">'Retirement benefit values 2017'!AD42</f>
        <v>4738.72438255421</v>
      </c>
      <c r="E42" s="22" t="n">
        <f aca="false">'Retirement values 2015 mor '!AA42</f>
        <v>22932.3410617918</v>
      </c>
      <c r="F42" s="22" t="e">
        <f aca="false">'Retirement values 2015 no mor '!Z42</f>
        <v>#NAME?</v>
      </c>
      <c r="G42" s="22" t="n">
        <f aca="false">'Retirement benefit values 2020'!AE42</f>
        <v>26378.5175386411</v>
      </c>
      <c r="H42" s="22" t="n">
        <f aca="false">'Retirement benefit values 2019'!AE42</f>
        <v>26697.9447782597</v>
      </c>
      <c r="I42" s="22" t="n">
        <f aca="false">'Retirement benefit values 2017'!AE42</f>
        <v>5333.60892331747</v>
      </c>
      <c r="J42" s="22" t="n">
        <f aca="false">'Retirement values 2015 mor '!AB42</f>
        <v>26326.0273399338</v>
      </c>
      <c r="K42" s="22" t="e">
        <f aca="false">'Retirement values 2015 no mor '!AA42</f>
        <v>#NAME?</v>
      </c>
      <c r="L42" s="22" t="n">
        <f aca="false">'Retirement benefit values 2020'!AF42</f>
        <v>18840.8459192169</v>
      </c>
      <c r="M42" s="22" t="n">
        <f aca="false">'Retirement benefit values 2019'!AF42</f>
        <v>18781.0430198263</v>
      </c>
      <c r="N42" s="22" t="n">
        <f aca="false">'Retirement benefit values 2017'!AF42</f>
        <v>3536.44677262007</v>
      </c>
      <c r="O42" s="22" t="n">
        <f aca="false">'Retirement values 2015 mor '!AC42</f>
        <v>17911.4154532016</v>
      </c>
      <c r="P42" s="22" t="e">
        <f aca="false">'Retirement values 2015 no mor '!AB42</f>
        <v>#NAME?</v>
      </c>
      <c r="Q42" s="22" t="n">
        <f aca="false">'Retirement benefit values 2020'!AG42</f>
        <v>16622.0063177843</v>
      </c>
      <c r="R42" s="22" t="n">
        <f aca="false">'Retirement benefit values 2019'!AG42</f>
        <v>16328.8901158603</v>
      </c>
      <c r="S42" s="22" t="n">
        <f aca="false">'Retirement benefit values 2017'!AG42</f>
        <v>3050.23637421651</v>
      </c>
      <c r="T42" s="22" t="n">
        <f aca="false">'Retirement values 2015 mor '!AD42</f>
        <v>14486.0232391924</v>
      </c>
      <c r="U42" s="22" t="e">
        <f aca="false">'Retirement values 2015 no mor '!AC42</f>
        <v>#NAME?</v>
      </c>
      <c r="V42" s="22" t="n">
        <f aca="false">'Retirement benefit values 2020'!AH42</f>
        <v>13290.2819576928</v>
      </c>
      <c r="W42" s="22" t="n">
        <f aca="false">'Retirement benefit values 2019'!AH42</f>
        <v>13022.677698125</v>
      </c>
      <c r="X42" s="22" t="n">
        <f aca="false">'Retirement benefit values 2017'!AH42</f>
        <v>2436.20899192136</v>
      </c>
      <c r="Z42" s="7" t="n">
        <f aca="false">Z38+1</f>
        <v>2024</v>
      </c>
      <c r="AA42" s="7" t="n">
        <f aca="false">'Retirement benefit values 2020'!AM42</f>
        <v>0.617505994924146</v>
      </c>
      <c r="AB42" s="0" t="n">
        <f aca="false">'Retirement benefit values 2019'!AM42</f>
        <v>0.600502221508375</v>
      </c>
      <c r="AC42" s="0" t="n">
        <f aca="false">'Retirement benefit values 2017'!AM42</f>
        <v>0.5452434274</v>
      </c>
      <c r="AD42" s="0" t="n">
        <f aca="false">'Retirement values 2015 mor '!AI42</f>
        <v>0.639568296161889</v>
      </c>
      <c r="AE42" s="0" t="n">
        <f aca="false">'Retirement values 2015 no mor '!AH42</f>
        <v>0.5565663037</v>
      </c>
    </row>
    <row r="43" customFormat="false" ht="15" hidden="false" customHeight="false" outlineLevel="0" collapsed="false">
      <c r="A43" s="14" t="n">
        <f aca="false">A39+1</f>
        <v>2024</v>
      </c>
      <c r="B43" s="21" t="n">
        <f aca="false">'Retirement benefit values 2020'!AD43</f>
        <v>24843.3573339567</v>
      </c>
      <c r="C43" s="22" t="n">
        <f aca="false">'Retirement benefit values 2019'!AD43</f>
        <v>24912.3106162172</v>
      </c>
      <c r="D43" s="22" t="n">
        <f aca="false">'Retirement benefit values 2017'!AD43</f>
        <v>4763.25082418836</v>
      </c>
      <c r="E43" s="22" t="n">
        <f aca="false">'Retirement values 2015 mor '!AA43</f>
        <v>22824.3316743427</v>
      </c>
      <c r="F43" s="22" t="e">
        <f aca="false">'Retirement values 2015 no mor '!Z43</f>
        <v>#NAME?</v>
      </c>
      <c r="G43" s="22" t="n">
        <f aca="false">'Retirement benefit values 2020'!AE43</f>
        <v>26695.4289917917</v>
      </c>
      <c r="H43" s="22" t="n">
        <f aca="false">'Retirement benefit values 2019'!AE43</f>
        <v>27020.1225071542</v>
      </c>
      <c r="I43" s="22" t="n">
        <f aca="false">'Retirement benefit values 2017'!AE43</f>
        <v>5364.33419552295</v>
      </c>
      <c r="J43" s="22" t="n">
        <f aca="false">'Retirement values 2015 mor '!AB43</f>
        <v>26229.8273644053</v>
      </c>
      <c r="K43" s="22" t="e">
        <f aca="false">'Retirement values 2015 no mor '!AA43</f>
        <v>#NAME?</v>
      </c>
      <c r="L43" s="22" t="n">
        <f aca="false">'Retirement benefit values 2020'!AF43</f>
        <v>18999.6447246244</v>
      </c>
      <c r="M43" s="22" t="n">
        <f aca="false">'Retirement benefit values 2019'!AF43</f>
        <v>18897.2626848609</v>
      </c>
      <c r="N43" s="22" t="n">
        <f aca="false">'Retirement benefit values 2017'!AF43</f>
        <v>3547.39430158815</v>
      </c>
      <c r="O43" s="22" t="n">
        <f aca="false">'Retirement values 2015 mor '!AC43</f>
        <v>17807.9059761319</v>
      </c>
      <c r="P43" s="22" t="e">
        <f aca="false">'Retirement values 2015 no mor '!AB43</f>
        <v>#NAME?</v>
      </c>
      <c r="Q43" s="22" t="n">
        <f aca="false">'Retirement benefit values 2020'!AG43</f>
        <v>16808.3430774749</v>
      </c>
      <c r="R43" s="22" t="n">
        <f aca="false">'Retirement benefit values 2019'!AG43</f>
        <v>16534.340152107</v>
      </c>
      <c r="S43" s="22" t="n">
        <f aca="false">'Retirement benefit values 2017'!AG43</f>
        <v>3068.60885715417</v>
      </c>
      <c r="T43" s="22" t="n">
        <f aca="false">'Retirement values 2015 mor '!AD43</f>
        <v>14361.222907428</v>
      </c>
      <c r="U43" s="22" t="e">
        <f aca="false">'Retirement values 2015 no mor '!AC43</f>
        <v>#NAME?</v>
      </c>
      <c r="V43" s="22" t="n">
        <f aca="false">'Retirement benefit values 2020'!AH43</f>
        <v>13358.2032609345</v>
      </c>
      <c r="W43" s="22" t="n">
        <f aca="false">'Retirement benefit values 2019'!AH43</f>
        <v>13109.5979939005</v>
      </c>
      <c r="X43" s="22" t="n">
        <f aca="false">'Retirement benefit values 2017'!AH43</f>
        <v>2454.62564286004</v>
      </c>
      <c r="Z43" s="7" t="n">
        <f aca="false">Z39+1</f>
        <v>2024</v>
      </c>
      <c r="AA43" s="7" t="n">
        <f aca="false">'Retirement benefit values 2020'!AM43</f>
        <v>0.619777772944072</v>
      </c>
      <c r="AB43" s="0" t="n">
        <f aca="false">'Retirement benefit values 2019'!AM43</f>
        <v>0.600731370756723</v>
      </c>
      <c r="AC43" s="0" t="n">
        <f aca="false">'Retirement benefit values 2017'!AM43</f>
        <v>0.5506321623</v>
      </c>
      <c r="AD43" s="0" t="n">
        <f aca="false">'Retirement values 2015 mor '!AI43</f>
        <v>0.626212490848283</v>
      </c>
      <c r="AE43" s="0" t="n">
        <f aca="false">'Retirement values 2015 no mor '!AH43</f>
        <v>0.5585883463</v>
      </c>
    </row>
    <row r="44" customFormat="false" ht="15" hidden="false" customHeight="false" outlineLevel="0" collapsed="false">
      <c r="A44" s="14" t="n">
        <f aca="false">A40+1</f>
        <v>2024</v>
      </c>
      <c r="B44" s="21" t="n">
        <f aca="false">'Retirement benefit values 2020'!AD44</f>
        <v>25081.3305670322</v>
      </c>
      <c r="C44" s="22" t="n">
        <f aca="false">'Retirement benefit values 2019'!AD44</f>
        <v>25040.6107261194</v>
      </c>
      <c r="D44" s="22" t="n">
        <f aca="false">'Retirement benefit values 2017'!AD44</f>
        <v>4771.17937250295</v>
      </c>
      <c r="E44" s="22" t="n">
        <f aca="false">'Retirement values 2015 mor '!AA44</f>
        <v>23465.1547845577</v>
      </c>
      <c r="F44" s="22" t="e">
        <f aca="false">'Retirement values 2015 no mor '!Z44</f>
        <v>#NAME?</v>
      </c>
      <c r="G44" s="22" t="n">
        <f aca="false">'Retirement benefit values 2020'!AE44</f>
        <v>27001.0293032757</v>
      </c>
      <c r="H44" s="22" t="n">
        <f aca="false">'Retirement benefit values 2019'!AE44</f>
        <v>27241.938275349</v>
      </c>
      <c r="I44" s="22" t="n">
        <f aca="false">'Retirement benefit values 2017'!AE44</f>
        <v>5385.1764545492</v>
      </c>
      <c r="J44" s="22" t="n">
        <f aca="false">'Retirement values 2015 mor '!AB44</f>
        <v>27079.9994198001</v>
      </c>
      <c r="K44" s="22" t="e">
        <f aca="false">'Retirement values 2015 no mor '!AA44</f>
        <v>#NAME?</v>
      </c>
      <c r="L44" s="22" t="n">
        <f aca="false">'Retirement benefit values 2020'!AF44</f>
        <v>19120.6337832422</v>
      </c>
      <c r="M44" s="22" t="n">
        <f aca="false">'Retirement benefit values 2019'!AF44</f>
        <v>18948.9660267564</v>
      </c>
      <c r="N44" s="22" t="n">
        <f aca="false">'Retirement benefit values 2017'!AF44</f>
        <v>3551.19501920756</v>
      </c>
      <c r="O44" s="22" t="n">
        <f aca="false">'Retirement values 2015 mor '!AC44</f>
        <v>18299.5238261912</v>
      </c>
      <c r="P44" s="22" t="e">
        <f aca="false">'Retirement values 2015 no mor '!AB44</f>
        <v>#NAME?</v>
      </c>
      <c r="Q44" s="22" t="n">
        <f aca="false">'Retirement benefit values 2020'!AG44</f>
        <v>16898.7820355682</v>
      </c>
      <c r="R44" s="22" t="n">
        <f aca="false">'Retirement benefit values 2019'!AG44</f>
        <v>16597.8853249248</v>
      </c>
      <c r="S44" s="22" t="n">
        <f aca="false">'Retirement benefit values 2017'!AG44</f>
        <v>3074.34062690078</v>
      </c>
      <c r="T44" s="22" t="n">
        <f aca="false">'Retirement values 2015 mor '!AD44</f>
        <v>14752.2635491478</v>
      </c>
      <c r="U44" s="22" t="e">
        <f aca="false">'Retirement values 2015 no mor '!AC44</f>
        <v>#NAME?</v>
      </c>
      <c r="V44" s="22" t="n">
        <f aca="false">'Retirement benefit values 2020'!AH44</f>
        <v>13393.8827261381</v>
      </c>
      <c r="W44" s="22" t="n">
        <f aca="false">'Retirement benefit values 2019'!AH44</f>
        <v>13120.1491313103</v>
      </c>
      <c r="X44" s="22" t="n">
        <f aca="false">'Retirement benefit values 2017'!AH44</f>
        <v>2459.35092256343</v>
      </c>
      <c r="Z44" s="7" t="n">
        <f aca="false">Z40+1</f>
        <v>2024</v>
      </c>
      <c r="AA44" s="7" t="n">
        <f aca="false">'Retirement benefit values 2020'!AM44</f>
        <v>0.614658819862918</v>
      </c>
      <c r="AB44" s="0" t="n">
        <f aca="false">'Retirement benefit values 2019'!AM44</f>
        <v>0.598687382527556</v>
      </c>
      <c r="AC44" s="0" t="n">
        <f aca="false">'Retirement benefit values 2017'!AM44</f>
        <v>0.548831511</v>
      </c>
      <c r="AD44" s="0" t="n">
        <f aca="false">'Retirement values 2015 mor '!AI44</f>
        <v>0.642858560193029</v>
      </c>
      <c r="AE44" s="0" t="n">
        <f aca="false">'Retirement values 2015 no mor '!AH44</f>
        <v>0.5518058468</v>
      </c>
    </row>
    <row r="45" customFormat="false" ht="15" hidden="false" customHeight="false" outlineLevel="0" collapsed="false">
      <c r="A45" s="14" t="n">
        <f aca="false">A41+1</f>
        <v>2025</v>
      </c>
      <c r="B45" s="21" t="n">
        <f aca="false">'Retirement benefit values 2020'!AD45</f>
        <v>25415.2428950035</v>
      </c>
      <c r="C45" s="22" t="n">
        <f aca="false">'Retirement benefit values 2019'!AD45</f>
        <v>25170.2476381571</v>
      </c>
      <c r="D45" s="22" t="n">
        <f aca="false">'Retirement benefit values 2017'!AD45</f>
        <v>4795.51694544646</v>
      </c>
      <c r="E45" s="22" t="n">
        <f aca="false">'Retirement values 2015 mor '!AA45</f>
        <v>23442.1834676533</v>
      </c>
      <c r="F45" s="22" t="e">
        <f aca="false">'Retirement values 2015 no mor '!Z45</f>
        <v>#NAME?</v>
      </c>
      <c r="G45" s="22" t="n">
        <f aca="false">'Retirement benefit values 2020'!AE45</f>
        <v>27304.0281772614</v>
      </c>
      <c r="H45" s="22" t="n">
        <f aca="false">'Retirement benefit values 2019'!AE45</f>
        <v>27318.4253221615</v>
      </c>
      <c r="I45" s="22" t="n">
        <f aca="false">'Retirement benefit values 2017'!AE45</f>
        <v>5431.5553297906</v>
      </c>
      <c r="J45" s="22" t="n">
        <f aca="false">'Retirement values 2015 mor '!AB45</f>
        <v>27111.9789095024</v>
      </c>
      <c r="K45" s="22" t="e">
        <f aca="false">'Retirement values 2015 no mor '!AA45</f>
        <v>#NAME?</v>
      </c>
      <c r="L45" s="22" t="n">
        <f aca="false">'Retirement benefit values 2020'!AF45</f>
        <v>19378.4318747001</v>
      </c>
      <c r="M45" s="22" t="n">
        <f aca="false">'Retirement benefit values 2019'!AF45</f>
        <v>19041.0554701326</v>
      </c>
      <c r="N45" s="22" t="n">
        <f aca="false">'Retirement benefit values 2017'!AF45</f>
        <v>3561.34778808709</v>
      </c>
      <c r="O45" s="22" t="n">
        <f aca="false">'Retirement values 2015 mor '!AC45</f>
        <v>18345.9049023611</v>
      </c>
      <c r="P45" s="22" t="e">
        <f aca="false">'Retirement values 2015 no mor '!AB45</f>
        <v>#NAME?</v>
      </c>
      <c r="Q45" s="22" t="n">
        <f aca="false">'Retirement benefit values 2020'!AG45</f>
        <v>17061.6386896446</v>
      </c>
      <c r="R45" s="22" t="n">
        <f aca="false">'Retirement benefit values 2019'!AG45</f>
        <v>16662.5612791732</v>
      </c>
      <c r="S45" s="22" t="n">
        <f aca="false">'Retirement benefit values 2017'!AG45</f>
        <v>3080.08459454967</v>
      </c>
      <c r="T45" s="22" t="n">
        <f aca="false">'Retirement values 2015 mor '!AD45</f>
        <v>14725.6598872181</v>
      </c>
      <c r="U45" s="22" t="e">
        <f aca="false">'Retirement values 2015 no mor '!AC45</f>
        <v>#NAME?</v>
      </c>
      <c r="V45" s="22" t="n">
        <f aca="false">'Retirement benefit values 2020'!AH45</f>
        <v>13533.3636901095</v>
      </c>
      <c r="W45" s="22" t="n">
        <f aca="false">'Retirement benefit values 2019'!AH45</f>
        <v>13166.3461272785</v>
      </c>
      <c r="X45" s="22" t="n">
        <f aca="false">'Retirement benefit values 2017'!AH45</f>
        <v>2464.05678141546</v>
      </c>
      <c r="Z45" s="7" t="n">
        <f aca="false">Z41+1</f>
        <v>2025</v>
      </c>
      <c r="AA45" s="7" t="n">
        <f aca="false">'Retirement benefit values 2020'!AM45</f>
        <v>0.60693191961289</v>
      </c>
      <c r="AB45" s="0" t="n">
        <f aca="false">'Retirement benefit values 2019'!AM45</f>
        <v>0.597128255398495</v>
      </c>
      <c r="AC45" s="0" t="n">
        <f aca="false">'Retirement benefit values 2017'!AM45</f>
        <v>0.5470669922</v>
      </c>
      <c r="AD45" s="0" t="n">
        <f aca="false">'Retirement values 2015 mor '!AI45</f>
        <v>0.643806007956275</v>
      </c>
      <c r="AE45" s="0" t="n">
        <f aca="false">'Retirement values 2015 no mor '!AH45</f>
        <v>0.5500433162</v>
      </c>
    </row>
    <row r="46" customFormat="false" ht="15" hidden="false" customHeight="false" outlineLevel="0" collapsed="false">
      <c r="A46" s="14" t="n">
        <f aca="false">A42+1</f>
        <v>2025</v>
      </c>
      <c r="B46" s="21" t="n">
        <f aca="false">'Retirement benefit values 2020'!AD46</f>
        <v>25719.1357968687</v>
      </c>
      <c r="C46" s="22" t="n">
        <f aca="false">'Retirement benefit values 2019'!AD46</f>
        <v>25354.3317442991</v>
      </c>
      <c r="D46" s="22" t="n">
        <f aca="false">'Retirement benefit values 2017'!AD46</f>
        <v>4814.87627543243</v>
      </c>
      <c r="E46" s="22" t="n">
        <f aca="false">'Retirement values 2015 mor '!AA46</f>
        <v>23994.30612759</v>
      </c>
      <c r="F46" s="22" t="e">
        <f aca="false">'Retirement values 2015 no mor '!Z46</f>
        <v>#NAME?</v>
      </c>
      <c r="G46" s="22" t="n">
        <f aca="false">'Retirement benefit values 2020'!AE46</f>
        <v>27692.2888083373</v>
      </c>
      <c r="H46" s="22" t="n">
        <f aca="false">'Retirement benefit values 2019'!AE46</f>
        <v>27550.446390031</v>
      </c>
      <c r="I46" s="22" t="n">
        <f aca="false">'Retirement benefit values 2017'!AE46</f>
        <v>5468.30550468835</v>
      </c>
      <c r="J46" s="22" t="n">
        <f aca="false">'Retirement values 2015 mor '!AB46</f>
        <v>27772.1967776711</v>
      </c>
      <c r="K46" s="22" t="e">
        <f aca="false">'Retirement values 2015 no mor '!AA46</f>
        <v>#NAME?</v>
      </c>
      <c r="L46" s="22" t="n">
        <f aca="false">'Retirement benefit values 2020'!AF46</f>
        <v>19646.1688606389</v>
      </c>
      <c r="M46" s="22" t="n">
        <f aca="false">'Retirement benefit values 2019'!AF46</f>
        <v>19188.3376671308</v>
      </c>
      <c r="N46" s="22" t="n">
        <f aca="false">'Retirement benefit values 2017'!AF46</f>
        <v>3578.51748561276</v>
      </c>
      <c r="O46" s="22" t="n">
        <f aca="false">'Retirement values 2015 mor '!AC46</f>
        <v>18818.9403587199</v>
      </c>
      <c r="P46" s="22" t="e">
        <f aca="false">'Retirement values 2015 no mor '!AB46</f>
        <v>#NAME?</v>
      </c>
      <c r="Q46" s="22" t="n">
        <f aca="false">'Retirement benefit values 2020'!AG46</f>
        <v>17252.8839314792</v>
      </c>
      <c r="R46" s="22" t="n">
        <f aca="false">'Retirement benefit values 2019'!AG46</f>
        <v>16775.9500133076</v>
      </c>
      <c r="S46" s="22" t="n">
        <f aca="false">'Retirement benefit values 2017'!AG46</f>
        <v>3085.83842610553</v>
      </c>
      <c r="T46" s="22" t="n">
        <f aca="false">'Retirement values 2015 mor '!AD46</f>
        <v>15047.0373001875</v>
      </c>
      <c r="U46" s="22" t="e">
        <f aca="false">'Retirement values 2015 no mor '!AC46</f>
        <v>#NAME?</v>
      </c>
      <c r="V46" s="22" t="n">
        <f aca="false">'Retirement benefit values 2020'!AH46</f>
        <v>13703.5381784356</v>
      </c>
      <c r="W46" s="22" t="n">
        <f aca="false">'Retirement benefit values 2019'!AH46</f>
        <v>13259.0553304915</v>
      </c>
      <c r="X46" s="22" t="n">
        <f aca="false">'Retirement benefit values 2017'!AH46</f>
        <v>2468.73922859025</v>
      </c>
      <c r="Z46" s="7" t="n">
        <f aca="false">Z42+1</f>
        <v>2025</v>
      </c>
      <c r="AA46" s="7" t="n">
        <f aca="false">'Retirement benefit values 2020'!AM46</f>
        <v>0.620529005038704</v>
      </c>
      <c r="AB46" s="0" t="n">
        <f aca="false">'Retirement benefit values 2019'!AM46</f>
        <v>0.599981519334893</v>
      </c>
      <c r="AC46" s="0" t="n">
        <f aca="false">'Retirement benefit values 2017'!AM46</f>
        <v>0.5528925862</v>
      </c>
      <c r="AD46" s="0" t="n">
        <f aca="false">'Retirement values 2015 mor '!AI46</f>
        <v>0.653890433141313</v>
      </c>
      <c r="AE46" s="0" t="n">
        <f aca="false">'Retirement values 2015 no mor '!AH46</f>
        <v>0.5586335755</v>
      </c>
    </row>
    <row r="47" customFormat="false" ht="15" hidden="false" customHeight="false" outlineLevel="0" collapsed="false">
      <c r="A47" s="14" t="n">
        <f aca="false">A43+1</f>
        <v>2025</v>
      </c>
      <c r="B47" s="21" t="n">
        <f aca="false">'Retirement benefit values 2020'!AD47</f>
        <v>25882.4085877565</v>
      </c>
      <c r="C47" s="22" t="n">
        <f aca="false">'Retirement benefit values 2019'!AD47</f>
        <v>25651.3025535198</v>
      </c>
      <c r="D47" s="22" t="n">
        <f aca="false">'Retirement benefit values 2017'!AD47</f>
        <v>4826.41637307914</v>
      </c>
      <c r="E47" s="22" t="n">
        <f aca="false">'Retirement values 2015 mor '!AA47</f>
        <v>24008.8326201385</v>
      </c>
      <c r="F47" s="22" t="e">
        <f aca="false">'Retirement values 2015 no mor '!Z47</f>
        <v>#NAME?</v>
      </c>
      <c r="G47" s="22" t="n">
        <f aca="false">'Retirement benefit values 2020'!AE47</f>
        <v>27803.6885302052</v>
      </c>
      <c r="H47" s="22" t="n">
        <f aca="false">'Retirement benefit values 2019'!AE47</f>
        <v>27859.9805496671</v>
      </c>
      <c r="I47" s="22" t="n">
        <f aca="false">'Retirement benefit values 2017'!AE47</f>
        <v>5499.15894077401</v>
      </c>
      <c r="J47" s="22" t="n">
        <f aca="false">'Retirement values 2015 mor '!AB47</f>
        <v>27859.1072122651</v>
      </c>
      <c r="K47" s="22" t="e">
        <f aca="false">'Retirement values 2015 no mor '!AA47</f>
        <v>#NAME?</v>
      </c>
      <c r="L47" s="22" t="n">
        <f aca="false">'Retirement benefit values 2020'!AF47</f>
        <v>19766.9773693267</v>
      </c>
      <c r="M47" s="22" t="n">
        <f aca="false">'Retirement benefit values 2019'!AF47</f>
        <v>19374.5115166888</v>
      </c>
      <c r="N47" s="22" t="n">
        <f aca="false">'Retirement benefit values 2017'!AF47</f>
        <v>3588.93125744989</v>
      </c>
      <c r="O47" s="22" t="n">
        <f aca="false">'Retirement values 2015 mor '!AC47</f>
        <v>18782.543038585</v>
      </c>
      <c r="P47" s="22" t="e">
        <f aca="false">'Retirement values 2015 no mor '!AB47</f>
        <v>#NAME?</v>
      </c>
      <c r="Q47" s="22" t="n">
        <f aca="false">'Retirement benefit values 2020'!AG47</f>
        <v>17329.6364099426</v>
      </c>
      <c r="R47" s="22" t="n">
        <f aca="false">'Retirement benefit values 2019'!AG47</f>
        <v>16909.3959961905</v>
      </c>
      <c r="S47" s="22" t="n">
        <f aca="false">'Retirement benefit values 2017'!AG47</f>
        <v>3091.59886522496</v>
      </c>
      <c r="T47" s="22" t="n">
        <f aca="false">'Retirement values 2015 mor '!AD47</f>
        <v>15064.4828680693</v>
      </c>
      <c r="U47" s="22" t="e">
        <f aca="false">'Retirement values 2015 no mor '!AC47</f>
        <v>#NAME?</v>
      </c>
      <c r="V47" s="22" t="n">
        <f aca="false">'Retirement benefit values 2020'!AH47</f>
        <v>13664.7263021679</v>
      </c>
      <c r="W47" s="22" t="n">
        <f aca="false">'Retirement benefit values 2019'!AH47</f>
        <v>13301.4453789292</v>
      </c>
      <c r="X47" s="22" t="n">
        <f aca="false">'Retirement benefit values 2017'!AH47</f>
        <v>2473.45428012098</v>
      </c>
      <c r="Z47" s="7" t="n">
        <f aca="false">Z43+1</f>
        <v>2025</v>
      </c>
      <c r="AA47" s="7" t="n">
        <f aca="false">'Retirement benefit values 2020'!AM47</f>
        <v>0.621044579316665</v>
      </c>
      <c r="AB47" s="0" t="n">
        <f aca="false">'Retirement benefit values 2019'!AM47</f>
        <v>0.594260061463493</v>
      </c>
      <c r="AC47" s="0" t="n">
        <f aca="false">'Retirement benefit values 2017'!AM47</f>
        <v>0.5477928842</v>
      </c>
      <c r="AD47" s="0" t="n">
        <f aca="false">'Retirement values 2015 mor '!AI47</f>
        <v>0.650564111353844</v>
      </c>
      <c r="AE47" s="0" t="n">
        <f aca="false">'Retirement values 2015 no mor '!AH47</f>
        <v>0.5672238348</v>
      </c>
    </row>
    <row r="48" customFormat="false" ht="15" hidden="false" customHeight="false" outlineLevel="0" collapsed="false">
      <c r="A48" s="14" t="n">
        <f aca="false">A44+1</f>
        <v>2025</v>
      </c>
      <c r="B48" s="21" t="n">
        <f aca="false">'Retirement benefit values 2020'!AD48</f>
        <v>26051.9457092916</v>
      </c>
      <c r="C48" s="22" t="n">
        <f aca="false">'Retirement benefit values 2019'!AD48</f>
        <v>25822.9264949134</v>
      </c>
      <c r="D48" s="22" t="n">
        <f aca="false">'Retirement benefit values 2017'!AD48</f>
        <v>4862.06794206497</v>
      </c>
      <c r="E48" s="22" t="n">
        <f aca="false">'Retirement values 2015 mor '!AA48</f>
        <v>24297.2039123688</v>
      </c>
      <c r="F48" s="22" t="e">
        <f aca="false">'Retirement values 2015 no mor '!Z48</f>
        <v>#NAME?</v>
      </c>
      <c r="G48" s="22" t="n">
        <f aca="false">'Retirement benefit values 2020'!AE48</f>
        <v>28053.8825500881</v>
      </c>
      <c r="H48" s="22" t="n">
        <f aca="false">'Retirement benefit values 2019'!AE48</f>
        <v>28013.5031239326</v>
      </c>
      <c r="I48" s="22" t="n">
        <f aca="false">'Retirement benefit values 2017'!AE48</f>
        <v>5552.82005118103</v>
      </c>
      <c r="J48" s="22" t="n">
        <f aca="false">'Retirement values 2015 mor '!AB48</f>
        <v>28218.0795966381</v>
      </c>
      <c r="K48" s="22" t="e">
        <f aca="false">'Retirement values 2015 no mor '!AA48</f>
        <v>#NAME?</v>
      </c>
      <c r="L48" s="22" t="n">
        <f aca="false">'Retirement benefit values 2020'!AF48</f>
        <v>19859.2761903108</v>
      </c>
      <c r="M48" s="22" t="n">
        <f aca="false">'Retirement benefit values 2019'!AF48</f>
        <v>19562.5876368542</v>
      </c>
      <c r="N48" s="22" t="n">
        <f aca="false">'Retirement benefit values 2017'!AF48</f>
        <v>3599.31966880489</v>
      </c>
      <c r="O48" s="22" t="n">
        <f aca="false">'Retirement values 2015 mor '!AC48</f>
        <v>19012.8450582925</v>
      </c>
      <c r="P48" s="22" t="e">
        <f aca="false">'Retirement values 2015 no mor '!AB48</f>
        <v>#NAME?</v>
      </c>
      <c r="Q48" s="22" t="n">
        <f aca="false">'Retirement benefit values 2020'!AG48</f>
        <v>17404.3098269818</v>
      </c>
      <c r="R48" s="22" t="n">
        <f aca="false">'Retirement benefit values 2019'!AG48</f>
        <v>16964.6165985854</v>
      </c>
      <c r="S48" s="22" t="n">
        <f aca="false">'Retirement benefit values 2017'!AG48</f>
        <v>3097.37073264519</v>
      </c>
      <c r="T48" s="22" t="n">
        <f aca="false">'Retirement values 2015 mor '!AD48</f>
        <v>15263.8630554687</v>
      </c>
      <c r="U48" s="22" t="e">
        <f aca="false">'Retirement values 2015 no mor '!AC48</f>
        <v>#NAME?</v>
      </c>
      <c r="V48" s="22" t="n">
        <f aca="false">'Retirement benefit values 2020'!AH48</f>
        <v>13755.345713995</v>
      </c>
      <c r="W48" s="22" t="n">
        <f aca="false">'Retirement benefit values 2019'!AH48</f>
        <v>13327.4836424653</v>
      </c>
      <c r="X48" s="22" t="n">
        <f aca="false">'Retirement benefit values 2017'!AH48</f>
        <v>2478.12502958761</v>
      </c>
      <c r="Z48" s="7" t="n">
        <f aca="false">Z44+1</f>
        <v>2025</v>
      </c>
      <c r="AA48" s="7" t="n">
        <f aca="false">'Retirement benefit values 2020'!AM48</f>
        <v>0.622799481494016</v>
      </c>
      <c r="AB48" s="0" t="n">
        <f aca="false">'Retirement benefit values 2019'!AM48</f>
        <v>0.592852518621827</v>
      </c>
      <c r="AC48" s="0" t="n">
        <f aca="false">'Retirement benefit values 2017'!AM48</f>
        <v>0.5475695733</v>
      </c>
      <c r="AD48" s="0" t="n">
        <f aca="false">'Retirement values 2015 mor '!AI48</f>
        <v>0.649203281365649</v>
      </c>
      <c r="AE48" s="0" t="n">
        <f aca="false">'Retirement values 2015 no mor '!AH48</f>
        <v>0.5672238348</v>
      </c>
    </row>
    <row r="49" customFormat="false" ht="15" hidden="false" customHeight="false" outlineLevel="0" collapsed="false">
      <c r="A49" s="14" t="n">
        <f aca="false">A45+1</f>
        <v>2026</v>
      </c>
      <c r="B49" s="21" t="n">
        <f aca="false">'Retirement benefit values 2020'!AD49</f>
        <v>26399.6639521601</v>
      </c>
      <c r="C49" s="22" t="n">
        <f aca="false">'Retirement benefit values 2019'!AD49</f>
        <v>25861.0060266428</v>
      </c>
      <c r="D49" s="22" t="n">
        <f aca="false">'Retirement benefit values 2017'!AD49</f>
        <v>4879.3770036472</v>
      </c>
      <c r="E49" s="22" t="n">
        <f aca="false">'Retirement values 2015 mor '!AA49</f>
        <v>24282.9757179317</v>
      </c>
      <c r="F49" s="22" t="e">
        <f aca="false">'Retirement values 2015 no mor '!Z49</f>
        <v>#NAME?</v>
      </c>
      <c r="G49" s="22" t="n">
        <f aca="false">'Retirement benefit values 2020'!AE49</f>
        <v>28484.2731882485</v>
      </c>
      <c r="H49" s="22" t="n">
        <f aca="false">'Retirement benefit values 2019'!AE49</f>
        <v>28206.0727039568</v>
      </c>
      <c r="I49" s="22" t="n">
        <f aca="false">'Retirement benefit values 2017'!AE49</f>
        <v>5582.62254952746</v>
      </c>
      <c r="J49" s="22" t="n">
        <f aca="false">'Retirement values 2015 mor '!AB49</f>
        <v>28298.1279905875</v>
      </c>
      <c r="K49" s="22" t="e">
        <f aca="false">'Retirement values 2015 no mor '!AA49</f>
        <v>#NAME?</v>
      </c>
      <c r="L49" s="22" t="n">
        <f aca="false">'Retirement benefit values 2020'!AF49</f>
        <v>20120.3412580947</v>
      </c>
      <c r="M49" s="22" t="n">
        <f aca="false">'Retirement benefit values 2019'!AF49</f>
        <v>19604.719211275</v>
      </c>
      <c r="N49" s="22" t="n">
        <f aca="false">'Retirement benefit values 2017'!AF49</f>
        <v>3614.23422213466</v>
      </c>
      <c r="O49" s="22" t="n">
        <f aca="false">'Retirement values 2015 mor '!AC49</f>
        <v>18991.0447414383</v>
      </c>
      <c r="P49" s="22" t="e">
        <f aca="false">'Retirement values 2015 no mor '!AB49</f>
        <v>#NAME?</v>
      </c>
      <c r="Q49" s="22" t="n">
        <f aca="false">'Retirement benefit values 2020'!AG49</f>
        <v>17571.3037907865</v>
      </c>
      <c r="R49" s="22" t="n">
        <f aca="false">'Retirement benefit values 2019'!AG49</f>
        <v>17011.0327488848</v>
      </c>
      <c r="S49" s="22" t="n">
        <f aca="false">'Retirement benefit values 2017'!AG49</f>
        <v>3103.15071204803</v>
      </c>
      <c r="T49" s="22" t="n">
        <f aca="false">'Retirement values 2015 mor '!AD49</f>
        <v>15288.1575662904</v>
      </c>
      <c r="U49" s="22" t="e">
        <f aca="false">'Retirement values 2015 no mor '!AC49</f>
        <v>#NAME?</v>
      </c>
      <c r="V49" s="22" t="n">
        <f aca="false">'Retirement benefit values 2020'!AH49</f>
        <v>13912.1475171169</v>
      </c>
      <c r="W49" s="22" t="n">
        <f aca="false">'Retirement benefit values 2019'!AH49</f>
        <v>13374.8543747856</v>
      </c>
      <c r="X49" s="22" t="n">
        <f aca="false">'Retirement benefit values 2017'!AH49</f>
        <v>2475.94380447556</v>
      </c>
      <c r="Z49" s="7" t="n">
        <f aca="false">Z45+1</f>
        <v>2026</v>
      </c>
      <c r="AA49" s="7" t="n">
        <f aca="false">'Retirement benefit values 2020'!AM49</f>
        <v>0.623591218459796</v>
      </c>
      <c r="AB49" s="0" t="n">
        <f aca="false">'Retirement benefit values 2019'!AM49</f>
        <v>0.595020802948167</v>
      </c>
      <c r="AC49" s="0" t="n">
        <f aca="false">'Retirement benefit values 2017'!AM49</f>
        <v>0.5487743373</v>
      </c>
      <c r="AD49" s="0" t="n">
        <f aca="false">'Retirement values 2015 mor '!AI49</f>
        <v>0.646944542195295</v>
      </c>
      <c r="AE49" s="0" t="n">
        <f aca="false">'Retirement values 2015 no mor '!AH49</f>
        <v>0.5672238348</v>
      </c>
    </row>
    <row r="50" customFormat="false" ht="15" hidden="false" customHeight="false" outlineLevel="0" collapsed="false">
      <c r="A50" s="14" t="n">
        <f aca="false">A46+1</f>
        <v>2026</v>
      </c>
      <c r="B50" s="21" t="n">
        <f aca="false">'Retirement benefit values 2020'!AD50</f>
        <v>26817.5963556541</v>
      </c>
      <c r="C50" s="22" t="n">
        <f aca="false">'Retirement benefit values 2019'!AD50</f>
        <v>26097.700264967</v>
      </c>
      <c r="D50" s="22" t="n">
        <f aca="false">'Retirement benefit values 2017'!AD50</f>
        <v>4901.20090798449</v>
      </c>
      <c r="E50" s="22" t="n">
        <f aca="false">'Retirement values 2015 mor '!AA50</f>
        <v>24695.372251736</v>
      </c>
      <c r="F50" s="22" t="e">
        <f aca="false">'Retirement values 2015 no mor '!Z50</f>
        <v>#NAME?</v>
      </c>
      <c r="G50" s="22" t="n">
        <f aca="false">'Retirement benefit values 2020'!AE50</f>
        <v>28956.4991982237</v>
      </c>
      <c r="H50" s="22" t="n">
        <f aca="false">'Retirement benefit values 2019'!AE50</f>
        <v>28459.8956611401</v>
      </c>
      <c r="I50" s="22" t="n">
        <f aca="false">'Retirement benefit values 2017'!AE50</f>
        <v>5621.47538717451</v>
      </c>
      <c r="J50" s="22" t="n">
        <f aca="false">'Retirement values 2015 mor '!AB50</f>
        <v>28744.3351462598</v>
      </c>
      <c r="K50" s="22" t="e">
        <f aca="false">'Retirement values 2015 no mor '!AA50</f>
        <v>#NAME?</v>
      </c>
      <c r="L50" s="22" t="n">
        <f aca="false">'Retirement benefit values 2020'!AF50</f>
        <v>20484.95165057</v>
      </c>
      <c r="M50" s="22" t="n">
        <f aca="false">'Retirement benefit values 2019'!AF50</f>
        <v>19871.1921968658</v>
      </c>
      <c r="N50" s="22" t="n">
        <f aca="false">'Retirement benefit values 2017'!AF50</f>
        <v>3634.46449943281</v>
      </c>
      <c r="O50" s="22" t="n">
        <f aca="false">'Retirement values 2015 mor '!AC50</f>
        <v>19380.8317994921</v>
      </c>
      <c r="P50" s="22" t="e">
        <f aca="false">'Retirement values 2015 no mor '!AB50</f>
        <v>#NAME?</v>
      </c>
      <c r="Q50" s="22" t="n">
        <f aca="false">'Retirement benefit values 2020'!AG50</f>
        <v>17779.9534228616</v>
      </c>
      <c r="R50" s="22" t="n">
        <f aca="false">'Retirement benefit values 2019'!AG50</f>
        <v>17124.0905702786</v>
      </c>
      <c r="S50" s="22" t="n">
        <f aca="false">'Retirement benefit values 2017'!AG50</f>
        <v>3108.94338115017</v>
      </c>
      <c r="T50" s="22" t="n">
        <f aca="false">'Retirement values 2015 mor '!AD50</f>
        <v>15536.768856948</v>
      </c>
      <c r="U50" s="22" t="e">
        <f aca="false">'Retirement values 2015 no mor '!AC50</f>
        <v>#NAME?</v>
      </c>
      <c r="V50" s="22" t="n">
        <f aca="false">'Retirement benefit values 2020'!AH50</f>
        <v>14111.0958788078</v>
      </c>
      <c r="W50" s="22" t="n">
        <f aca="false">'Retirement benefit values 2019'!AH50</f>
        <v>13464.7766682029</v>
      </c>
      <c r="X50" s="22" t="n">
        <f aca="false">'Retirement benefit values 2017'!AH50</f>
        <v>2480.99111561917</v>
      </c>
      <c r="Z50" s="7" t="n">
        <f aca="false">Z46+1</f>
        <v>2026</v>
      </c>
      <c r="AA50" s="7" t="n">
        <f aca="false">'Retirement benefit values 2020'!AM50</f>
        <v>0.623649561574895</v>
      </c>
      <c r="AB50" s="0" t="n">
        <f aca="false">'Retirement benefit values 2019'!AM50</f>
        <v>0.591890256288648</v>
      </c>
      <c r="AC50" s="0" t="n">
        <f aca="false">'Retirement benefit values 2017'!AM50</f>
        <v>0.5471816023</v>
      </c>
      <c r="AD50" s="0" t="n">
        <f aca="false">'Retirement values 2015 mor '!AI50</f>
        <v>0.650961464075491</v>
      </c>
      <c r="AE50" s="0" t="n">
        <f aca="false">'Retirement values 2015 no mor '!AH50</f>
        <v>0.5844043534</v>
      </c>
    </row>
    <row r="51" customFormat="false" ht="15" hidden="false" customHeight="false" outlineLevel="0" collapsed="false">
      <c r="A51" s="14" t="n">
        <f aca="false">A47+1</f>
        <v>2026</v>
      </c>
      <c r="B51" s="21" t="n">
        <f aca="false">'Retirement benefit values 2020'!AD51</f>
        <v>26908.8463388158</v>
      </c>
      <c r="C51" s="22" t="n">
        <f aca="false">'Retirement benefit values 2019'!AD51</f>
        <v>26382.1711441317</v>
      </c>
      <c r="D51" s="22" t="n">
        <f aca="false">'Retirement benefit values 2017'!AD51</f>
        <v>4912.73179302016</v>
      </c>
      <c r="E51" s="22" t="n">
        <f aca="false">'Retirement values 2015 mor '!AA51</f>
        <v>24743.3301319488</v>
      </c>
      <c r="F51" s="22" t="e">
        <f aca="false">'Retirement values 2015 no mor '!Z51</f>
        <v>#NAME?</v>
      </c>
      <c r="G51" s="22" t="n">
        <f aca="false">'Retirement benefit values 2020'!AE51</f>
        <v>28983.3225596137</v>
      </c>
      <c r="H51" s="22" t="n">
        <f aca="false">'Retirement benefit values 2019'!AE51</f>
        <v>28781.634691261</v>
      </c>
      <c r="I51" s="22" t="n">
        <f aca="false">'Retirement benefit values 2017'!AE51</f>
        <v>5643.00243709568</v>
      </c>
      <c r="J51" s="22" t="n">
        <f aca="false">'Retirement values 2015 mor '!AB51</f>
        <v>28793.1646729196</v>
      </c>
      <c r="K51" s="22" t="e">
        <f aca="false">'Retirement values 2015 no mor '!AA51</f>
        <v>#NAME?</v>
      </c>
      <c r="L51" s="22" t="n">
        <f aca="false">'Retirement benefit values 2020'!AF51</f>
        <v>20514.2795292176</v>
      </c>
      <c r="M51" s="22" t="n">
        <f aca="false">'Retirement benefit values 2019'!AF51</f>
        <v>20090.5080526489</v>
      </c>
      <c r="N51" s="22" t="n">
        <f aca="false">'Retirement benefit values 2017'!AF51</f>
        <v>3644.62758212904</v>
      </c>
      <c r="O51" s="22" t="n">
        <f aca="false">'Retirement values 2015 mor '!AC51</f>
        <v>19383.226240685</v>
      </c>
      <c r="P51" s="22" t="e">
        <f aca="false">'Retirement values 2015 no mor '!AB51</f>
        <v>#NAME?</v>
      </c>
      <c r="Q51" s="22" t="n">
        <f aca="false">'Retirement benefit values 2020'!AG51</f>
        <v>17812.0215199509</v>
      </c>
      <c r="R51" s="22" t="n">
        <f aca="false">'Retirement benefit values 2019'!AG51</f>
        <v>17235.1511469094</v>
      </c>
      <c r="S51" s="22" t="n">
        <f aca="false">'Retirement benefit values 2017'!AG51</f>
        <v>3114.37263418962</v>
      </c>
      <c r="T51" s="22" t="n">
        <f aca="false">'Retirement values 2015 mor '!AD51</f>
        <v>15560.8286561678</v>
      </c>
      <c r="U51" s="22" t="e">
        <f aca="false">'Retirement values 2015 no mor '!AC51</f>
        <v>#NAME?</v>
      </c>
      <c r="V51" s="22" t="n">
        <f aca="false">'Retirement benefit values 2020'!AH51</f>
        <v>14126.3587979655</v>
      </c>
      <c r="W51" s="22" t="n">
        <f aca="false">'Retirement benefit values 2019'!AH51</f>
        <v>13587.0144605295</v>
      </c>
      <c r="X51" s="22" t="n">
        <f aca="false">'Retirement benefit values 2017'!AH51</f>
        <v>2486.18243185732</v>
      </c>
      <c r="Z51" s="7" t="n">
        <f aca="false">Z47+1</f>
        <v>2026</v>
      </c>
      <c r="AA51" s="7" t="n">
        <f aca="false">'Retirement benefit values 2020'!AM51</f>
        <v>0.632203467257745</v>
      </c>
      <c r="AB51" s="0" t="n">
        <f aca="false">'Retirement benefit values 2019'!AM51</f>
        <v>0.598909929824762</v>
      </c>
      <c r="AC51" s="0" t="n">
        <f aca="false">'Retirement benefit values 2017'!AM51</f>
        <v>0.5471816023</v>
      </c>
      <c r="AD51" s="0" t="n">
        <f aca="false">'Retirement values 2015 mor '!AI51</f>
        <v>0.651922316297588</v>
      </c>
      <c r="AE51" s="0" t="n">
        <f aca="false">'Retirement values 2015 no mor '!AH51</f>
        <v>0.5844043534</v>
      </c>
    </row>
    <row r="52" customFormat="false" ht="15" hidden="false" customHeight="false" outlineLevel="0" collapsed="false">
      <c r="A52" s="14" t="n">
        <f aca="false">A48+1</f>
        <v>2026</v>
      </c>
      <c r="B52" s="21" t="n">
        <f aca="false">'Retirement benefit values 2020'!AD52</f>
        <v>27031.9463238153</v>
      </c>
      <c r="C52" s="22" t="n">
        <f aca="false">'Retirement benefit values 2019'!AD52</f>
        <v>26512.450368652</v>
      </c>
      <c r="D52" s="22" t="n">
        <f aca="false">'Retirement benefit values 2017'!AD52</f>
        <v>4931.53727093188</v>
      </c>
      <c r="E52" s="22" t="n">
        <f aca="false">'Retirement values 2015 mor '!AA52</f>
        <v>25128.4584057508</v>
      </c>
      <c r="F52" s="22" t="e">
        <f aca="false">'Retirement values 2015 no mor '!Z52</f>
        <v>#NAME?</v>
      </c>
      <c r="G52" s="22" t="n">
        <f aca="false">'Retirement benefit values 2020'!AE52</f>
        <v>29137.6167888364</v>
      </c>
      <c r="H52" s="22" t="n">
        <f aca="false">'Retirement benefit values 2019'!AE52</f>
        <v>28971.883438149</v>
      </c>
      <c r="I52" s="22" t="n">
        <f aca="false">'Retirement benefit values 2017'!AE52</f>
        <v>5670.54729082602</v>
      </c>
      <c r="J52" s="22" t="n">
        <f aca="false">'Retirement values 2015 mor '!AB52</f>
        <v>29337.2321278113</v>
      </c>
      <c r="K52" s="22" t="e">
        <f aca="false">'Retirement values 2015 no mor '!AA52</f>
        <v>#NAME?</v>
      </c>
      <c r="L52" s="22" t="n">
        <f aca="false">'Retirement benefit values 2020'!AF52</f>
        <v>20615.2887612827</v>
      </c>
      <c r="M52" s="22" t="n">
        <f aca="false">'Retirement benefit values 2019'!AF52</f>
        <v>20136.6362569337</v>
      </c>
      <c r="N52" s="22" t="n">
        <f aca="false">'Retirement benefit values 2017'!AF52</f>
        <v>3662.58266079813</v>
      </c>
      <c r="O52" s="22" t="n">
        <f aca="false">'Retirement values 2015 mor '!AC52</f>
        <v>19696.5020009326</v>
      </c>
      <c r="P52" s="22" t="e">
        <f aca="false">'Retirement values 2015 no mor '!AB52</f>
        <v>#NAME?</v>
      </c>
      <c r="Q52" s="22" t="n">
        <f aca="false">'Retirement benefit values 2020'!AG52</f>
        <v>17843.7280720121</v>
      </c>
      <c r="R52" s="22" t="n">
        <f aca="false">'Retirement benefit values 2019'!AG52</f>
        <v>17256.4040285287</v>
      </c>
      <c r="S52" s="22" t="n">
        <f aca="false">'Retirement benefit values 2017'!AG52</f>
        <v>3120.17556033405</v>
      </c>
      <c r="T52" s="22" t="n">
        <f aca="false">'Retirement values 2015 mor '!AD52</f>
        <v>15770.1798244016</v>
      </c>
      <c r="U52" s="22" t="e">
        <f aca="false">'Retirement values 2015 no mor '!AC52</f>
        <v>#NAME?</v>
      </c>
      <c r="V52" s="22" t="n">
        <f aca="false">'Retirement benefit values 2020'!AH52</f>
        <v>14132.9868173078</v>
      </c>
      <c r="W52" s="22" t="n">
        <f aca="false">'Retirement benefit values 2019'!AH52</f>
        <v>13605.4403500131</v>
      </c>
      <c r="X52" s="22" t="n">
        <f aca="false">'Retirement benefit values 2017'!AH52</f>
        <v>2491.13852340869</v>
      </c>
      <c r="Z52" s="7" t="n">
        <f aca="false">Z48+1</f>
        <v>2026</v>
      </c>
      <c r="AA52" s="7" t="n">
        <f aca="false">'Retirement benefit values 2020'!AM52</f>
        <v>0.621719417056338</v>
      </c>
      <c r="AB52" s="0" t="n">
        <f aca="false">'Retirement benefit values 2019'!AM52</f>
        <v>0.600428383787268</v>
      </c>
      <c r="AC52" s="0" t="n">
        <f aca="false">'Retirement benefit values 2017'!AM52</f>
        <v>0.5471816023</v>
      </c>
      <c r="AD52" s="0" t="n">
        <f aca="false">'Retirement values 2015 mor '!AI52</f>
        <v>0.653590008799812</v>
      </c>
      <c r="AE52" s="0" t="n">
        <f aca="false">'Retirement values 2015 no mor '!AH52</f>
        <v>0.5998668202</v>
      </c>
    </row>
    <row r="53" customFormat="false" ht="15" hidden="false" customHeight="false" outlineLevel="0" collapsed="false">
      <c r="A53" s="14" t="n">
        <f aca="false">A49+1</f>
        <v>2027</v>
      </c>
      <c r="B53" s="21" t="n">
        <f aca="false">'Retirement benefit values 2020'!AD53</f>
        <v>27121.6990119237</v>
      </c>
      <c r="C53" s="22" t="n">
        <f aca="false">'Retirement benefit values 2019'!AD53</f>
        <v>26621.4918186819</v>
      </c>
      <c r="D53" s="22" t="n">
        <f aca="false">'Retirement benefit values 2017'!AD53</f>
        <v>4947.61744248363</v>
      </c>
      <c r="E53" s="22" t="n">
        <f aca="false">'Retirement values 2015 mor '!AA53</f>
        <v>25198.230083045</v>
      </c>
      <c r="F53" s="22" t="e">
        <f aca="false">'Retirement values 2015 no mor '!Z53</f>
        <v>#NAME?</v>
      </c>
      <c r="G53" s="22" t="n">
        <f aca="false">'Retirement benefit values 2020'!AE53</f>
        <v>29233.5663232213</v>
      </c>
      <c r="H53" s="22" t="n">
        <f aca="false">'Retirement benefit values 2019'!AE53</f>
        <v>28965.1032840577</v>
      </c>
      <c r="I53" s="22" t="n">
        <f aca="false">'Retirement benefit values 2017'!AE53</f>
        <v>5693.94328505642</v>
      </c>
      <c r="J53" s="22" t="n">
        <f aca="false">'Retirement values 2015 mor '!AB53</f>
        <v>29415.8350816355</v>
      </c>
      <c r="K53" s="22" t="e">
        <f aca="false">'Retirement values 2015 no mor '!AA53</f>
        <v>#NAME?</v>
      </c>
      <c r="L53" s="22" t="n">
        <f aca="false">'Retirement benefit values 2020'!AF53</f>
        <v>20711.8379791753</v>
      </c>
      <c r="M53" s="22" t="n">
        <f aca="false">'Retirement benefit values 2019'!AF53</f>
        <v>20266.2774335637</v>
      </c>
      <c r="N53" s="22" t="n">
        <f aca="false">'Retirement benefit values 2017'!AF53</f>
        <v>3687.53547248168</v>
      </c>
      <c r="O53" s="22" t="n">
        <f aca="false">'Retirement values 2015 mor '!AC53</f>
        <v>19792.3272168774</v>
      </c>
      <c r="P53" s="22" t="e">
        <f aca="false">'Retirement values 2015 no mor '!AB53</f>
        <v>#NAME?</v>
      </c>
      <c r="Q53" s="22" t="n">
        <f aca="false">'Retirement benefit values 2020'!AG53</f>
        <v>17869.9360301919</v>
      </c>
      <c r="R53" s="22" t="n">
        <f aca="false">'Retirement benefit values 2019'!AG53</f>
        <v>17275.9650361601</v>
      </c>
      <c r="S53" s="22" t="n">
        <f aca="false">'Retirement benefit values 2017'!AG53</f>
        <v>3125.66355953045</v>
      </c>
      <c r="T53" s="22" t="n">
        <f aca="false">'Retirement values 2015 mor '!AD53</f>
        <v>15772.9706303216</v>
      </c>
      <c r="U53" s="22" t="e">
        <f aca="false">'Retirement values 2015 no mor '!AC53</f>
        <v>#NAME?</v>
      </c>
      <c r="V53" s="22" t="n">
        <f aca="false">'Retirement benefit values 2020'!AH53</f>
        <v>14157.3177260304</v>
      </c>
      <c r="W53" s="22" t="n">
        <f aca="false">'Retirement benefit values 2019'!AH53</f>
        <v>13612.1617543182</v>
      </c>
      <c r="X53" s="22" t="n">
        <f aca="false">'Retirement benefit values 2017'!AH53</f>
        <v>2496.12984883064</v>
      </c>
      <c r="Z53" s="7" t="n">
        <f aca="false">Z49+1</f>
        <v>2027</v>
      </c>
      <c r="AA53" s="7" t="n">
        <f aca="false">'Retirement benefit values 2020'!AM53</f>
        <v>0.617556433959914</v>
      </c>
      <c r="AB53" s="0" t="n">
        <f aca="false">'Retirement benefit values 2019'!AM53</f>
        <v>0.599560350350932</v>
      </c>
      <c r="AC53" s="0" t="n">
        <f aca="false">'Retirement benefit values 2017'!AM53</f>
        <v>0.5473935307</v>
      </c>
      <c r="AD53" s="0" t="n">
        <f aca="false">'Retirement values 2015 mor '!AI53</f>
        <v>0.655076255483122</v>
      </c>
      <c r="AE53" s="0" t="n">
        <f aca="false">'Retirement values 2015 no mor '!AH53</f>
        <v>0.601584872</v>
      </c>
    </row>
    <row r="54" customFormat="false" ht="15" hidden="false" customHeight="false" outlineLevel="0" collapsed="false">
      <c r="A54" s="14" t="n">
        <f aca="false">A50+1</f>
        <v>2027</v>
      </c>
      <c r="B54" s="21" t="n">
        <f aca="false">'Retirement benefit values 2020'!AD54</f>
        <v>27292.272731443</v>
      </c>
      <c r="C54" s="22" t="n">
        <f aca="false">'Retirement benefit values 2019'!AD54</f>
        <v>26638.9885630911</v>
      </c>
      <c r="D54" s="22" t="n">
        <f aca="false">'Retirement benefit values 2017'!AD54</f>
        <v>4956.06759484215</v>
      </c>
      <c r="E54" s="22" t="n">
        <f aca="false">'Retirement values 2015 mor '!AA54</f>
        <v>25555.8887355859</v>
      </c>
      <c r="F54" s="22" t="e">
        <f aca="false">'Retirement values 2015 no mor '!Z54</f>
        <v>#NAME?</v>
      </c>
      <c r="G54" s="22" t="n">
        <f aca="false">'Retirement benefit values 2020'!AE54</f>
        <v>29302.9413812586</v>
      </c>
      <c r="H54" s="22" t="n">
        <f aca="false">'Retirement benefit values 2019'!AE54</f>
        <v>28979.9446496549</v>
      </c>
      <c r="I54" s="22" t="n">
        <f aca="false">'Retirement benefit values 2017'!AE54</f>
        <v>5723.2993677705</v>
      </c>
      <c r="J54" s="22" t="n">
        <f aca="false">'Retirement values 2015 mor '!AB54</f>
        <v>29877.6427077433</v>
      </c>
      <c r="K54" s="22" t="e">
        <f aca="false">'Retirement values 2015 no mor '!AA54</f>
        <v>#NAME?</v>
      </c>
      <c r="L54" s="22" t="n">
        <f aca="false">'Retirement benefit values 2020'!AF54</f>
        <v>20867.4465594843</v>
      </c>
      <c r="M54" s="22" t="n">
        <f aca="false">'Retirement benefit values 2019'!AF54</f>
        <v>20249.8874733093</v>
      </c>
      <c r="N54" s="22" t="n">
        <f aca="false">'Retirement benefit values 2017'!AF54</f>
        <v>3705.52589460254</v>
      </c>
      <c r="O54" s="22" t="n">
        <f aca="false">'Retirement values 2015 mor '!AC54</f>
        <v>20052.0778095745</v>
      </c>
      <c r="P54" s="22" t="e">
        <f aca="false">'Retirement values 2015 no mor '!AB54</f>
        <v>#NAME?</v>
      </c>
      <c r="Q54" s="22" t="n">
        <f aca="false">'Retirement benefit values 2020'!AG54</f>
        <v>17893.6257717684</v>
      </c>
      <c r="R54" s="22" t="n">
        <f aca="false">'Retirement benefit values 2019'!AG54</f>
        <v>17295.8439527542</v>
      </c>
      <c r="S54" s="22" t="n">
        <f aca="false">'Retirement benefit values 2017'!AG54</f>
        <v>3131.49895758435</v>
      </c>
      <c r="T54" s="22" t="n">
        <f aca="false">'Retirement values 2015 mor '!AD54</f>
        <v>15965.5396793397</v>
      </c>
      <c r="U54" s="22" t="e">
        <f aca="false">'Retirement values 2015 no mor '!AC54</f>
        <v>#NAME?</v>
      </c>
      <c r="V54" s="22" t="n">
        <f aca="false">'Retirement benefit values 2020'!AH54</f>
        <v>14173.6723053891</v>
      </c>
      <c r="W54" s="22" t="n">
        <f aca="false">'Retirement benefit values 2019'!AH54</f>
        <v>13624.6706671819</v>
      </c>
      <c r="X54" s="22" t="n">
        <f aca="false">'Retirement benefit values 2017'!AH54</f>
        <v>2501.11473523684</v>
      </c>
      <c r="Z54" s="7" t="n">
        <f aca="false">Z50+1</f>
        <v>2027</v>
      </c>
      <c r="AA54" s="7" t="n">
        <f aca="false">'Retirement benefit values 2020'!AM54</f>
        <v>0.616657314177865</v>
      </c>
      <c r="AB54" s="0" t="n">
        <f aca="false">'Retirement benefit values 2019'!AM54</f>
        <v>0.599226254236621</v>
      </c>
      <c r="AC54" s="0" t="n">
        <f aca="false">'Retirement benefit values 2017'!AM54</f>
        <v>0.5470669921</v>
      </c>
      <c r="AD54" s="0" t="n">
        <f aca="false">'Retirement values 2015 mor '!AI54</f>
        <v>0.65203669686641</v>
      </c>
      <c r="AE54" s="0" t="n">
        <f aca="false">'Retirement values 2015 no mor '!AH54</f>
        <v>0.6187653907</v>
      </c>
    </row>
    <row r="55" customFormat="false" ht="15" hidden="false" customHeight="false" outlineLevel="0" collapsed="false">
      <c r="A55" s="14" t="n">
        <f aca="false">A51+1</f>
        <v>2027</v>
      </c>
      <c r="B55" s="21" t="n">
        <f aca="false">'Retirement benefit values 2020'!AD55</f>
        <v>27418.8970291361</v>
      </c>
      <c r="C55" s="22" t="n">
        <f aca="false">'Retirement benefit values 2019'!AD55</f>
        <v>26651.6794133451</v>
      </c>
      <c r="D55" s="22" t="n">
        <f aca="false">'Retirement benefit values 2017'!AD55</f>
        <v>4964.64057185077</v>
      </c>
      <c r="E55" s="22" t="n">
        <f aca="false">'Retirement values 2015 mor '!AA55</f>
        <v>25603.2884996276</v>
      </c>
      <c r="F55" s="22" t="e">
        <f aca="false">'Retirement values 2015 no mor '!Z55</f>
        <v>#NAME?</v>
      </c>
      <c r="G55" s="22" t="n">
        <f aca="false">'Retirement benefit values 2020'!AE55</f>
        <v>29412.488430256</v>
      </c>
      <c r="H55" s="22" t="n">
        <f aca="false">'Retirement benefit values 2019'!AE55</f>
        <v>29000.396898541</v>
      </c>
      <c r="I55" s="22" t="n">
        <f aca="false">'Retirement benefit values 2017'!AE55</f>
        <v>5750.74390032538</v>
      </c>
      <c r="J55" s="22" t="n">
        <f aca="false">'Retirement values 2015 mor '!AB55</f>
        <v>29995.7083078716</v>
      </c>
      <c r="K55" s="22" t="e">
        <f aca="false">'Retirement values 2015 no mor '!AA55</f>
        <v>#NAME?</v>
      </c>
      <c r="L55" s="22" t="n">
        <f aca="false">'Retirement benefit values 2020'!AF55</f>
        <v>20889.1803366315</v>
      </c>
      <c r="M55" s="22" t="n">
        <f aca="false">'Retirement benefit values 2019'!AF55</f>
        <v>20366.0796611187</v>
      </c>
      <c r="N55" s="22" t="n">
        <f aca="false">'Retirement benefit values 2017'!AF55</f>
        <v>3720.18054092858</v>
      </c>
      <c r="O55" s="22" t="n">
        <f aca="false">'Retirement values 2015 mor '!AC55</f>
        <v>20094.8099278777</v>
      </c>
      <c r="P55" s="22" t="e">
        <f aca="false">'Retirement values 2015 no mor '!AB55</f>
        <v>#NAME?</v>
      </c>
      <c r="Q55" s="22" t="n">
        <f aca="false">'Retirement benefit values 2020'!AG55</f>
        <v>17927.7109107661</v>
      </c>
      <c r="R55" s="22" t="n">
        <f aca="false">'Retirement benefit values 2019'!AG55</f>
        <v>17317.8949233918</v>
      </c>
      <c r="S55" s="22" t="n">
        <f aca="false">'Retirement benefit values 2017'!AG55</f>
        <v>3137.3322551921</v>
      </c>
      <c r="T55" s="22" t="n">
        <f aca="false">'Retirement values 2015 mor '!AD55</f>
        <v>15989.0622368926</v>
      </c>
      <c r="U55" s="22" t="e">
        <f aca="false">'Retirement values 2015 no mor '!AC55</f>
        <v>#NAME?</v>
      </c>
      <c r="V55" s="22" t="n">
        <f aca="false">'Retirement benefit values 2020'!AH55</f>
        <v>14198.8692854463</v>
      </c>
      <c r="W55" s="22" t="n">
        <f aca="false">'Retirement benefit values 2019'!AH55</f>
        <v>13606.3548543846</v>
      </c>
      <c r="X55" s="22" t="n">
        <f aca="false">'Retirement benefit values 2017'!AH55</f>
        <v>2511.06114983584</v>
      </c>
      <c r="Z55" s="7" t="n">
        <f aca="false">Z51+1</f>
        <v>2027</v>
      </c>
      <c r="AA55" s="7" t="n">
        <f aca="false">'Retirement benefit values 2020'!AM55</f>
        <v>0.616051041143832</v>
      </c>
      <c r="AB55" s="0" t="n">
        <f aca="false">'Retirement benefit values 2019'!AM55</f>
        <v>0.589838873754782</v>
      </c>
      <c r="AC55" s="0" t="n">
        <f aca="false">'Retirement benefit values 2017'!AM55</f>
        <v>0.5470669921</v>
      </c>
      <c r="AD55" s="0" t="n">
        <f aca="false">'Retirement values 2015 mor '!AI55</f>
        <v>0.657117108452695</v>
      </c>
      <c r="AE55" s="0" t="n">
        <f aca="false">'Retirement values 2015 no mor '!AH55</f>
        <v>0.6121440296</v>
      </c>
    </row>
    <row r="56" customFormat="false" ht="15" hidden="false" customHeight="false" outlineLevel="0" collapsed="false">
      <c r="A56" s="14" t="n">
        <f aca="false">A52+1</f>
        <v>2027</v>
      </c>
      <c r="B56" s="21" t="n">
        <f aca="false">'Retirement benefit values 2020'!AD56</f>
        <v>27538.5790519673</v>
      </c>
      <c r="C56" s="22" t="n">
        <f aca="false">'Retirement benefit values 2019'!AD56</f>
        <v>26723.432110187</v>
      </c>
      <c r="D56" s="22" t="n">
        <f aca="false">'Retirement benefit values 2017'!AD56</f>
        <v>4977.55286454992</v>
      </c>
      <c r="E56" s="22" t="n">
        <f aca="false">'Retirement values 2015 mor '!AA56</f>
        <v>25707.7373092999</v>
      </c>
      <c r="F56" s="22" t="e">
        <f aca="false">'Retirement values 2015 no mor '!Z56</f>
        <v>#NAME?</v>
      </c>
      <c r="G56" s="22" t="n">
        <f aca="false">'Retirement benefit values 2020'!AE56</f>
        <v>29546.8695602741</v>
      </c>
      <c r="H56" s="22" t="n">
        <f aca="false">'Retirement benefit values 2019'!AE56</f>
        <v>29060.4735238007</v>
      </c>
      <c r="I56" s="22" t="n">
        <f aca="false">'Retirement benefit values 2017'!AE56</f>
        <v>5781.49381382341</v>
      </c>
      <c r="J56" s="22" t="n">
        <f aca="false">'Retirement values 2015 mor '!AB56</f>
        <v>30234.4638597922</v>
      </c>
      <c r="K56" s="22" t="e">
        <f aca="false">'Retirement values 2015 no mor '!AA56</f>
        <v>#NAME?</v>
      </c>
      <c r="L56" s="22" t="n">
        <f aca="false">'Retirement benefit values 2020'!AF56</f>
        <v>21031.6457304292</v>
      </c>
      <c r="M56" s="22" t="n">
        <f aca="false">'Retirement benefit values 2019'!AF56</f>
        <v>20398.1145757867</v>
      </c>
      <c r="N56" s="22" t="n">
        <f aca="false">'Retirement benefit values 2017'!AF56</f>
        <v>3735.15199002896</v>
      </c>
      <c r="O56" s="22" t="n">
        <f aca="false">'Retirement values 2015 mor '!AC56</f>
        <v>20251.8725618584</v>
      </c>
      <c r="P56" s="22" t="e">
        <f aca="false">'Retirement values 2015 no mor '!AB56</f>
        <v>#NAME?</v>
      </c>
      <c r="Q56" s="22" t="n">
        <f aca="false">'Retirement benefit values 2020'!AG56</f>
        <v>17959.3889212647</v>
      </c>
      <c r="R56" s="22" t="n">
        <f aca="false">'Retirement benefit values 2019'!AG56</f>
        <v>17314.3894683708</v>
      </c>
      <c r="S56" s="22" t="n">
        <f aca="false">'Retirement benefit values 2017'!AG56</f>
        <v>3143.1850546881</v>
      </c>
      <c r="T56" s="22" t="n">
        <f aca="false">'Retirement values 2015 mor '!AD56</f>
        <v>16080.0911036918</v>
      </c>
      <c r="U56" s="22" t="e">
        <f aca="false">'Retirement values 2015 no mor '!AC56</f>
        <v>#NAME?</v>
      </c>
      <c r="V56" s="22" t="n">
        <f aca="false">'Retirement benefit values 2020'!AH56</f>
        <v>14251.7745500536</v>
      </c>
      <c r="W56" s="22" t="n">
        <f aca="false">'Retirement benefit values 2019'!AH56</f>
        <v>13624.2941363508</v>
      </c>
      <c r="X56" s="22" t="n">
        <f aca="false">'Retirement benefit values 2017'!AH56</f>
        <v>2515.17438325432</v>
      </c>
      <c r="Z56" s="7" t="n">
        <f aca="false">Z52+1</f>
        <v>2027</v>
      </c>
      <c r="AA56" s="7" t="n">
        <f aca="false">'Retirement benefit values 2020'!AM56</f>
        <v>0.612157712564066</v>
      </c>
      <c r="AB56" s="0" t="n">
        <f aca="false">'Retirement benefit values 2019'!AM56</f>
        <v>0.599122869748839</v>
      </c>
      <c r="AC56" s="0" t="n">
        <f aca="false">'Retirement benefit values 2017'!AM56</f>
        <v>0.5447750305</v>
      </c>
      <c r="AD56" s="0" t="n">
        <f aca="false">'Retirement values 2015 mor '!AI56</f>
        <v>0.658408110425758</v>
      </c>
      <c r="AE56" s="0" t="n">
        <f aca="false">'Retirement values 2015 no mor '!AH56</f>
        <v>0.634857655</v>
      </c>
    </row>
    <row r="57" customFormat="false" ht="15" hidden="false" customHeight="false" outlineLevel="0" collapsed="false">
      <c r="A57" s="14" t="n">
        <f aca="false">A53+1</f>
        <v>2028</v>
      </c>
      <c r="B57" s="21" t="n">
        <f aca="false">'Retirement benefit values 2020'!AD57</f>
        <v>27573.8341076841</v>
      </c>
      <c r="C57" s="22" t="n">
        <f aca="false">'Retirement benefit values 2019'!AD57</f>
        <v>26801.7512169265</v>
      </c>
      <c r="D57" s="22" t="n">
        <f aca="false">'Retirement benefit values 2017'!AD57</f>
        <v>4991.6358981541</v>
      </c>
      <c r="E57" s="22" t="n">
        <f aca="false">'Retirement values 2015 mor '!AA57</f>
        <v>25751.2368962626</v>
      </c>
      <c r="F57" s="22" t="e">
        <f aca="false">'Retirement values 2015 no mor '!Z57</f>
        <v>#NAME?</v>
      </c>
      <c r="G57" s="22" t="n">
        <f aca="false">'Retirement benefit values 2020'!AE57</f>
        <v>29632.1729813648</v>
      </c>
      <c r="H57" s="22" t="n">
        <f aca="false">'Retirement benefit values 2019'!AE57</f>
        <v>29195.7797974702</v>
      </c>
      <c r="I57" s="22" t="n">
        <f aca="false">'Retirement benefit values 2017'!AE57</f>
        <v>5801.81366793596</v>
      </c>
      <c r="J57" s="22" t="n">
        <f aca="false">'Retirement values 2015 mor '!AB57</f>
        <v>30421.7238298352</v>
      </c>
      <c r="K57" s="22" t="e">
        <f aca="false">'Retirement values 2015 no mor '!AA57</f>
        <v>#NAME?</v>
      </c>
      <c r="L57" s="22" t="n">
        <f aca="false">'Retirement benefit values 2020'!AF57</f>
        <v>21027.321347539</v>
      </c>
      <c r="M57" s="22" t="n">
        <f aca="false">'Retirement benefit values 2019'!AF57</f>
        <v>20510.3100661264</v>
      </c>
      <c r="N57" s="22" t="n">
        <f aca="false">'Retirement benefit values 2017'!AF57</f>
        <v>3742.46821389567</v>
      </c>
      <c r="O57" s="22" t="n">
        <f aca="false">'Retirement values 2015 mor '!AC57</f>
        <v>20246.4521138794</v>
      </c>
      <c r="P57" s="22" t="e">
        <f aca="false">'Retirement values 2015 no mor '!AB57</f>
        <v>#NAME?</v>
      </c>
      <c r="Q57" s="22" t="n">
        <f aca="false">'Retirement benefit values 2020'!AG57</f>
        <v>17988.5341692588</v>
      </c>
      <c r="R57" s="22" t="n">
        <f aca="false">'Retirement benefit values 2019'!AG57</f>
        <v>17342.3999769752</v>
      </c>
      <c r="S57" s="22" t="n">
        <f aca="false">'Retirement benefit values 2017'!AG57</f>
        <v>3149.04732084828</v>
      </c>
      <c r="T57" s="22" t="n">
        <f aca="false">'Retirement values 2015 mor '!AD57</f>
        <v>16092.3486859518</v>
      </c>
      <c r="U57" s="22" t="e">
        <f aca="false">'Retirement values 2015 no mor '!AC57</f>
        <v>#NAME?</v>
      </c>
      <c r="V57" s="22" t="n">
        <f aca="false">'Retirement benefit values 2020'!AH57</f>
        <v>14275.8838146894</v>
      </c>
      <c r="W57" s="22" t="n">
        <f aca="false">'Retirement benefit values 2019'!AH57</f>
        <v>13636.7534727202</v>
      </c>
      <c r="X57" s="22" t="n">
        <f aca="false">'Retirement benefit values 2017'!AH57</f>
        <v>2519.92898920244</v>
      </c>
      <c r="Z57" s="7" t="n">
        <f aca="false">Z53+1</f>
        <v>2028</v>
      </c>
      <c r="AA57" s="7" t="n">
        <f aca="false">'Retirement benefit values 2020'!AM57</f>
        <v>0.612469729600606</v>
      </c>
      <c r="AB57" s="0" t="n">
        <f aca="false">'Retirement benefit values 2019'!AM57</f>
        <v>0.589822449147862</v>
      </c>
      <c r="AC57" s="0" t="n">
        <f aca="false">'Retirement benefit values 2017'!AM57</f>
        <v>0.5447750305</v>
      </c>
      <c r="AD57" s="0" t="n">
        <f aca="false">'Retirement values 2015 mor '!AI57</f>
        <v>0.649627278644345</v>
      </c>
      <c r="AE57" s="0" t="n">
        <f aca="false">'Retirement values 2015 no mor '!AH57</f>
        <v>0.62983024</v>
      </c>
    </row>
    <row r="58" customFormat="false" ht="15" hidden="false" customHeight="false" outlineLevel="0" collapsed="false">
      <c r="A58" s="14" t="n">
        <f aca="false">A54+1</f>
        <v>2028</v>
      </c>
      <c r="B58" s="21" t="n">
        <f aca="false">'Retirement benefit values 2020'!AD58</f>
        <v>27684.9867964914</v>
      </c>
      <c r="C58" s="22" t="n">
        <f aca="false">'Retirement benefit values 2019'!AD58</f>
        <v>26882.7640948297</v>
      </c>
      <c r="D58" s="22" t="n">
        <f aca="false">'Retirement benefit values 2017'!AD58</f>
        <v>5006.27819614684</v>
      </c>
      <c r="E58" s="22" t="n">
        <f aca="false">'Retirement values 2015 mor '!AA58</f>
        <v>26171.7343623325</v>
      </c>
      <c r="F58" s="22" t="e">
        <f aca="false">'Retirement values 2015 no mor '!Z58</f>
        <v>#NAME?</v>
      </c>
      <c r="G58" s="22" t="n">
        <f aca="false">'Retirement benefit values 2020'!AE58</f>
        <v>29732.7159987581</v>
      </c>
      <c r="H58" s="22" t="n">
        <f aca="false">'Retirement benefit values 2019'!AE58</f>
        <v>29315.4602203544</v>
      </c>
      <c r="I58" s="22" t="n">
        <f aca="false">'Retirement benefit values 2017'!AE58</f>
        <v>5837.73846718202</v>
      </c>
      <c r="J58" s="22" t="n">
        <f aca="false">'Retirement values 2015 mor '!AB58</f>
        <v>31003.1225810724</v>
      </c>
      <c r="K58" s="22" t="e">
        <f aca="false">'Retirement values 2015 no mor '!AA58</f>
        <v>#NAME?</v>
      </c>
      <c r="L58" s="22" t="n">
        <f aca="false">'Retirement benefit values 2020'!AF58</f>
        <v>21156.8873914579</v>
      </c>
      <c r="M58" s="22" t="n">
        <f aca="false">'Retirement benefit values 2019'!AF58</f>
        <v>20506.7618914894</v>
      </c>
      <c r="N58" s="22" t="n">
        <f aca="false">'Retirement benefit values 2017'!AF58</f>
        <v>3750.7901001695</v>
      </c>
      <c r="O58" s="22" t="n">
        <f aca="false">'Retirement values 2015 mor '!AC58</f>
        <v>20643.6960247707</v>
      </c>
      <c r="P58" s="22" t="e">
        <f aca="false">'Retirement values 2015 no mor '!AB58</f>
        <v>#NAME?</v>
      </c>
      <c r="Q58" s="22" t="n">
        <f aca="false">'Retirement benefit values 2020'!AG58</f>
        <v>18013.7869384253</v>
      </c>
      <c r="R58" s="22" t="n">
        <f aca="false">'Retirement benefit values 2019'!AG58</f>
        <v>17363.3153874837</v>
      </c>
      <c r="S58" s="22" t="n">
        <f aca="false">'Retirement benefit values 2017'!AG58</f>
        <v>3154.92066575595</v>
      </c>
      <c r="T58" s="22" t="n">
        <f aca="false">'Retirement values 2015 mor '!AD58</f>
        <v>16330.3760076423</v>
      </c>
      <c r="U58" s="22" t="e">
        <f aca="false">'Retirement values 2015 no mor '!AC58</f>
        <v>#NAME?</v>
      </c>
      <c r="V58" s="22" t="n">
        <f aca="false">'Retirement benefit values 2020'!AH58</f>
        <v>14292.3614633106</v>
      </c>
      <c r="W58" s="22" t="n">
        <f aca="false">'Retirement benefit values 2019'!AH58</f>
        <v>13656.5499830412</v>
      </c>
      <c r="X58" s="22" t="n">
        <f aca="false">'Retirement benefit values 2017'!AH58</f>
        <v>2524.69604737696</v>
      </c>
      <c r="Z58" s="7" t="n">
        <f aca="false">Z54+1</f>
        <v>2028</v>
      </c>
      <c r="AA58" s="7" t="n">
        <f aca="false">'Retirement benefit values 2020'!AM58</f>
        <v>0.614576098508176</v>
      </c>
      <c r="AB58" s="0" t="n">
        <f aca="false">'Retirement benefit values 2019'!AM58</f>
        <v>0.593524022222039</v>
      </c>
      <c r="AC58" s="0" t="n">
        <f aca="false">'Retirement benefit values 2017'!AM58</f>
        <v>0.5447750305</v>
      </c>
      <c r="AD58" s="0" t="n">
        <f aca="false">'Retirement values 2015 mor '!AI58</f>
        <v>0.657827008645017</v>
      </c>
      <c r="AE58" s="0" t="n">
        <f aca="false">'Retirement values 2015 no mor '!AH58</f>
        <v>0.6420920808</v>
      </c>
    </row>
    <row r="59" customFormat="false" ht="15" hidden="false" customHeight="false" outlineLevel="0" collapsed="false">
      <c r="A59" s="14" t="n">
        <f aca="false">A55+1</f>
        <v>2028</v>
      </c>
      <c r="B59" s="21" t="n">
        <f aca="false">'Retirement benefit values 2020'!AD59</f>
        <v>27763.3914410493</v>
      </c>
      <c r="C59" s="22" t="n">
        <f aca="false">'Retirement benefit values 2019'!AD59</f>
        <v>27029.0601367399</v>
      </c>
      <c r="D59" s="22" t="n">
        <f aca="false">'Retirement benefit values 2017'!AD59</f>
        <v>5016.95045220065</v>
      </c>
      <c r="E59" s="22" t="n">
        <f aca="false">'Retirement values 2015 mor '!AA59</f>
        <v>26211.4491683357</v>
      </c>
      <c r="F59" s="22" t="e">
        <f aca="false">'Retirement values 2015 no mor '!Z59</f>
        <v>#NAME?</v>
      </c>
      <c r="G59" s="22" t="n">
        <f aca="false">'Retirement benefit values 2020'!AE59</f>
        <v>29782.1680544864</v>
      </c>
      <c r="H59" s="22" t="n">
        <f aca="false">'Retirement benefit values 2019'!AE59</f>
        <v>29441.7109373084</v>
      </c>
      <c r="I59" s="22" t="n">
        <f aca="false">'Retirement benefit values 2017'!AE59</f>
        <v>5856.92681395735</v>
      </c>
      <c r="J59" s="22" t="n">
        <f aca="false">'Retirement values 2015 mor '!AB59</f>
        <v>31120.2906998216</v>
      </c>
      <c r="K59" s="22" t="e">
        <f aca="false">'Retirement values 2015 no mor '!AA59</f>
        <v>#NAME?</v>
      </c>
      <c r="L59" s="22" t="n">
        <f aca="false">'Retirement benefit values 2020'!AF59</f>
        <v>21402.9707248881</v>
      </c>
      <c r="M59" s="22" t="n">
        <f aca="false">'Retirement benefit values 2019'!AF59</f>
        <v>20561.9148641175</v>
      </c>
      <c r="N59" s="22" t="n">
        <f aca="false">'Retirement benefit values 2017'!AF59</f>
        <v>3772.28471645477</v>
      </c>
      <c r="O59" s="22" t="n">
        <f aca="false">'Retirement values 2015 mor '!AC59</f>
        <v>20650.7290170302</v>
      </c>
      <c r="P59" s="22" t="e">
        <f aca="false">'Retirement values 2015 no mor '!AB59</f>
        <v>#NAME?</v>
      </c>
      <c r="Q59" s="22" t="n">
        <f aca="false">'Retirement benefit values 2020'!AG59</f>
        <v>18046.6409691529</v>
      </c>
      <c r="R59" s="22" t="n">
        <f aca="false">'Retirement benefit values 2019'!AG59</f>
        <v>17379.3762448193</v>
      </c>
      <c r="S59" s="22" t="n">
        <f aca="false">'Retirement benefit values 2017'!AG59</f>
        <v>3160.8030692976</v>
      </c>
      <c r="T59" s="22" t="n">
        <f aca="false">'Retirement values 2015 mor '!AD59</f>
        <v>16353.8408871533</v>
      </c>
      <c r="U59" s="22" t="e">
        <f aca="false">'Retirement values 2015 no mor '!AC59</f>
        <v>#NAME?</v>
      </c>
      <c r="V59" s="22" t="n">
        <f aca="false">'Retirement benefit values 2020'!AH59</f>
        <v>14316.9633500685</v>
      </c>
      <c r="W59" s="22" t="n">
        <f aca="false">'Retirement benefit values 2019'!AH59</f>
        <v>13680.5409697732</v>
      </c>
      <c r="X59" s="22" t="n">
        <f aca="false">'Retirement benefit values 2017'!AH59</f>
        <v>2529.46182450237</v>
      </c>
      <c r="Z59" s="7" t="n">
        <f aca="false">Z55+1</f>
        <v>2028</v>
      </c>
      <c r="AA59" s="7" t="n">
        <f aca="false">'Retirement benefit values 2020'!AM59</f>
        <v>0.619339030196296</v>
      </c>
      <c r="AB59" s="0" t="n">
        <f aca="false">'Retirement benefit values 2019'!AM59</f>
        <v>0.588798553859802</v>
      </c>
      <c r="AC59" s="0" t="n">
        <f aca="false">'Retirement benefit values 2017'!AM59</f>
        <v>0.5470669921</v>
      </c>
      <c r="AD59" s="0" t="n">
        <f aca="false">'Retirement values 2015 mor '!AI59</f>
        <v>0.661664708863089</v>
      </c>
      <c r="AE59" s="0" t="n">
        <f aca="false">'Retirement values 2015 no mor '!AH59</f>
        <v>0.6465670346</v>
      </c>
    </row>
    <row r="60" customFormat="false" ht="15" hidden="false" customHeight="false" outlineLevel="0" collapsed="false">
      <c r="A60" s="14" t="n">
        <f aca="false">A56+1</f>
        <v>2028</v>
      </c>
      <c r="B60" s="21" t="n">
        <f aca="false">'Retirement benefit values 2020'!AD60</f>
        <v>27799.8550890606</v>
      </c>
      <c r="C60" s="22" t="n">
        <f aca="false">'Retirement benefit values 2019'!AD60</f>
        <v>27105.50801742</v>
      </c>
      <c r="D60" s="22" t="n">
        <f aca="false">'Retirement benefit values 2017'!AD60</f>
        <v>5034.71091539743</v>
      </c>
      <c r="E60" s="22" t="n">
        <f aca="false">'Retirement values 2015 mor '!AA60</f>
        <v>26237.7548287922</v>
      </c>
      <c r="F60" s="22" t="e">
        <f aca="false">'Retirement values 2015 no mor '!Z60</f>
        <v>#NAME?</v>
      </c>
      <c r="G60" s="22" t="n">
        <f aca="false">'Retirement benefit values 2020'!AE60</f>
        <v>29883.7091404779</v>
      </c>
      <c r="H60" s="22" t="n">
        <f aca="false">'Retirement benefit values 2019'!AE60</f>
        <v>29521.0343782282</v>
      </c>
      <c r="I60" s="22" t="n">
        <f aca="false">'Retirement benefit values 2017'!AE60</f>
        <v>5882.76686416794</v>
      </c>
      <c r="J60" s="22" t="n">
        <f aca="false">'Retirement values 2015 mor '!AB60</f>
        <v>31268.1045665572</v>
      </c>
      <c r="K60" s="22" t="e">
        <f aca="false">'Retirement values 2015 no mor '!AA60</f>
        <v>#NAME?</v>
      </c>
      <c r="L60" s="22" t="n">
        <f aca="false">'Retirement benefit values 2020'!AF60</f>
        <v>21407.248386552</v>
      </c>
      <c r="M60" s="22" t="n">
        <f aca="false">'Retirement benefit values 2019'!AF60</f>
        <v>20587.6934103438</v>
      </c>
      <c r="N60" s="22" t="n">
        <f aca="false">'Retirement benefit values 2017'!AF60</f>
        <v>3795.32017563141</v>
      </c>
      <c r="O60" s="22" t="n">
        <f aca="false">'Retirement values 2015 mor '!AC60</f>
        <v>20699.8822583537</v>
      </c>
      <c r="P60" s="22" t="e">
        <f aca="false">'Retirement values 2015 no mor '!AB60</f>
        <v>#NAME?</v>
      </c>
      <c r="Q60" s="22" t="n">
        <f aca="false">'Retirement benefit values 2020'!AG60</f>
        <v>18080.0344404323</v>
      </c>
      <c r="R60" s="22" t="n">
        <f aca="false">'Retirement benefit values 2019'!AG60</f>
        <v>17405.3638996555</v>
      </c>
      <c r="S60" s="22" t="n">
        <f aca="false">'Retirement benefit values 2017'!AG60</f>
        <v>3166.69565882014</v>
      </c>
      <c r="T60" s="22" t="n">
        <f aca="false">'Retirement values 2015 mor '!AD60</f>
        <v>16401.4043638091</v>
      </c>
      <c r="U60" s="22" t="e">
        <f aca="false">'Retirement values 2015 no mor '!AC60</f>
        <v>#NAME?</v>
      </c>
      <c r="V60" s="22" t="n">
        <f aca="false">'Retirement benefit values 2020'!AH60</f>
        <v>14341.9241289267</v>
      </c>
      <c r="W60" s="22" t="n">
        <f aca="false">'Retirement benefit values 2019'!AH60</f>
        <v>13698.5650921417</v>
      </c>
      <c r="X60" s="22" t="n">
        <f aca="false">'Retirement benefit values 2017'!AH60</f>
        <v>2534.23195024464</v>
      </c>
      <c r="Z60" s="7" t="n">
        <f aca="false">Z56+1</f>
        <v>2028</v>
      </c>
      <c r="AA60" s="7" t="n">
        <f aca="false">'Retirement benefit values 2020'!AM60</f>
        <v>0.61273232085664</v>
      </c>
      <c r="AB60" s="0" t="n">
        <f aca="false">'Retirement benefit values 2019'!AM60</f>
        <v>0.580665539184464</v>
      </c>
      <c r="AC60" s="0" t="n">
        <f aca="false">'Retirement benefit values 2017'!AM60</f>
        <v>0.5470669921</v>
      </c>
      <c r="AD60" s="0" t="n">
        <f aca="false">'Retirement values 2015 mor '!AI60</f>
        <v>0.654501114291803</v>
      </c>
      <c r="AE60" s="0" t="n">
        <f aca="false">'Retirement values 2015 no mor '!AH60</f>
        <v>0.6784663899</v>
      </c>
    </row>
    <row r="61" customFormat="false" ht="15" hidden="false" customHeight="false" outlineLevel="0" collapsed="false">
      <c r="A61" s="14" t="n">
        <f aca="false">A57+1</f>
        <v>2029</v>
      </c>
      <c r="B61" s="21" t="n">
        <f aca="false">'Retirement benefit values 2020'!AD61</f>
        <v>27827.2713038505</v>
      </c>
      <c r="C61" s="22" t="n">
        <f aca="false">'Retirement benefit values 2019'!AD61</f>
        <v>27148.7874172118</v>
      </c>
      <c r="D61" s="22" t="n">
        <f aca="false">'Retirement benefit values 2017'!AD61</f>
        <v>5051.71303395364</v>
      </c>
      <c r="E61" s="22" t="n">
        <f aca="false">'Retirement values 2015 mor '!AA61</f>
        <v>26268.5341719174</v>
      </c>
      <c r="F61" s="22" t="e">
        <f aca="false">'Retirement values 2015 no mor '!Z61</f>
        <v>#NAME?</v>
      </c>
      <c r="G61" s="22" t="n">
        <f aca="false">'Retirement benefit values 2020'!AE61</f>
        <v>29960.3993128437</v>
      </c>
      <c r="H61" s="22" t="n">
        <f aca="false">'Retirement benefit values 2019'!AE61</f>
        <v>29651.785094481</v>
      </c>
      <c r="I61" s="22" t="n">
        <f aca="false">'Retirement benefit values 2017'!AE61</f>
        <v>5915.85089328924</v>
      </c>
      <c r="J61" s="22" t="n">
        <f aca="false">'Retirement values 2015 mor '!AB61</f>
        <v>31396.3182859548</v>
      </c>
      <c r="K61" s="22" t="e">
        <f aca="false">'Retirement values 2015 no mor '!AA61</f>
        <v>#NAME?</v>
      </c>
      <c r="L61" s="22" t="n">
        <f aca="false">'Retirement benefit values 2020'!AF61</f>
        <v>21444.2799546287</v>
      </c>
      <c r="M61" s="22" t="n">
        <f aca="false">'Retirement benefit values 2019'!AF61</f>
        <v>20665.4610524286</v>
      </c>
      <c r="N61" s="22" t="n">
        <f aca="false">'Retirement benefit values 2017'!AF61</f>
        <v>3830.15767272508</v>
      </c>
      <c r="O61" s="22" t="n">
        <f aca="false">'Retirement values 2015 mor '!AC61</f>
        <v>20802.7272198262</v>
      </c>
      <c r="P61" s="22" t="e">
        <f aca="false">'Retirement values 2015 no mor '!AB61</f>
        <v>#NAME?</v>
      </c>
      <c r="Q61" s="22" t="n">
        <f aca="false">'Retirement benefit values 2020'!AG61</f>
        <v>18106.8283581707</v>
      </c>
      <c r="R61" s="22" t="n">
        <f aca="false">'Retirement benefit values 2019'!AG61</f>
        <v>17425.5780638842</v>
      </c>
      <c r="S61" s="22" t="n">
        <f aca="false">'Retirement benefit values 2017'!AG61</f>
        <v>3172.60345302338</v>
      </c>
      <c r="T61" s="22" t="n">
        <f aca="false">'Retirement values 2015 mor '!AD61</f>
        <v>16417.5012768502</v>
      </c>
      <c r="U61" s="22" t="e">
        <f aca="false">'Retirement values 2015 no mor '!AC61</f>
        <v>#NAME?</v>
      </c>
      <c r="V61" s="22" t="n">
        <f aca="false">'Retirement benefit values 2020'!AH61</f>
        <v>14360.671471223</v>
      </c>
      <c r="W61" s="22" t="n">
        <f aca="false">'Retirement benefit values 2019'!AH61</f>
        <v>13716.1538633841</v>
      </c>
      <c r="X61" s="22" t="n">
        <f aca="false">'Retirement benefit values 2017'!AH61</f>
        <v>2531.08548260554</v>
      </c>
      <c r="Z61" s="7" t="n">
        <f aca="false">Z57+1</f>
        <v>2029</v>
      </c>
      <c r="AA61" s="7" t="n">
        <f aca="false">'Retirement benefit values 2020'!AM61</f>
        <v>0.612873216184096</v>
      </c>
      <c r="AB61" s="0" t="n">
        <f aca="false">'Retirement benefit values 2019'!AM61</f>
        <v>0.580961964896611</v>
      </c>
      <c r="AC61" s="0" t="n">
        <f aca="false">'Retirement benefit values 2017'!AM61</f>
        <v>0.5470669921</v>
      </c>
      <c r="AD61" s="0" t="n">
        <f aca="false">'Retirement values 2015 mor '!AI61</f>
        <v>0.654847301765681</v>
      </c>
      <c r="AE61" s="0" t="n">
        <f aca="false">'Retirement values 2015 no mor '!AH61</f>
        <v>0.67279316</v>
      </c>
    </row>
    <row r="62" customFormat="false" ht="15" hidden="false" customHeight="false" outlineLevel="0" collapsed="false">
      <c r="A62" s="14" t="n">
        <f aca="false">A58+1</f>
        <v>2029</v>
      </c>
      <c r="B62" s="21" t="n">
        <f aca="false">'Retirement benefit values 2020'!AD62</f>
        <v>27892.3246906364</v>
      </c>
      <c r="C62" s="22" t="n">
        <f aca="false">'Retirement benefit values 2019'!AD62</f>
        <v>27194.665391745</v>
      </c>
      <c r="D62" s="22" t="n">
        <f aca="false">'Retirement benefit values 2017'!AD62</f>
        <v>5063.14252872551</v>
      </c>
      <c r="E62" s="22" t="n">
        <f aca="false">'Retirement values 2015 mor '!AA62</f>
        <v>26662.4378512258</v>
      </c>
      <c r="F62" s="22" t="e">
        <f aca="false">'Retirement values 2015 no mor '!Z62</f>
        <v>#NAME?</v>
      </c>
      <c r="G62" s="22" t="n">
        <f aca="false">'Retirement benefit values 2020'!AE62</f>
        <v>29995.8844062689</v>
      </c>
      <c r="H62" s="22" t="n">
        <f aca="false">'Retirement benefit values 2019'!AE62</f>
        <v>29707.3225797533</v>
      </c>
      <c r="I62" s="22" t="n">
        <f aca="false">'Retirement benefit values 2017'!AE62</f>
        <v>5942.10391105727</v>
      </c>
      <c r="J62" s="22" t="n">
        <f aca="false">'Retirement values 2015 mor '!AB62</f>
        <v>31993.1500519776</v>
      </c>
      <c r="K62" s="22" t="e">
        <f aca="false">'Retirement values 2015 no mor '!AA62</f>
        <v>#NAME?</v>
      </c>
      <c r="L62" s="22" t="n">
        <f aca="false">'Retirement benefit values 2020'!AF62</f>
        <v>21524.5837155046</v>
      </c>
      <c r="M62" s="22" t="n">
        <f aca="false">'Retirement benefit values 2019'!AF62</f>
        <v>20686.6207605904</v>
      </c>
      <c r="N62" s="22" t="n">
        <f aca="false">'Retirement benefit values 2017'!AF62</f>
        <v>3840.34988683291</v>
      </c>
      <c r="O62" s="22" t="n">
        <f aca="false">'Retirement values 2015 mor '!AC62</f>
        <v>21097.2353309556</v>
      </c>
      <c r="P62" s="22" t="e">
        <f aca="false">'Retirement values 2015 no mor '!AB62</f>
        <v>#NAME?</v>
      </c>
      <c r="Q62" s="22" t="n">
        <f aca="false">'Retirement benefit values 2020'!AG62</f>
        <v>18131.8515206233</v>
      </c>
      <c r="R62" s="22" t="n">
        <f aca="false">'Retirement benefit values 2019'!AG62</f>
        <v>17444.8767851699</v>
      </c>
      <c r="S62" s="22" t="n">
        <f aca="false">'Retirement benefit values 2017'!AG62</f>
        <v>3178.52855062186</v>
      </c>
      <c r="T62" s="22" t="n">
        <f aca="false">'Retirement values 2015 mor '!AD62</f>
        <v>16666.8790008212</v>
      </c>
      <c r="U62" s="22" t="e">
        <f aca="false">'Retirement values 2015 no mor '!AC62</f>
        <v>#NAME?</v>
      </c>
      <c r="V62" s="22" t="n">
        <f aca="false">'Retirement benefit values 2020'!AH62</f>
        <v>14374.2985183895</v>
      </c>
      <c r="W62" s="22" t="n">
        <f aca="false">'Retirement benefit values 2019'!AH62</f>
        <v>13737.0183121432</v>
      </c>
      <c r="X62" s="22" t="n">
        <f aca="false">'Retirement benefit values 2017'!AH62</f>
        <v>2536.09800966014</v>
      </c>
      <c r="Z62" s="7" t="n">
        <f aca="false">Z58+1</f>
        <v>2029</v>
      </c>
      <c r="AA62" s="7" t="n">
        <f aca="false">'Retirement benefit values 2020'!AM62</f>
        <v>0.609629629734779</v>
      </c>
      <c r="AB62" s="0" t="n">
        <f aca="false">'Retirement benefit values 2019'!AM62</f>
        <v>0.575456489844293</v>
      </c>
      <c r="AC62" s="0" t="n">
        <f aca="false">'Retirement benefit values 2017'!AM62</f>
        <v>0.5447750305</v>
      </c>
      <c r="AD62" s="0" t="n">
        <f aca="false">'Retirement values 2015 mor '!AI62</f>
        <v>0.658673290487561</v>
      </c>
      <c r="AE62" s="0" t="n">
        <f aca="false">'Retirement values 2015 no mor '!AH62</f>
        <v>0.6758726</v>
      </c>
    </row>
    <row r="63" customFormat="false" ht="15" hidden="false" customHeight="false" outlineLevel="0" collapsed="false">
      <c r="A63" s="14" t="n">
        <f aca="false">A59+1</f>
        <v>2029</v>
      </c>
      <c r="B63" s="21" t="n">
        <f aca="false">'Retirement benefit values 2020'!AD63</f>
        <v>27956.3073575973</v>
      </c>
      <c r="C63" s="22" t="n">
        <f aca="false">'Retirement benefit values 2019'!AD63</f>
        <v>27251.9639177981</v>
      </c>
      <c r="D63" s="22" t="n">
        <f aca="false">'Retirement benefit values 2017'!AD63</f>
        <v>5078.49760376907</v>
      </c>
      <c r="E63" s="22" t="n">
        <f aca="false">'Retirement values 2015 mor '!AA63</f>
        <v>26706.4565459257</v>
      </c>
      <c r="F63" s="22" t="e">
        <f aca="false">'Retirement values 2015 no mor '!Z63</f>
        <v>#NAME?</v>
      </c>
      <c r="G63" s="22" t="n">
        <f aca="false">'Retirement benefit values 2020'!AE63</f>
        <v>30085.4608718038</v>
      </c>
      <c r="H63" s="22" t="n">
        <f aca="false">'Retirement benefit values 2019'!AE63</f>
        <v>29828.5736254776</v>
      </c>
      <c r="I63" s="22" t="n">
        <f aca="false">'Retirement benefit values 2017'!AE63</f>
        <v>5979.64006537132</v>
      </c>
      <c r="J63" s="22" t="n">
        <f aca="false">'Retirement values 2015 mor '!AB63</f>
        <v>32056.867832933</v>
      </c>
      <c r="K63" s="22" t="e">
        <f aca="false">'Retirement values 2015 no mor '!AA63</f>
        <v>#NAME?</v>
      </c>
      <c r="L63" s="22" t="n">
        <f aca="false">'Retirement benefit values 2020'!AF63</f>
        <v>21565.1943613416</v>
      </c>
      <c r="M63" s="22" t="n">
        <f aca="false">'Retirement benefit values 2019'!AF63</f>
        <v>20756.6319431517</v>
      </c>
      <c r="N63" s="22" t="n">
        <f aca="false">'Retirement benefit values 2017'!AF63</f>
        <v>3863.30591779406</v>
      </c>
      <c r="O63" s="22" t="n">
        <f aca="false">'Retirement values 2015 mor '!AC63</f>
        <v>21197.9411919303</v>
      </c>
      <c r="P63" s="22" t="e">
        <f aca="false">'Retirement values 2015 no mor '!AB63</f>
        <v>#NAME?</v>
      </c>
      <c r="Q63" s="22" t="n">
        <f aca="false">'Retirement benefit values 2020'!AG63</f>
        <v>18165.9855963809</v>
      </c>
      <c r="R63" s="22" t="n">
        <f aca="false">'Retirement benefit values 2019'!AG63</f>
        <v>17476.2146061143</v>
      </c>
      <c r="S63" s="22" t="n">
        <f aca="false">'Retirement benefit values 2017'!AG63</f>
        <v>3184.45255864751</v>
      </c>
      <c r="T63" s="22" t="n">
        <f aca="false">'Retirement values 2015 mor '!AD63</f>
        <v>16673.1424547338</v>
      </c>
      <c r="U63" s="22" t="e">
        <f aca="false">'Retirement values 2015 no mor '!AC63</f>
        <v>#NAME?</v>
      </c>
      <c r="V63" s="22" t="n">
        <f aca="false">'Retirement benefit values 2020'!AH63</f>
        <v>14397.9303971407</v>
      </c>
      <c r="W63" s="22" t="n">
        <f aca="false">'Retirement benefit values 2019'!AH63</f>
        <v>13745.1372670749</v>
      </c>
      <c r="X63" s="22" t="n">
        <f aca="false">'Retirement benefit values 2017'!AH63</f>
        <v>2537.50968014937</v>
      </c>
      <c r="Z63" s="7" t="n">
        <f aca="false">Z59+1</f>
        <v>2029</v>
      </c>
      <c r="AA63" s="7" t="n">
        <f aca="false">'Retirement benefit values 2020'!AM63</f>
        <v>0.607987043979306</v>
      </c>
      <c r="AB63" s="0" t="n">
        <f aca="false">'Retirement benefit values 2019'!AM63</f>
        <v>0.58170770721812</v>
      </c>
      <c r="AC63" s="0" t="n">
        <f aca="false">'Retirement benefit values 2017'!AM63</f>
        <v>0.5403172369</v>
      </c>
      <c r="AD63" s="0" t="n">
        <f aca="false">'Retirement values 2015 mor '!AI63</f>
        <v>0.657947398568121</v>
      </c>
      <c r="AE63" s="0" t="n">
        <f aca="false">'Retirement values 2015 no mor '!AH63</f>
        <v>0.6771482638</v>
      </c>
    </row>
    <row r="64" customFormat="false" ht="15" hidden="false" customHeight="false" outlineLevel="0" collapsed="false">
      <c r="A64" s="14" t="n">
        <f aca="false">A60+1</f>
        <v>2029</v>
      </c>
      <c r="B64" s="21" t="n">
        <f aca="false">'Retirement benefit values 2020'!AD64</f>
        <v>28004.5241513244</v>
      </c>
      <c r="C64" s="22" t="n">
        <f aca="false">'Retirement benefit values 2019'!AD64</f>
        <v>27255.5035952243</v>
      </c>
      <c r="D64" s="22" t="n">
        <f aca="false">'Retirement benefit values 2017'!AD64</f>
        <v>5090.0656345886</v>
      </c>
      <c r="E64" s="22" t="n">
        <f aca="false">'Retirement values 2015 mor '!AA64</f>
        <v>26843.9933011704</v>
      </c>
      <c r="F64" s="22" t="e">
        <f aca="false">'Retirement values 2015 no mor '!Z64</f>
        <v>#NAME?</v>
      </c>
      <c r="G64" s="22" t="n">
        <f aca="false">'Retirement benefit values 2020'!AE64</f>
        <v>30165.9995335545</v>
      </c>
      <c r="H64" s="22" t="n">
        <f aca="false">'Retirement benefit values 2019'!AE64</f>
        <v>29833.9091192787</v>
      </c>
      <c r="I64" s="22" t="n">
        <f aca="false">'Retirement benefit values 2017'!AE64</f>
        <v>5997.07423500083</v>
      </c>
      <c r="J64" s="22" t="n">
        <f aca="false">'Retirement values 2015 mor '!AB64</f>
        <v>32257.4888489871</v>
      </c>
      <c r="K64" s="22" t="e">
        <f aca="false">'Retirement values 2015 no mor '!AA64</f>
        <v>#NAME?</v>
      </c>
      <c r="L64" s="22" t="n">
        <f aca="false">'Retirement benefit values 2020'!AF64</f>
        <v>21699.305924659</v>
      </c>
      <c r="M64" s="22" t="n">
        <f aca="false">'Retirement benefit values 2019'!AF64</f>
        <v>20802.3931661379</v>
      </c>
      <c r="N64" s="22" t="n">
        <f aca="false">'Retirement benefit values 2017'!AF64</f>
        <v>3889.45418978247</v>
      </c>
      <c r="O64" s="22" t="n">
        <f aca="false">'Retirement values 2015 mor '!AC64</f>
        <v>21354.9911931062</v>
      </c>
      <c r="P64" s="22" t="e">
        <f aca="false">'Retirement values 2015 no mor '!AB64</f>
        <v>#NAME?</v>
      </c>
      <c r="Q64" s="22" t="n">
        <f aca="false">'Retirement benefit values 2020'!AG64</f>
        <v>18202.1257178668</v>
      </c>
      <c r="R64" s="22" t="n">
        <f aca="false">'Retirement benefit values 2019'!AG64</f>
        <v>17505.2709261546</v>
      </c>
      <c r="S64" s="22" t="n">
        <f aca="false">'Retirement benefit values 2017'!AG64</f>
        <v>3190.38729989441</v>
      </c>
      <c r="T64" s="22" t="n">
        <f aca="false">'Retirement values 2015 mor '!AD64</f>
        <v>16734.5656701017</v>
      </c>
      <c r="U64" s="22" t="e">
        <f aca="false">'Retirement values 2015 no mor '!AC64</f>
        <v>#NAME?</v>
      </c>
      <c r="V64" s="22" t="n">
        <f aca="false">'Retirement benefit values 2020'!AH64</f>
        <v>14422.1969716338</v>
      </c>
      <c r="W64" s="22" t="n">
        <f aca="false">'Retirement benefit values 2019'!AH64</f>
        <v>13759.8499177147</v>
      </c>
      <c r="X64" s="22" t="n">
        <f aca="false">'Retirement benefit values 2017'!AH64</f>
        <v>2542.5747900388</v>
      </c>
      <c r="Z64" s="7" t="n">
        <f aca="false">Z60+1</f>
        <v>2029</v>
      </c>
      <c r="AA64" s="7" t="n">
        <f aca="false">'Retirement benefit values 2020'!AM64</f>
        <v>0.601077811810919</v>
      </c>
      <c r="AB64" s="0" t="n">
        <f aca="false">'Retirement benefit values 2019'!AM64</f>
        <v>0.580566704443923</v>
      </c>
      <c r="AC64" s="0" t="n">
        <f aca="false">'Retirement benefit values 2017'!AM64</f>
        <v>0.5415685392</v>
      </c>
      <c r="AD64" s="0" t="n">
        <f aca="false">'Retirement values 2015 mor '!AI64</f>
        <v>0.656929117818261</v>
      </c>
      <c r="AE64" s="0" t="n">
        <f aca="false">'Retirement values 2015 no mor '!AH64</f>
        <v>0.6946520088</v>
      </c>
    </row>
    <row r="65" customFormat="false" ht="15" hidden="false" customHeight="false" outlineLevel="0" collapsed="false">
      <c r="A65" s="14" t="n">
        <f aca="false">A61+1</f>
        <v>2030</v>
      </c>
      <c r="B65" s="21" t="n">
        <f aca="false">'Retirement benefit values 2020'!AD65</f>
        <v>28071.4717093371</v>
      </c>
      <c r="C65" s="22" t="n">
        <f aca="false">'Retirement benefit values 2019'!AD65</f>
        <v>27337.6629250127</v>
      </c>
      <c r="D65" s="22" t="n">
        <f aca="false">'Retirement benefit values 2017'!AD65</f>
        <v>5103.80027388026</v>
      </c>
      <c r="E65" s="22" t="n">
        <f aca="false">'Retirement values 2015 mor '!AA65</f>
        <v>26885.2046596958</v>
      </c>
      <c r="F65" s="22" t="e">
        <f aca="false">'Retirement values 2015 no mor '!Z65</f>
        <v>#NAME?</v>
      </c>
      <c r="G65" s="22" t="n">
        <f aca="false">'Retirement benefit values 2020'!AE65</f>
        <v>30177.7243500442</v>
      </c>
      <c r="H65" s="22" t="n">
        <f aca="false">'Retirement benefit values 2019'!AE65</f>
        <v>29868.7774271193</v>
      </c>
      <c r="I65" s="22" t="n">
        <f aca="false">'Retirement benefit values 2017'!AE65</f>
        <v>6020.01391404598</v>
      </c>
      <c r="J65" s="22" t="n">
        <f aca="false">'Retirement values 2015 mor '!AB65</f>
        <v>32422.0212768726</v>
      </c>
      <c r="K65" s="22" t="e">
        <f aca="false">'Retirement values 2015 no mor '!AA65</f>
        <v>#NAME?</v>
      </c>
      <c r="L65" s="22" t="n">
        <f aca="false">'Retirement benefit values 2020'!AF65</f>
        <v>21820.2066595212</v>
      </c>
      <c r="M65" s="22" t="n">
        <f aca="false">'Retirement benefit values 2019'!AF65</f>
        <v>20910.4853269192</v>
      </c>
      <c r="N65" s="22" t="n">
        <f aca="false">'Retirement benefit values 2017'!AF65</f>
        <v>3902.45485348061</v>
      </c>
      <c r="O65" s="22" t="n">
        <f aca="false">'Retirement values 2015 mor '!AC65</f>
        <v>21369.5721760314</v>
      </c>
      <c r="P65" s="22" t="e">
        <f aca="false">'Retirement values 2015 no mor '!AB65</f>
        <v>#NAME?</v>
      </c>
      <c r="Q65" s="22" t="n">
        <f aca="false">'Retirement benefit values 2020'!AG65</f>
        <v>18229.3913240972</v>
      </c>
      <c r="R65" s="22" t="n">
        <f aca="false">'Retirement benefit values 2019'!AG65</f>
        <v>17530.0304192362</v>
      </c>
      <c r="S65" s="22" t="n">
        <f aca="false">'Retirement benefit values 2017'!AG65</f>
        <v>3196.33574522399</v>
      </c>
      <c r="T65" s="22" t="n">
        <f aca="false">'Retirement values 2015 mor '!AD65</f>
        <v>16746.235914538</v>
      </c>
      <c r="U65" s="22" t="e">
        <f aca="false">'Retirement values 2015 no mor '!AC65</f>
        <v>#NAME?</v>
      </c>
      <c r="V65" s="22" t="n">
        <f aca="false">'Retirement benefit values 2020'!AH65</f>
        <v>14472.3119689039</v>
      </c>
      <c r="W65" s="22" t="n">
        <f aca="false">'Retirement benefit values 2019'!AH65</f>
        <v>13775.0464024017</v>
      </c>
      <c r="X65" s="22" t="n">
        <f aca="false">'Retirement benefit values 2017'!AH65</f>
        <v>2547.57974061578</v>
      </c>
      <c r="Z65" s="7" t="n">
        <f aca="false">Z61+1</f>
        <v>2030</v>
      </c>
      <c r="AA65" s="7" t="n">
        <f aca="false">'Retirement benefit values 2020'!AM65</f>
        <v>0.602574279214662</v>
      </c>
      <c r="AB65" s="0" t="n">
        <f aca="false">'Retirement benefit values 2019'!AM65</f>
        <v>0.576316209399066</v>
      </c>
      <c r="AC65" s="0" t="n">
        <f aca="false">'Retirement benefit values 2017'!AM65</f>
        <v>0.5447750305</v>
      </c>
      <c r="AD65" s="0" t="n">
        <f aca="false">'Retirement values 2015 mor '!AI65</f>
        <v>0.645565054428141</v>
      </c>
      <c r="AE65" s="0" t="n">
        <f aca="false">'Retirement values 2015 no mor '!AH65</f>
        <v>0.7042035613</v>
      </c>
    </row>
    <row r="66" customFormat="false" ht="15" hidden="false" customHeight="false" outlineLevel="0" collapsed="false">
      <c r="A66" s="14" t="n">
        <f aca="false">A62+1</f>
        <v>2030</v>
      </c>
      <c r="B66" s="21" t="n">
        <f aca="false">'Retirement benefit values 2020'!AD66</f>
        <v>28115.5786862062</v>
      </c>
      <c r="C66" s="22" t="n">
        <f aca="false">'Retirement benefit values 2019'!AD66</f>
        <v>27416.1170515634</v>
      </c>
      <c r="D66" s="22" t="n">
        <f aca="false">'Retirement benefit values 2017'!AD66</f>
        <v>5136.96862621181</v>
      </c>
      <c r="E66" s="22" t="n">
        <f aca="false">'Retirement values 2015 mor '!AA66</f>
        <v>27232.7498860283</v>
      </c>
      <c r="F66" s="22" t="e">
        <f aca="false">'Retirement values 2015 no mor '!Z66</f>
        <v>#NAME?</v>
      </c>
      <c r="G66" s="22" t="n">
        <f aca="false">'Retirement benefit values 2020'!AE66</f>
        <v>30283.2163189117</v>
      </c>
      <c r="H66" s="22" t="n">
        <f aca="false">'Retirement benefit values 2019'!AE66</f>
        <v>30006.5845430896</v>
      </c>
      <c r="I66" s="22" t="n">
        <f aca="false">'Retirement benefit values 2017'!AE66</f>
        <v>6070.12795778114</v>
      </c>
      <c r="J66" s="22" t="n">
        <f aca="false">'Retirement values 2015 mor '!AB66</f>
        <v>32931.8962057556</v>
      </c>
      <c r="K66" s="22" t="e">
        <f aca="false">'Retirement values 2015 no mor '!AA66</f>
        <v>#NAME?</v>
      </c>
      <c r="L66" s="22" t="n">
        <f aca="false">'Retirement benefit values 2020'!AF66</f>
        <v>21830.5325193932</v>
      </c>
      <c r="M66" s="22" t="n">
        <f aca="false">'Retirement benefit values 2019'!AF66</f>
        <v>20976.2479891322</v>
      </c>
      <c r="N66" s="22" t="n">
        <f aca="false">'Retirement benefit values 2017'!AF66</f>
        <v>3922.09538550344</v>
      </c>
      <c r="O66" s="22" t="n">
        <f aca="false">'Retirement values 2015 mor '!AC66</f>
        <v>21580.0249155102</v>
      </c>
      <c r="P66" s="22" t="e">
        <f aca="false">'Retirement values 2015 no mor '!AB66</f>
        <v>#NAME?</v>
      </c>
      <c r="Q66" s="22" t="n">
        <f aca="false">'Retirement benefit values 2020'!AG66</f>
        <v>18252.8937678478</v>
      </c>
      <c r="R66" s="22" t="n">
        <f aca="false">'Retirement benefit values 2019'!AG66</f>
        <v>17553.8382953497</v>
      </c>
      <c r="S66" s="22" t="n">
        <f aca="false">'Retirement benefit values 2017'!AG66</f>
        <v>3196.01928201987</v>
      </c>
      <c r="T66" s="22" t="n">
        <f aca="false">'Retirement values 2015 mor '!AD66</f>
        <v>16953.5811024684</v>
      </c>
      <c r="U66" s="22" t="e">
        <f aca="false">'Retirement values 2015 no mor '!AC66</f>
        <v>#NAME?</v>
      </c>
      <c r="V66" s="22" t="n">
        <f aca="false">'Retirement benefit values 2020'!AH66</f>
        <v>14491.8972201607</v>
      </c>
      <c r="W66" s="22" t="n">
        <f aca="false">'Retirement benefit values 2019'!AH66</f>
        <v>13785.7821466497</v>
      </c>
      <c r="X66" s="22" t="n">
        <f aca="false">'Retirement benefit values 2017'!AH66</f>
        <v>2552.69115414175</v>
      </c>
      <c r="Z66" s="7" t="n">
        <f aca="false">Z62+1</f>
        <v>2030</v>
      </c>
      <c r="AA66" s="7" t="n">
        <f aca="false">'Retirement benefit values 2020'!AM66</f>
        <v>0.605357636518113</v>
      </c>
      <c r="AB66" s="0" t="n">
        <f aca="false">'Retirement benefit values 2019'!AM66</f>
        <v>0.575211604182978</v>
      </c>
      <c r="AC66" s="0" t="n">
        <f aca="false">'Retirement benefit values 2017'!AM66</f>
        <v>0.5409913141</v>
      </c>
      <c r="AD66" s="0" t="n">
        <f aca="false">'Retirement values 2015 mor '!AI66</f>
        <v>0.648296078207902</v>
      </c>
      <c r="AE66" s="0" t="n">
        <f aca="false">'Retirement values 2015 no mor '!AH66</f>
        <v>0.7093149898</v>
      </c>
    </row>
    <row r="67" customFormat="false" ht="15" hidden="false" customHeight="false" outlineLevel="0" collapsed="false">
      <c r="A67" s="14" t="n">
        <f aca="false">A63+1</f>
        <v>2030</v>
      </c>
      <c r="B67" s="21" t="n">
        <f aca="false">'Retirement benefit values 2020'!AD67</f>
        <v>28159.7476489006</v>
      </c>
      <c r="C67" s="22" t="n">
        <f aca="false">'Retirement benefit values 2019'!AD67</f>
        <v>27454.4512826815</v>
      </c>
      <c r="D67" s="22" t="n">
        <f aca="false">'Retirement benefit values 2017'!AD67</f>
        <v>5146.31523913147</v>
      </c>
      <c r="E67" s="22" t="n">
        <f aca="false">'Retirement values 2015 mor '!AA67</f>
        <v>27266.1978592988</v>
      </c>
      <c r="F67" s="22" t="e">
        <f aca="false">'Retirement values 2015 no mor '!Z67</f>
        <v>#NAME?</v>
      </c>
      <c r="G67" s="22" t="n">
        <f aca="false">'Retirement benefit values 2020'!AE67</f>
        <v>30371.0956878168</v>
      </c>
      <c r="H67" s="22" t="n">
        <f aca="false">'Retirement benefit values 2019'!AE67</f>
        <v>30085.7245513133</v>
      </c>
      <c r="I67" s="22" t="n">
        <f aca="false">'Retirement benefit values 2017'!AE67</f>
        <v>6094.84887624519</v>
      </c>
      <c r="J67" s="22" t="n">
        <f aca="false">'Retirement values 2015 mor '!AB67</f>
        <v>33190.6384170471</v>
      </c>
      <c r="K67" s="22" t="e">
        <f aca="false">'Retirement values 2015 no mor '!AA67</f>
        <v>#NAME?</v>
      </c>
      <c r="L67" s="22" t="n">
        <f aca="false">'Retirement benefit values 2020'!AF67</f>
        <v>21856.4857349819</v>
      </c>
      <c r="M67" s="22" t="n">
        <f aca="false">'Retirement benefit values 2019'!AF67</f>
        <v>21009.2399665571</v>
      </c>
      <c r="N67" s="22" t="n">
        <f aca="false">'Retirement benefit values 2017'!AF67</f>
        <v>3941.07358018122</v>
      </c>
      <c r="O67" s="22" t="n">
        <f aca="false">'Retirement values 2015 mor '!AC67</f>
        <v>21569.4220546949</v>
      </c>
      <c r="P67" s="22" t="e">
        <f aca="false">'Retirement values 2015 no mor '!AB67</f>
        <v>#NAME?</v>
      </c>
      <c r="Q67" s="22" t="n">
        <f aca="false">'Retirement benefit values 2020'!AG67</f>
        <v>18283.8016180949</v>
      </c>
      <c r="R67" s="22" t="n">
        <f aca="false">'Retirement benefit values 2019'!AG67</f>
        <v>17549.7724480646</v>
      </c>
      <c r="S67" s="22" t="n">
        <f aca="false">'Retirement benefit values 2017'!AG67</f>
        <v>3201.94900751345</v>
      </c>
      <c r="T67" s="22" t="n">
        <f aca="false">'Retirement values 2015 mor '!AD67</f>
        <v>16952.0429033701</v>
      </c>
      <c r="U67" s="22" t="e">
        <f aca="false">'Retirement values 2015 no mor '!AC67</f>
        <v>#NAME?</v>
      </c>
      <c r="V67" s="22" t="n">
        <f aca="false">'Retirement benefit values 2020'!AH67</f>
        <v>14514.5882898191</v>
      </c>
      <c r="W67" s="22" t="n">
        <f aca="false">'Retirement benefit values 2019'!AH67</f>
        <v>13793.8991895659</v>
      </c>
      <c r="X67" s="22" t="n">
        <f aca="false">'Retirement benefit values 2017'!AH67</f>
        <v>2557.77039752414</v>
      </c>
      <c r="Z67" s="7" t="n">
        <f aca="false">Z63+1</f>
        <v>2030</v>
      </c>
      <c r="AA67" s="7" t="n">
        <f aca="false">'Retirement benefit values 2020'!AM67</f>
        <v>0.601133817757611</v>
      </c>
      <c r="AB67" s="0" t="n">
        <f aca="false">'Retirement benefit values 2019'!AM67</f>
        <v>0.572824142600646</v>
      </c>
      <c r="AC67" s="0" t="n">
        <f aca="false">'Retirement benefit values 2017'!AM67</f>
        <v>0.5447750304</v>
      </c>
      <c r="AD67" s="0" t="n">
        <f aca="false">'Retirement values 2015 mor '!AI67</f>
        <v>0.644889458104532</v>
      </c>
      <c r="AE67" s="0" t="n">
        <f aca="false">'Retirement values 2015 no mor '!AH67</f>
        <v>0.7140717812</v>
      </c>
    </row>
    <row r="68" customFormat="false" ht="15" hidden="false" customHeight="false" outlineLevel="0" collapsed="false">
      <c r="A68" s="14" t="n">
        <f aca="false">A64+1</f>
        <v>2030</v>
      </c>
      <c r="B68" s="21" t="n">
        <f aca="false">'Retirement benefit values 2020'!AD68</f>
        <v>28201.2812681403</v>
      </c>
      <c r="C68" s="22" t="n">
        <f aca="false">'Retirement benefit values 2019'!AD68</f>
        <v>27539.8587324008</v>
      </c>
      <c r="D68" s="22" t="n">
        <f aca="false">'Retirement benefit values 2017'!AD68</f>
        <v>5156.89376242459</v>
      </c>
      <c r="E68" s="22" t="n">
        <f aca="false">'Retirement values 2015 mor '!AA68</f>
        <v>27478.051581701</v>
      </c>
      <c r="F68" s="22" t="e">
        <f aca="false">'Retirement values 2015 no mor '!Z68</f>
        <v>#NAME?</v>
      </c>
      <c r="G68" s="22" t="n">
        <f aca="false">'Retirement benefit values 2020'!AE68</f>
        <v>30565.8218653749</v>
      </c>
      <c r="H68" s="22" t="n">
        <f aca="false">'Retirement benefit values 2019'!AE68</f>
        <v>30177.4727906148</v>
      </c>
      <c r="I68" s="22" t="n">
        <f aca="false">'Retirement benefit values 2017'!AE68</f>
        <v>6110.75947119021</v>
      </c>
      <c r="J68" s="22" t="n">
        <f aca="false">'Retirement values 2015 mor '!AB68</f>
        <v>33506.6800863443</v>
      </c>
      <c r="K68" s="22" t="e">
        <f aca="false">'Retirement values 2015 no mor '!AA68</f>
        <v>#NAME?</v>
      </c>
      <c r="L68" s="22" t="n">
        <f aca="false">'Retirement benefit values 2020'!AF68</f>
        <v>21848.5027785063</v>
      </c>
      <c r="M68" s="22" t="n">
        <f aca="false">'Retirement benefit values 2019'!AF68</f>
        <v>21100.3090168782</v>
      </c>
      <c r="N68" s="22" t="n">
        <f aca="false">'Retirement benefit values 2017'!AF68</f>
        <v>3956.14128649459</v>
      </c>
      <c r="O68" s="22" t="n">
        <f aca="false">'Retirement values 2015 mor '!AC68</f>
        <v>21707.4494597945</v>
      </c>
      <c r="P68" s="22" t="e">
        <f aca="false">'Retirement values 2015 no mor '!AB68</f>
        <v>#NAME?</v>
      </c>
      <c r="Q68" s="22" t="n">
        <f aca="false">'Retirement benefit values 2020'!AG68</f>
        <v>18317.1368655916</v>
      </c>
      <c r="R68" s="22" t="n">
        <f aca="false">'Retirement benefit values 2019'!AG68</f>
        <v>17563.8123740585</v>
      </c>
      <c r="S68" s="22" t="n">
        <f aca="false">'Retirement benefit values 2017'!AG68</f>
        <v>3207.91717766292</v>
      </c>
      <c r="T68" s="22" t="n">
        <f aca="false">'Retirement values 2015 mor '!AD68</f>
        <v>17042.5614820719</v>
      </c>
      <c r="U68" s="22" t="e">
        <f aca="false">'Retirement values 2015 no mor '!AC68</f>
        <v>#NAME?</v>
      </c>
      <c r="V68" s="22" t="n">
        <f aca="false">'Retirement benefit values 2020'!AH68</f>
        <v>14538.9214900368</v>
      </c>
      <c r="W68" s="22" t="n">
        <f aca="false">'Retirement benefit values 2019'!AH68</f>
        <v>13807.620820648</v>
      </c>
      <c r="X68" s="22" t="n">
        <f aca="false">'Retirement benefit values 2017'!AH68</f>
        <v>2562.6823244242</v>
      </c>
      <c r="Z68" s="7" t="n">
        <f aca="false">Z64+1</f>
        <v>2030</v>
      </c>
      <c r="AA68" s="7" t="n">
        <f aca="false">'Retirement benefit values 2020'!AM68</f>
        <v>0.595537076949607</v>
      </c>
      <c r="AB68" s="0" t="n">
        <f aca="false">'Retirement benefit values 2019'!AM68</f>
        <v>0.57286244353111</v>
      </c>
      <c r="AC68" s="0" t="n">
        <f aca="false">'Retirement benefit values 2017'!AM68</f>
        <v>0.5447750304</v>
      </c>
      <c r="AD68" s="0" t="n">
        <f aca="false">'Retirement values 2015 mor '!AI68</f>
        <v>0.641781981120833</v>
      </c>
      <c r="AE68" s="0" t="n">
        <f aca="false">'Retirement values 2015 no mor '!AH68</f>
        <v>0.7377705745</v>
      </c>
    </row>
    <row r="69" customFormat="false" ht="15" hidden="false" customHeight="false" outlineLevel="0" collapsed="false">
      <c r="A69" s="14" t="n">
        <f aca="false">A65+1</f>
        <v>2031</v>
      </c>
      <c r="B69" s="21" t="n">
        <f aca="false">'Retirement benefit values 2020'!AD69</f>
        <v>28313.1862919357</v>
      </c>
      <c r="C69" s="22" t="n">
        <f aca="false">'Retirement benefit values 2019'!AD69</f>
        <v>27576.1293757823</v>
      </c>
      <c r="D69" s="22" t="n">
        <f aca="false">'Retirement benefit values 2017'!AD69</f>
        <v>5182.86527293527</v>
      </c>
      <c r="E69" s="22" t="n">
        <f aca="false">'Retirement values 2015 mor '!AA69</f>
        <v>27518.3964195191</v>
      </c>
      <c r="F69" s="22" t="e">
        <f aca="false">'Retirement values 2015 no mor '!Z69</f>
        <v>#NAME?</v>
      </c>
      <c r="G69" s="22" t="n">
        <f aca="false">'Retirement benefit values 2020'!AE69</f>
        <v>30743.6148073036</v>
      </c>
      <c r="H69" s="22" t="n">
        <f aca="false">'Retirement benefit values 2019'!AE69</f>
        <v>30281.6652104392</v>
      </c>
      <c r="I69" s="22" t="n">
        <f aca="false">'Retirement benefit values 2017'!AE69</f>
        <v>6153.54431231252</v>
      </c>
      <c r="J69" s="22" t="n">
        <f aca="false">'Retirement values 2015 mor '!AB69</f>
        <v>33701.3649413856</v>
      </c>
      <c r="K69" s="22" t="e">
        <f aca="false">'Retirement values 2015 no mor '!AA69</f>
        <v>#NAME?</v>
      </c>
      <c r="L69" s="22" t="n">
        <f aca="false">'Retirement benefit values 2020'!AF69</f>
        <v>21952.1148659994</v>
      </c>
      <c r="M69" s="22" t="n">
        <f aca="false">'Retirement benefit values 2019'!AF69</f>
        <v>21103.0938944002</v>
      </c>
      <c r="N69" s="22" t="n">
        <f aca="false">'Retirement benefit values 2017'!AF69</f>
        <v>3973.63307770458</v>
      </c>
      <c r="O69" s="22" t="n">
        <f aca="false">'Retirement values 2015 mor '!AC69</f>
        <v>21743.5196992626</v>
      </c>
      <c r="P69" s="22" t="e">
        <f aca="false">'Retirement values 2015 no mor '!AB69</f>
        <v>#NAME?</v>
      </c>
      <c r="Q69" s="22" t="n">
        <f aca="false">'Retirement benefit values 2020'!AG69</f>
        <v>18344.7214716607</v>
      </c>
      <c r="R69" s="22" t="n">
        <f aca="false">'Retirement benefit values 2019'!AG69</f>
        <v>17589.810974825</v>
      </c>
      <c r="S69" s="22" t="n">
        <f aca="false">'Retirement benefit values 2017'!AG69</f>
        <v>3213.83212926324</v>
      </c>
      <c r="T69" s="22" t="n">
        <f aca="false">'Retirement values 2015 mor '!AD69</f>
        <v>17068.5620720714</v>
      </c>
      <c r="U69" s="22" t="e">
        <f aca="false">'Retirement values 2015 no mor '!AC69</f>
        <v>#NAME?</v>
      </c>
      <c r="V69" s="22" t="n">
        <f aca="false">'Retirement benefit values 2020'!AH69</f>
        <v>14555.6771516737</v>
      </c>
      <c r="W69" s="22" t="n">
        <f aca="false">'Retirement benefit values 2019'!AH69</f>
        <v>13823.8871161735</v>
      </c>
      <c r="X69" s="22" t="n">
        <f aca="false">'Retirement benefit values 2017'!AH69</f>
        <v>2567.68505739136</v>
      </c>
      <c r="Z69" s="7" t="n">
        <f aca="false">Z65+1</f>
        <v>2031</v>
      </c>
      <c r="AA69" s="7" t="n">
        <f aca="false">'Retirement benefit values 2020'!AM69</f>
        <v>0.602647876055604</v>
      </c>
      <c r="AB69" s="0" t="n">
        <f aca="false">'Retirement benefit values 2019'!AM69</f>
        <v>0.576646841378956</v>
      </c>
      <c r="AC69" s="0" t="n">
        <f aca="false">'Retirement benefit values 2017'!AM69</f>
        <v>0.5483252641</v>
      </c>
      <c r="AD69" s="0" t="n">
        <f aca="false">'Retirement values 2015 mor '!AI69</f>
        <v>0.640895094975351</v>
      </c>
      <c r="AE69" s="0" t="n">
        <f aca="false">'Retirement values 2015 no mor '!AH69</f>
        <v>0.7603238982</v>
      </c>
    </row>
    <row r="70" customFormat="false" ht="15" hidden="false" customHeight="false" outlineLevel="0" collapsed="false">
      <c r="A70" s="14" t="n">
        <f aca="false">A66+1</f>
        <v>2031</v>
      </c>
      <c r="B70" s="21" t="n">
        <f aca="false">'Retirement benefit values 2020'!AD70</f>
        <v>28384.7441622484</v>
      </c>
      <c r="C70" s="22" t="n">
        <f aca="false">'Retirement benefit values 2019'!AD70</f>
        <v>27596.9344085591</v>
      </c>
      <c r="D70" s="22" t="n">
        <f aca="false">'Retirement benefit values 2017'!AD70</f>
        <v>5188.16160740017</v>
      </c>
      <c r="E70" s="22" t="n">
        <f aca="false">'Retirement values 2015 mor '!AA70</f>
        <v>27841.6912918936</v>
      </c>
      <c r="F70" s="22" t="e">
        <f aca="false">'Retirement values 2015 no mor '!Z70</f>
        <v>#NAME?</v>
      </c>
      <c r="G70" s="22" t="n">
        <f aca="false">'Retirement benefit values 2020'!AE70</f>
        <v>30665.5473278001</v>
      </c>
      <c r="H70" s="22" t="n">
        <f aca="false">'Retirement benefit values 2019'!AE70</f>
        <v>30319.7424453873</v>
      </c>
      <c r="I70" s="22" t="n">
        <f aca="false">'Retirement benefit values 2017'!AE70</f>
        <v>6173.50074142583</v>
      </c>
      <c r="J70" s="22" t="n">
        <f aca="false">'Retirement values 2015 mor '!AB70</f>
        <v>34278.1393339727</v>
      </c>
      <c r="K70" s="22" t="e">
        <f aca="false">'Retirement values 2015 no mor '!AA70</f>
        <v>#NAME?</v>
      </c>
      <c r="L70" s="22" t="n">
        <f aca="false">'Retirement benefit values 2020'!AF70</f>
        <v>22059.5108187616</v>
      </c>
      <c r="M70" s="22" t="n">
        <f aca="false">'Retirement benefit values 2019'!AF70</f>
        <v>21159.7651420825</v>
      </c>
      <c r="N70" s="22" t="n">
        <f aca="false">'Retirement benefit values 2017'!AF70</f>
        <v>3996.26466921659</v>
      </c>
      <c r="O70" s="22" t="n">
        <f aca="false">'Retirement values 2015 mor '!AC70</f>
        <v>21985.1616432556</v>
      </c>
      <c r="P70" s="22" t="e">
        <f aca="false">'Retirement values 2015 no mor '!AB70</f>
        <v>#NAME?</v>
      </c>
      <c r="Q70" s="22" t="n">
        <f aca="false">'Retirement benefit values 2020'!AG70</f>
        <v>18340.8015819065</v>
      </c>
      <c r="R70" s="22" t="n">
        <f aca="false">'Retirement benefit values 2019'!AG70</f>
        <v>17619.3417572723</v>
      </c>
      <c r="S70" s="22" t="n">
        <f aca="false">'Retirement benefit values 2017'!AG70</f>
        <v>3218.68964483387</v>
      </c>
      <c r="T70" s="22" t="n">
        <f aca="false">'Retirement values 2015 mor '!AD70</f>
        <v>17270.9690747861</v>
      </c>
      <c r="U70" s="22" t="e">
        <f aca="false">'Retirement values 2015 no mor '!AC70</f>
        <v>#NAME?</v>
      </c>
      <c r="V70" s="22" t="n">
        <f aca="false">'Retirement benefit values 2020'!AH70</f>
        <v>14569.4754506048</v>
      </c>
      <c r="W70" s="22" t="n">
        <f aca="false">'Retirement benefit values 2019'!AH70</f>
        <v>13828.5671126959</v>
      </c>
      <c r="X70" s="22" t="n">
        <f aca="false">'Retirement benefit values 2017'!AH70</f>
        <v>2572.80698144334</v>
      </c>
      <c r="Z70" s="7" t="n">
        <f aca="false">Z66+1</f>
        <v>2031</v>
      </c>
      <c r="AA70" s="7" t="n">
        <f aca="false">'Retirement benefit values 2020'!AM70</f>
        <v>0.59934162161694</v>
      </c>
      <c r="AB70" s="0" t="n">
        <f aca="false">'Retirement benefit values 2019'!AM70</f>
        <v>0.572364004364975</v>
      </c>
      <c r="AC70" s="0" t="n">
        <f aca="false">'Retirement benefit values 2017'!AM70</f>
        <v>0.5377392321</v>
      </c>
      <c r="AD70" s="0" t="n">
        <f aca="false">'Retirement values 2015 mor '!AI70</f>
        <v>0.639042813968802</v>
      </c>
      <c r="AE70" s="0" t="n">
        <f aca="false">'Retirement values 2015 no mor '!AH70</f>
        <v>0.7868882432</v>
      </c>
    </row>
    <row r="71" customFormat="false" ht="15" hidden="false" customHeight="false" outlineLevel="0" collapsed="false">
      <c r="A71" s="14" t="n">
        <f aca="false">A67+1</f>
        <v>2031</v>
      </c>
      <c r="B71" s="21" t="n">
        <f aca="false">'Retirement benefit values 2020'!AD71</f>
        <v>28471.9921962294</v>
      </c>
      <c r="C71" s="22" t="n">
        <f aca="false">'Retirement benefit values 2019'!AD71</f>
        <v>27717.0451147556</v>
      </c>
      <c r="D71" s="22" t="n">
        <f aca="false">'Retirement benefit values 2017'!AD71</f>
        <v>5211.15785541895</v>
      </c>
      <c r="E71" s="22" t="n">
        <f aca="false">'Retirement values 2015 mor '!AA71</f>
        <v>27947.6113792366</v>
      </c>
      <c r="F71" s="22" t="e">
        <f aca="false">'Retirement values 2015 no mor '!Z71</f>
        <v>#NAME?</v>
      </c>
      <c r="G71" s="22" t="n">
        <f aca="false">'Retirement benefit values 2020'!AE71</f>
        <v>30731.6429332887</v>
      </c>
      <c r="H71" s="22" t="n">
        <f aca="false">'Retirement benefit values 2019'!AE71</f>
        <v>30360.5221090322</v>
      </c>
      <c r="I71" s="22" t="n">
        <f aca="false">'Retirement benefit values 2017'!AE71</f>
        <v>6203.45157660937</v>
      </c>
      <c r="J71" s="22" t="n">
        <f aca="false">'Retirement values 2015 mor '!AB71</f>
        <v>34377.9384166504</v>
      </c>
      <c r="K71" s="22" t="e">
        <f aca="false">'Retirement values 2015 no mor '!AA71</f>
        <v>#NAME?</v>
      </c>
      <c r="L71" s="22" t="n">
        <f aca="false">'Retirement benefit values 2020'!AF71</f>
        <v>22128.3677855548</v>
      </c>
      <c r="M71" s="22" t="n">
        <f aca="false">'Retirement benefit values 2019'!AF71</f>
        <v>21250.3219135293</v>
      </c>
      <c r="N71" s="22" t="n">
        <f aca="false">'Retirement benefit values 2017'!AF71</f>
        <v>4017.81222726269</v>
      </c>
      <c r="O71" s="22" t="n">
        <f aca="false">'Retirement values 2015 mor '!AC71</f>
        <v>22062.3255536514</v>
      </c>
      <c r="P71" s="22" t="e">
        <f aca="false">'Retirement values 2015 no mor '!AB71</f>
        <v>#NAME?</v>
      </c>
      <c r="Q71" s="22" t="n">
        <f aca="false">'Retirement benefit values 2020'!AG71</f>
        <v>18371.4057154478</v>
      </c>
      <c r="R71" s="22" t="n">
        <f aca="false">'Retirement benefit values 2019'!AG71</f>
        <v>17641.2150011716</v>
      </c>
      <c r="S71" s="22" t="n">
        <f aca="false">'Retirement benefit values 2017'!AG71</f>
        <v>3224.61942468583</v>
      </c>
      <c r="T71" s="22" t="n">
        <f aca="false">'Retirement values 2015 mor '!AD71</f>
        <v>17278.6932058067</v>
      </c>
      <c r="U71" s="22" t="e">
        <f aca="false">'Retirement values 2015 no mor '!AC71</f>
        <v>#NAME?</v>
      </c>
      <c r="V71" s="22" t="n">
        <f aca="false">'Retirement benefit values 2020'!AH71</f>
        <v>14590.9049883658</v>
      </c>
      <c r="W71" s="22" t="n">
        <f aca="false">'Retirement benefit values 2019'!AH71</f>
        <v>13836.4358010377</v>
      </c>
      <c r="X71" s="22" t="n">
        <f aca="false">'Retirement benefit values 2017'!AH71</f>
        <v>2576.5341750505</v>
      </c>
      <c r="Z71" s="7" t="n">
        <f aca="false">Z67+1</f>
        <v>2031</v>
      </c>
      <c r="AA71" s="7" t="n">
        <f aca="false">'Retirement benefit values 2020'!AM71</f>
        <v>0.602194250019638</v>
      </c>
      <c r="AB71" s="0" t="n">
        <f aca="false">'Retirement benefit values 2019'!AM71</f>
        <v>0.579904570456894</v>
      </c>
      <c r="AC71" s="0" t="n">
        <f aca="false">'Retirement benefit values 2017'!AM71</f>
        <v>0.5469341134</v>
      </c>
      <c r="AD71" s="0" t="n">
        <f aca="false">'Retirement values 2015 mor '!AI71</f>
        <v>0.643585488719631</v>
      </c>
      <c r="AE71" s="0" t="n">
        <f aca="false">'Retirement values 2015 no mor '!AH71</f>
        <v>0.7973553174</v>
      </c>
    </row>
    <row r="72" customFormat="false" ht="15" hidden="false" customHeight="false" outlineLevel="0" collapsed="false">
      <c r="A72" s="14" t="n">
        <f aca="false">A68+1</f>
        <v>2031</v>
      </c>
      <c r="B72" s="21" t="n">
        <f aca="false">'Retirement benefit values 2020'!AD72</f>
        <v>28483.5464461412</v>
      </c>
      <c r="C72" s="22" t="n">
        <f aca="false">'Retirement benefit values 2019'!AD72</f>
        <v>27736.5588709032</v>
      </c>
      <c r="D72" s="22" t="n">
        <f aca="false">'Retirement benefit values 2017'!AD72</f>
        <v>5218.66196309058</v>
      </c>
      <c r="E72" s="22" t="n">
        <f aca="false">'Retirement values 2015 mor '!AA72</f>
        <v>28079.6724059357</v>
      </c>
      <c r="F72" s="22" t="e">
        <f aca="false">'Retirement values 2015 no mor '!Z72</f>
        <v>#NAME?</v>
      </c>
      <c r="G72" s="22" t="n">
        <f aca="false">'Retirement benefit values 2020'!AE72</f>
        <v>30827.757745872</v>
      </c>
      <c r="H72" s="22" t="n">
        <f aca="false">'Retirement benefit values 2019'!AE72</f>
        <v>30384.5280436052</v>
      </c>
      <c r="I72" s="22" t="n">
        <f aca="false">'Retirement benefit values 2017'!AE72</f>
        <v>6233.79513419338</v>
      </c>
      <c r="J72" s="22" t="n">
        <f aca="false">'Retirement values 2015 mor '!AB72</f>
        <v>34629.4856607263</v>
      </c>
      <c r="K72" s="22" t="e">
        <f aca="false">'Retirement values 2015 no mor '!AA72</f>
        <v>#NAME?</v>
      </c>
      <c r="L72" s="22" t="n">
        <f aca="false">'Retirement benefit values 2020'!AF72</f>
        <v>22079.948881946</v>
      </c>
      <c r="M72" s="22" t="n">
        <f aca="false">'Retirement benefit values 2019'!AF72</f>
        <v>21340.8247248318</v>
      </c>
      <c r="N72" s="22" t="n">
        <f aca="false">'Retirement benefit values 2017'!AF72</f>
        <v>4041.70321801571</v>
      </c>
      <c r="O72" s="22" t="n">
        <f aca="false">'Retirement values 2015 mor '!AC72</f>
        <v>22164.2407422138</v>
      </c>
      <c r="P72" s="22" t="e">
        <f aca="false">'Retirement values 2015 no mor '!AB72</f>
        <v>#NAME?</v>
      </c>
      <c r="Q72" s="22" t="n">
        <f aca="false">'Retirement benefit values 2020'!AG72</f>
        <v>18407.5964119194</v>
      </c>
      <c r="R72" s="22" t="n">
        <f aca="false">'Retirement benefit values 2019'!AG72</f>
        <v>17676.4906313771</v>
      </c>
      <c r="S72" s="22" t="n">
        <f aca="false">'Retirement benefit values 2017'!AG72</f>
        <v>3229.97814845588</v>
      </c>
      <c r="T72" s="22" t="n">
        <f aca="false">'Retirement values 2015 mor '!AD72</f>
        <v>17356.4781588195</v>
      </c>
      <c r="U72" s="22" t="e">
        <f aca="false">'Retirement values 2015 no mor '!AC72</f>
        <v>#NAME?</v>
      </c>
      <c r="V72" s="22" t="n">
        <f aca="false">'Retirement benefit values 2020'!AH72</f>
        <v>14613.4443634824</v>
      </c>
      <c r="W72" s="22" t="n">
        <f aca="false">'Retirement benefit values 2019'!AH72</f>
        <v>13851.4156502165</v>
      </c>
      <c r="X72" s="22" t="n">
        <f aca="false">'Retirement benefit values 2017'!AH72</f>
        <v>2581.51553087976</v>
      </c>
      <c r="Z72" s="7" t="n">
        <f aca="false">Z68+1</f>
        <v>2031</v>
      </c>
      <c r="AA72" s="7" t="n">
        <f aca="false">'Retirement benefit values 2020'!AM72</f>
        <v>0.601163725370502</v>
      </c>
      <c r="AB72" s="0" t="n">
        <f aca="false">'Retirement benefit values 2019'!AM72</f>
        <v>0.590686704200927</v>
      </c>
      <c r="AC72" s="0" t="n">
        <f aca="false">'Retirement benefit values 2017'!AM72</f>
        <v>0.5385434172</v>
      </c>
      <c r="AD72" s="0" t="n">
        <f aca="false">'Retirement values 2015 mor '!AI72</f>
        <v>0.633677785928577</v>
      </c>
      <c r="AE72" s="0" t="n">
        <f aca="false">'Retirement values 2015 no mor '!AH72</f>
        <v>0.8027381714</v>
      </c>
    </row>
    <row r="73" customFormat="false" ht="15" hidden="false" customHeight="false" outlineLevel="0" collapsed="false">
      <c r="A73" s="14" t="n">
        <f aca="false">A69+1</f>
        <v>2032</v>
      </c>
      <c r="B73" s="21" t="n">
        <f aca="false">'Retirement benefit values 2020'!AD73</f>
        <v>28536.8084673169</v>
      </c>
      <c r="C73" s="22" t="n">
        <f aca="false">'Retirement benefit values 2019'!AD73</f>
        <v>27788.0105354077</v>
      </c>
      <c r="D73" s="22" t="n">
        <f aca="false">'Retirement benefit values 2017'!AD73</f>
        <v>5223.39920701893</v>
      </c>
      <c r="E73" s="22" t="n">
        <f aca="false">'Retirement values 2015 mor '!AA73</f>
        <v>28138.5000810007</v>
      </c>
      <c r="F73" s="22" t="e">
        <f aca="false">'Retirement values 2015 no mor '!Z73</f>
        <v>#NAME?</v>
      </c>
      <c r="G73" s="22" t="n">
        <f aca="false">'Retirement benefit values 2020'!AE73</f>
        <v>30907.3722058703</v>
      </c>
      <c r="H73" s="22" t="n">
        <f aca="false">'Retirement benefit values 2019'!AE73</f>
        <v>30426.456454039</v>
      </c>
      <c r="I73" s="22" t="n">
        <f aca="false">'Retirement benefit values 2017'!AE73</f>
        <v>6254.03802171715</v>
      </c>
      <c r="J73" s="22" t="n">
        <f aca="false">'Retirement values 2015 mor '!AB73</f>
        <v>34756.5209003959</v>
      </c>
      <c r="K73" s="22" t="e">
        <f aca="false">'Retirement values 2015 no mor '!AA73</f>
        <v>#NAME?</v>
      </c>
      <c r="L73" s="22" t="n">
        <f aca="false">'Retirement benefit values 2020'!AF73</f>
        <v>22190.600201249</v>
      </c>
      <c r="M73" s="22" t="n">
        <f aca="false">'Retirement benefit values 2019'!AF73</f>
        <v>21503.7720127899</v>
      </c>
      <c r="N73" s="22" t="n">
        <f aca="false">'Retirement benefit values 2017'!AF73</f>
        <v>4071.65788702673</v>
      </c>
      <c r="O73" s="22" t="n">
        <f aca="false">'Retirement values 2015 mor '!AC73</f>
        <v>22284.7725568251</v>
      </c>
      <c r="P73" s="22" t="e">
        <f aca="false">'Retirement values 2015 no mor '!AB73</f>
        <v>#NAME?</v>
      </c>
      <c r="Q73" s="22" t="n">
        <f aca="false">'Retirement benefit values 2020'!AG73</f>
        <v>18421.173279698</v>
      </c>
      <c r="R73" s="22" t="n">
        <f aca="false">'Retirement benefit values 2019'!AG73</f>
        <v>17701.2102914973</v>
      </c>
      <c r="S73" s="22" t="n">
        <f aca="false">'Retirement benefit values 2017'!AG73</f>
        <v>3235.86833814141</v>
      </c>
      <c r="T73" s="22" t="n">
        <f aca="false">'Retirement values 2015 mor '!AD73</f>
        <v>17370.6756445965</v>
      </c>
      <c r="U73" s="22" t="e">
        <f aca="false">'Retirement values 2015 no mor '!AC73</f>
        <v>#NAME?</v>
      </c>
      <c r="V73" s="22" t="n">
        <f aca="false">'Retirement benefit values 2020'!AH73</f>
        <v>14625.4698773612</v>
      </c>
      <c r="W73" s="22" t="n">
        <f aca="false">'Retirement benefit values 2019'!AH73</f>
        <v>13866.3880550964</v>
      </c>
      <c r="X73" s="22" t="n">
        <f aca="false">'Retirement benefit values 2017'!AH73</f>
        <v>2586.27717194169</v>
      </c>
      <c r="Z73" s="7" t="n">
        <f aca="false">Z69+1</f>
        <v>2032</v>
      </c>
      <c r="AA73" s="7" t="n">
        <f aca="false">'Retirement benefit values 2020'!AM73</f>
        <v>0.603073073974936</v>
      </c>
      <c r="AB73" s="0" t="n">
        <f aca="false">'Retirement benefit values 2019'!AM73</f>
        <v>0.581133745732496</v>
      </c>
      <c r="AC73" s="0" t="n">
        <f aca="false">'Retirement benefit values 2017'!AM73</f>
        <v>0.5376265996</v>
      </c>
      <c r="AD73" s="0" t="n">
        <f aca="false">'Retirement values 2015 mor '!AI73</f>
        <v>0.627145750012243</v>
      </c>
      <c r="AE73" s="0" t="n">
        <f aca="false">'Retirement values 2015 no mor '!AH73</f>
        <v>0.8123702657</v>
      </c>
    </row>
    <row r="74" customFormat="false" ht="15" hidden="false" customHeight="false" outlineLevel="0" collapsed="false">
      <c r="A74" s="14" t="n">
        <f aca="false">A70+1</f>
        <v>2032</v>
      </c>
      <c r="B74" s="21" t="n">
        <f aca="false">'Retirement benefit values 2020'!AD74</f>
        <v>28586.5260642985</v>
      </c>
      <c r="C74" s="22" t="n">
        <f aca="false">'Retirement benefit values 2019'!AD74</f>
        <v>27896.1001359738</v>
      </c>
      <c r="D74" s="22" t="n">
        <f aca="false">'Retirement benefit values 2017'!AD74</f>
        <v>5239.09006725102</v>
      </c>
      <c r="E74" s="22" t="n">
        <f aca="false">'Retirement values 2015 mor '!AA74</f>
        <v>28400.3254791315</v>
      </c>
      <c r="F74" s="22" t="e">
        <f aca="false">'Retirement values 2015 no mor '!Z74</f>
        <v>#NAME?</v>
      </c>
      <c r="G74" s="22" t="n">
        <f aca="false">'Retirement benefit values 2020'!AE74</f>
        <v>31017.4185685603</v>
      </c>
      <c r="H74" s="22" t="n">
        <f aca="false">'Retirement benefit values 2019'!AE74</f>
        <v>30528.4655542426</v>
      </c>
      <c r="I74" s="22" t="n">
        <f aca="false">'Retirement benefit values 2017'!AE74</f>
        <v>6290.26745687767</v>
      </c>
      <c r="J74" s="22" t="n">
        <f aca="false">'Retirement values 2015 mor '!AB74</f>
        <v>35166.4158851014</v>
      </c>
      <c r="K74" s="22" t="e">
        <f aca="false">'Retirement values 2015 no mor '!AA74</f>
        <v>#NAME?</v>
      </c>
      <c r="L74" s="22" t="n">
        <f aca="false">'Retirement benefit values 2020'!AF74</f>
        <v>22190.0855857325</v>
      </c>
      <c r="M74" s="22" t="n">
        <f aca="false">'Retirement benefit values 2019'!AF74</f>
        <v>21628.5210563512</v>
      </c>
      <c r="N74" s="22" t="n">
        <f aca="false">'Retirement benefit values 2017'!AF74</f>
        <v>4090.06995213689</v>
      </c>
      <c r="O74" s="22" t="n">
        <f aca="false">'Retirement values 2015 mor '!AC74</f>
        <v>22625.1987478574</v>
      </c>
      <c r="P74" s="22" t="e">
        <f aca="false">'Retirement values 2015 no mor '!AB74</f>
        <v>#NAME?</v>
      </c>
      <c r="Q74" s="22" t="n">
        <f aca="false">'Retirement benefit values 2020'!AG74</f>
        <v>18446.5635558858</v>
      </c>
      <c r="R74" s="22" t="n">
        <f aca="false">'Retirement benefit values 2019'!AG74</f>
        <v>17721.1399022908</v>
      </c>
      <c r="S74" s="22" t="n">
        <f aca="false">'Retirement benefit values 2017'!AG74</f>
        <v>3241.75187372569</v>
      </c>
      <c r="T74" s="22" t="n">
        <f aca="false">'Retirement values 2015 mor '!AD74</f>
        <v>17566.9256313986</v>
      </c>
      <c r="U74" s="22" t="e">
        <f aca="false">'Retirement values 2015 no mor '!AC74</f>
        <v>#NAME?</v>
      </c>
      <c r="V74" s="22" t="n">
        <f aca="false">'Retirement benefit values 2020'!AH74</f>
        <v>14636.7151545213</v>
      </c>
      <c r="W74" s="22" t="n">
        <f aca="false">'Retirement benefit values 2019'!AH74</f>
        <v>13877.1246015669</v>
      </c>
      <c r="X74" s="22" t="n">
        <f aca="false">'Retirement benefit values 2017'!AH74</f>
        <v>2591.39651290617</v>
      </c>
      <c r="Z74" s="7" t="n">
        <f aca="false">Z70+1</f>
        <v>2032</v>
      </c>
      <c r="AA74" s="7" t="n">
        <f aca="false">'Retirement benefit values 2020'!AM74</f>
        <v>0.61649476970918</v>
      </c>
      <c r="AB74" s="0" t="n">
        <f aca="false">'Retirement benefit values 2019'!AM74</f>
        <v>0.593047431934097</v>
      </c>
      <c r="AC74" s="0" t="n">
        <f aca="false">'Retirement benefit values 2017'!AM74</f>
        <v>0.5376265996</v>
      </c>
      <c r="AD74" s="0" t="n">
        <f aca="false">'Retirement values 2015 mor '!AI74</f>
        <v>0.632807169726954</v>
      </c>
      <c r="AE74" s="0" t="n">
        <f aca="false">'Retirement values 2015 no mor '!AH74</f>
        <v>0.8222169982</v>
      </c>
    </row>
    <row r="75" customFormat="false" ht="15" hidden="false" customHeight="false" outlineLevel="0" collapsed="false">
      <c r="A75" s="14" t="n">
        <f aca="false">A71+1</f>
        <v>2032</v>
      </c>
      <c r="B75" s="21" t="n">
        <f aca="false">'Retirement benefit values 2020'!AD75</f>
        <v>28692.802435778</v>
      </c>
      <c r="C75" s="22" t="n">
        <f aca="false">'Retirement benefit values 2019'!AD75</f>
        <v>27925.0326546898</v>
      </c>
      <c r="D75" s="22" t="n">
        <f aca="false">'Retirement benefit values 2017'!AD75</f>
        <v>5245.18823492913</v>
      </c>
      <c r="E75" s="22" t="n">
        <f aca="false">'Retirement values 2015 mor '!AA75</f>
        <v>28474.0457180312</v>
      </c>
      <c r="F75" s="22" t="e">
        <f aca="false">'Retirement values 2015 no mor '!Z75</f>
        <v>#NAME?</v>
      </c>
      <c r="G75" s="22" t="n">
        <f aca="false">'Retirement benefit values 2020'!AE75</f>
        <v>31245.3074693357</v>
      </c>
      <c r="H75" s="22" t="n">
        <f aca="false">'Retirement benefit values 2019'!AE75</f>
        <v>30669.7950709648</v>
      </c>
      <c r="I75" s="22" t="n">
        <f aca="false">'Retirement benefit values 2017'!AE75</f>
        <v>6301.44663914284</v>
      </c>
      <c r="J75" s="22" t="n">
        <f aca="false">'Retirement values 2015 mor '!AB75</f>
        <v>35461.1846430153</v>
      </c>
      <c r="K75" s="22" t="e">
        <f aca="false">'Retirement values 2015 no mor '!AA75</f>
        <v>#NAME?</v>
      </c>
      <c r="L75" s="22" t="n">
        <f aca="false">'Retirement benefit values 2020'!AF75</f>
        <v>22277.2844908272</v>
      </c>
      <c r="M75" s="22" t="n">
        <f aca="false">'Retirement benefit values 2019'!AF75</f>
        <v>21622.4957638647</v>
      </c>
      <c r="N75" s="22" t="n">
        <f aca="false">'Retirement benefit values 2017'!AF75</f>
        <v>4120.59288864782</v>
      </c>
      <c r="O75" s="22" t="n">
        <f aca="false">'Retirement values 2015 mor '!AC75</f>
        <v>22654.5062265755</v>
      </c>
      <c r="P75" s="22" t="e">
        <f aca="false">'Retirement values 2015 no mor '!AB75</f>
        <v>#NAME?</v>
      </c>
      <c r="Q75" s="22" t="n">
        <f aca="false">'Retirement benefit values 2020'!AG75</f>
        <v>18481.5309899296</v>
      </c>
      <c r="R75" s="22" t="n">
        <f aca="false">'Retirement benefit values 2019'!AG75</f>
        <v>17741.2375853377</v>
      </c>
      <c r="S75" s="22" t="n">
        <f aca="false">'Retirement benefit values 2017'!AG75</f>
        <v>3247.68612452546</v>
      </c>
      <c r="T75" s="22" t="n">
        <f aca="false">'Retirement values 2015 mor '!AD75</f>
        <v>17564.5093334949</v>
      </c>
      <c r="U75" s="22" t="e">
        <f aca="false">'Retirement values 2015 no mor '!AC75</f>
        <v>#NAME?</v>
      </c>
      <c r="V75" s="22" t="n">
        <f aca="false">'Retirement benefit values 2020'!AH75</f>
        <v>14650.6488373619</v>
      </c>
      <c r="W75" s="22" t="n">
        <f aca="false">'Retirement benefit values 2019'!AH75</f>
        <v>13886.3408637155</v>
      </c>
      <c r="X75" s="22" t="n">
        <f aca="false">'Retirement benefit values 2017'!AH75</f>
        <v>2596.46780192496</v>
      </c>
      <c r="Z75" s="7" t="n">
        <f aca="false">Z71+1</f>
        <v>2032</v>
      </c>
      <c r="AA75" s="7" t="n">
        <f aca="false">'Retirement benefit values 2020'!AM75</f>
        <v>0.620445581443982</v>
      </c>
      <c r="AB75" s="0" t="n">
        <f aca="false">'Retirement benefit values 2019'!AM75</f>
        <v>0.593668096105408</v>
      </c>
      <c r="AC75" s="0" t="n">
        <f aca="false">'Retirement benefit values 2017'!AM75</f>
        <v>0.535571243</v>
      </c>
      <c r="AD75" s="0" t="n">
        <f aca="false">'Retirement values 2015 mor '!AI75</f>
        <v>0.629566973889369</v>
      </c>
      <c r="AE75" s="0" t="n">
        <f aca="false">'Retirement values 2015 no mor '!AH75</f>
        <v>0.827813409</v>
      </c>
    </row>
    <row r="76" customFormat="false" ht="15" hidden="false" customHeight="false" outlineLevel="0" collapsed="false">
      <c r="A76" s="14" t="n">
        <f aca="false">A72+1</f>
        <v>2032</v>
      </c>
      <c r="B76" s="21" t="n">
        <f aca="false">'Retirement benefit values 2020'!AD76</f>
        <v>28769.6691681745</v>
      </c>
      <c r="C76" s="22" t="n">
        <f aca="false">'Retirement benefit values 2019'!AD76</f>
        <v>27962.9242348974</v>
      </c>
      <c r="D76" s="22" t="n">
        <f aca="false">'Retirement benefit values 2017'!AD76</f>
        <v>5273.61699103558</v>
      </c>
      <c r="E76" s="22" t="n">
        <f aca="false">'Retirement values 2015 mor '!AA76</f>
        <v>28602.3953128773</v>
      </c>
      <c r="F76" s="22" t="e">
        <f aca="false">'Retirement values 2015 no mor '!Z76</f>
        <v>#NAME?</v>
      </c>
      <c r="G76" s="22" t="n">
        <f aca="false">'Retirement benefit values 2020'!AE76</f>
        <v>31336.2408894364</v>
      </c>
      <c r="H76" s="22" t="n">
        <f aca="false">'Retirement benefit values 2019'!AE76</f>
        <v>30773.4265083327</v>
      </c>
      <c r="I76" s="22" t="n">
        <f aca="false">'Retirement benefit values 2017'!AE76</f>
        <v>6350.54302671831</v>
      </c>
      <c r="J76" s="22" t="n">
        <f aca="false">'Retirement values 2015 mor '!AB76</f>
        <v>35837.4044950145</v>
      </c>
      <c r="K76" s="22" t="e">
        <f aca="false">'Retirement values 2015 no mor '!AA76</f>
        <v>#NAME?</v>
      </c>
      <c r="L76" s="22" t="n">
        <f aca="false">'Retirement benefit values 2020'!AF76</f>
        <v>22425.2898237069</v>
      </c>
      <c r="M76" s="22" t="n">
        <f aca="false">'Retirement benefit values 2019'!AF76</f>
        <v>21678.974386241</v>
      </c>
      <c r="N76" s="22" t="n">
        <f aca="false">'Retirement benefit values 2017'!AF76</f>
        <v>4141.11890993426</v>
      </c>
      <c r="O76" s="22" t="n">
        <f aca="false">'Retirement values 2015 mor '!AC76</f>
        <v>22793.0134967454</v>
      </c>
      <c r="P76" s="22" t="e">
        <f aca="false">'Retirement values 2015 no mor '!AB76</f>
        <v>#NAME?</v>
      </c>
      <c r="Q76" s="22" t="n">
        <f aca="false">'Retirement benefit values 2020'!AG76</f>
        <v>18515.7098015145</v>
      </c>
      <c r="R76" s="22" t="n">
        <f aca="false">'Retirement benefit values 2019'!AG76</f>
        <v>17766.7400586387</v>
      </c>
      <c r="S76" s="22" t="n">
        <f aca="false">'Retirement benefit values 2017'!AG76</f>
        <v>3253.65501145292</v>
      </c>
      <c r="T76" s="22" t="n">
        <f aca="false">'Retirement values 2015 mor '!AD76</f>
        <v>17661.7740357556</v>
      </c>
      <c r="U76" s="22" t="e">
        <f aca="false">'Retirement values 2015 no mor '!AC76</f>
        <v>#NAME?</v>
      </c>
      <c r="V76" s="22" t="n">
        <f aca="false">'Retirement benefit values 2020'!AH76</f>
        <v>14674.4857872113</v>
      </c>
      <c r="W76" s="22" t="n">
        <f aca="false">'Retirement benefit values 2019'!AH76</f>
        <v>13900.5660838093</v>
      </c>
      <c r="X76" s="22" t="n">
        <f aca="false">'Retirement benefit values 2017'!AH76</f>
        <v>2601.57759636541</v>
      </c>
      <c r="Z76" s="7" t="n">
        <f aca="false">Z72+1</f>
        <v>2032</v>
      </c>
      <c r="AA76" s="7" t="n">
        <f aca="false">'Retirement benefit values 2020'!AM76</f>
        <v>0.616368511848171</v>
      </c>
      <c r="AB76" s="0" t="n">
        <f aca="false">'Retirement benefit values 2019'!AM76</f>
        <v>0.587524029217278</v>
      </c>
      <c r="AC76" s="0" t="n">
        <f aca="false">'Retirement benefit values 2017'!AM76</f>
        <v>0.5376265996</v>
      </c>
      <c r="AD76" s="0" t="n">
        <f aca="false">'Retirement values 2015 mor '!AI76</f>
        <v>0.636156218908257</v>
      </c>
      <c r="AE76" s="0" t="n">
        <f aca="false">'Retirement values 2015 no mor '!AH76</f>
        <v>0.8326408565</v>
      </c>
    </row>
    <row r="77" customFormat="false" ht="15" hidden="false" customHeight="false" outlineLevel="0" collapsed="false">
      <c r="A77" s="14" t="n">
        <f aca="false">A73+1</f>
        <v>2033</v>
      </c>
      <c r="B77" s="21" t="n">
        <f aca="false">'Retirement benefit values 2020'!AD77</f>
        <v>28772.8297323343</v>
      </c>
      <c r="C77" s="22" t="n">
        <f aca="false">'Retirement benefit values 2019'!AD77</f>
        <v>27943.3454049573</v>
      </c>
      <c r="D77" s="22" t="n">
        <f aca="false">'Retirement benefit values 2017'!AD77</f>
        <v>5268.48088444652</v>
      </c>
      <c r="E77" s="22" t="n">
        <f aca="false">'Retirement values 2015 mor '!AA77</f>
        <v>28605.947256075</v>
      </c>
      <c r="F77" s="22" t="e">
        <f aca="false">'Retirement values 2015 no mor '!Z77</f>
        <v>#NAME?</v>
      </c>
      <c r="G77" s="22" t="n">
        <f aca="false">'Retirement benefit values 2020'!AE77</f>
        <v>31437.6989477709</v>
      </c>
      <c r="H77" s="22" t="n">
        <f aca="false">'Retirement benefit values 2019'!AE77</f>
        <v>30793.9308564277</v>
      </c>
      <c r="I77" s="22" t="n">
        <f aca="false">'Retirement benefit values 2017'!AE77</f>
        <v>6363.72712832163</v>
      </c>
      <c r="J77" s="22" t="n">
        <f aca="false">'Retirement values 2015 mor '!AB77</f>
        <v>35984.6636746003</v>
      </c>
      <c r="K77" s="22" t="e">
        <f aca="false">'Retirement values 2015 no mor '!AA77</f>
        <v>#NAME?</v>
      </c>
      <c r="L77" s="22" t="n">
        <f aca="false">'Retirement benefit values 2020'!AF77</f>
        <v>22457.1839330642</v>
      </c>
      <c r="M77" s="22" t="n">
        <f aca="false">'Retirement benefit values 2019'!AF77</f>
        <v>21635.639408967</v>
      </c>
      <c r="N77" s="22" t="n">
        <f aca="false">'Retirement benefit values 2017'!AF77</f>
        <v>4147.30329273698</v>
      </c>
      <c r="O77" s="22" t="n">
        <f aca="false">'Retirement values 2015 mor '!AC77</f>
        <v>22835.5856312717</v>
      </c>
      <c r="P77" s="22" t="e">
        <f aca="false">'Retirement values 2015 no mor '!AB77</f>
        <v>#NAME?</v>
      </c>
      <c r="Q77" s="22" t="n">
        <f aca="false">'Retirement benefit values 2020'!AG77</f>
        <v>18537.6919144763</v>
      </c>
      <c r="R77" s="22" t="n">
        <f aca="false">'Retirement benefit values 2019'!AG77</f>
        <v>17759.2636266765</v>
      </c>
      <c r="S77" s="22" t="n">
        <f aca="false">'Retirement benefit values 2017'!AG77</f>
        <v>3259.61519507621</v>
      </c>
      <c r="T77" s="22" t="n">
        <f aca="false">'Retirement values 2015 mor '!AD77</f>
        <v>17676.7906222679</v>
      </c>
      <c r="U77" s="22" t="e">
        <f aca="false">'Retirement values 2015 no mor '!AC77</f>
        <v>#NAME?</v>
      </c>
      <c r="V77" s="22" t="n">
        <f aca="false">'Retirement benefit values 2020'!AH77</f>
        <v>14690.6005945649</v>
      </c>
      <c r="W77" s="22" t="n">
        <f aca="false">'Retirement benefit values 2019'!AH77</f>
        <v>13914.6031703825</v>
      </c>
      <c r="X77" s="22" t="n">
        <f aca="false">'Retirement benefit values 2017'!AH77</f>
        <v>2605.74834103674</v>
      </c>
      <c r="Z77" s="7" t="n">
        <f aca="false">Z73+1</f>
        <v>2033</v>
      </c>
      <c r="AA77" s="7" t="n">
        <f aca="false">'Retirement benefit values 2020'!AM77</f>
        <v>0.610832184450334</v>
      </c>
      <c r="AB77" s="0" t="n">
        <f aca="false">'Retirement benefit values 2019'!AM77</f>
        <v>0.582340537867054</v>
      </c>
      <c r="AC77" s="0" t="n">
        <f aca="false">'Retirement benefit values 2017'!AM77</f>
        <v>0.535571243</v>
      </c>
      <c r="AD77" s="0" t="n">
        <f aca="false">'Retirement values 2015 mor '!AI77</f>
        <v>0.631748229472449</v>
      </c>
      <c r="AE77" s="0" t="n">
        <f aca="false">'Retirement values 2015 no mor '!AH77</f>
        <v>0.8338092783</v>
      </c>
    </row>
    <row r="78" customFormat="false" ht="15" hidden="false" customHeight="false" outlineLevel="0" collapsed="false">
      <c r="A78" s="14" t="n">
        <f aca="false">A74+1</f>
        <v>2033</v>
      </c>
      <c r="B78" s="21" t="n">
        <f aca="false">'Retirement benefit values 2020'!AD78</f>
        <v>28759.1273050126</v>
      </c>
      <c r="C78" s="22" t="n">
        <f aca="false">'Retirement benefit values 2019'!AD78</f>
        <v>27993.8967148392</v>
      </c>
      <c r="D78" s="22" t="n">
        <f aca="false">'Retirement benefit values 2017'!AD78</f>
        <v>5279.11242650065</v>
      </c>
      <c r="E78" s="22" t="n">
        <f aca="false">'Retirement values 2015 mor '!AA78</f>
        <v>28985.5325941349</v>
      </c>
      <c r="F78" s="22" t="e">
        <f aca="false">'Retirement values 2015 no mor '!Z78</f>
        <v>#NAME?</v>
      </c>
      <c r="G78" s="22" t="n">
        <f aca="false">'Retirement benefit values 2020'!AE78</f>
        <v>31530.2170899766</v>
      </c>
      <c r="H78" s="22" t="n">
        <f aca="false">'Retirement benefit values 2019'!AE78</f>
        <v>30898.2000895804</v>
      </c>
      <c r="I78" s="22" t="n">
        <f aca="false">'Retirement benefit values 2017'!AE78</f>
        <v>6390.58973334462</v>
      </c>
      <c r="J78" s="22" t="n">
        <f aca="false">'Retirement values 2015 mor '!AB78</f>
        <v>36500.6024448938</v>
      </c>
      <c r="K78" s="22" t="e">
        <f aca="false">'Retirement values 2015 no mor '!AA78</f>
        <v>#NAME?</v>
      </c>
      <c r="L78" s="22" t="n">
        <f aca="false">'Retirement benefit values 2020'!AF78</f>
        <v>22517.4633745962</v>
      </c>
      <c r="M78" s="22" t="n">
        <f aca="false">'Retirement benefit values 2019'!AF78</f>
        <v>21730.287998681</v>
      </c>
      <c r="N78" s="22" t="n">
        <f aca="false">'Retirement benefit values 2017'!AF78</f>
        <v>4153.62451552281</v>
      </c>
      <c r="O78" s="22" t="n">
        <f aca="false">'Retirement values 2015 mor '!AC78</f>
        <v>23077.0640683172</v>
      </c>
      <c r="P78" s="22" t="e">
        <f aca="false">'Retirement values 2015 no mor '!AB78</f>
        <v>#NAME?</v>
      </c>
      <c r="Q78" s="22" t="n">
        <f aca="false">'Retirement benefit values 2020'!AG78</f>
        <v>18562.2181115606</v>
      </c>
      <c r="R78" s="22" t="n">
        <f aca="false">'Retirement benefit values 2019'!AG78</f>
        <v>17765.0617398592</v>
      </c>
      <c r="S78" s="22" t="n">
        <f aca="false">'Retirement benefit values 2017'!AG78</f>
        <v>3265.09252167866</v>
      </c>
      <c r="T78" s="22" t="n">
        <f aca="false">'Retirement values 2015 mor '!AD78</f>
        <v>17881.7449372616</v>
      </c>
      <c r="U78" s="22" t="e">
        <f aca="false">'Retirement values 2015 no mor '!AC78</f>
        <v>#NAME?</v>
      </c>
      <c r="V78" s="22" t="n">
        <f aca="false">'Retirement benefit values 2020'!AH78</f>
        <v>14704.647672572</v>
      </c>
      <c r="W78" s="22" t="n">
        <f aca="false">'Retirement benefit values 2019'!AH78</f>
        <v>13924.9646793579</v>
      </c>
      <c r="X78" s="22" t="n">
        <f aca="false">'Retirement benefit values 2017'!AH78</f>
        <v>2610.64568181401</v>
      </c>
      <c r="Z78" s="7" t="n">
        <f aca="false">Z74+1</f>
        <v>2033</v>
      </c>
      <c r="AA78" s="7" t="n">
        <f aca="false">'Retirement benefit values 2020'!AM78</f>
        <v>0.605918253029793</v>
      </c>
      <c r="AB78" s="0" t="n">
        <f aca="false">'Retirement benefit values 2019'!AM78</f>
        <v>0.581301009023916</v>
      </c>
      <c r="AC78" s="0" t="n">
        <f aca="false">'Retirement benefit values 2017'!AM78</f>
        <v>0.5332734775</v>
      </c>
      <c r="AD78" s="0" t="n">
        <f aca="false">'Retirement values 2015 mor '!AI78</f>
        <v>0.632938898971464</v>
      </c>
      <c r="AE78" s="0" t="n">
        <f aca="false">'Retirement values 2015 no mor '!AH78</f>
        <v>0.8157494345</v>
      </c>
    </row>
    <row r="79" customFormat="false" ht="15" hidden="false" customHeight="false" outlineLevel="0" collapsed="false">
      <c r="A79" s="14" t="n">
        <f aca="false">A75+1</f>
        <v>2033</v>
      </c>
      <c r="B79" s="21" t="n">
        <f aca="false">'Retirement benefit values 2020'!AD79</f>
        <v>28788.9916786318</v>
      </c>
      <c r="C79" s="22" t="n">
        <f aca="false">'Retirement benefit values 2019'!AD79</f>
        <v>28045.0945735547</v>
      </c>
      <c r="D79" s="22" t="n">
        <f aca="false">'Retirement benefit values 2017'!AD79</f>
        <v>5281.18508229111</v>
      </c>
      <c r="E79" s="22" t="n">
        <f aca="false">'Retirement values 2015 mor '!AA79</f>
        <v>28993.0898256475</v>
      </c>
      <c r="F79" s="22" t="e">
        <f aca="false">'Retirement values 2015 no mor '!Z79</f>
        <v>#NAME?</v>
      </c>
      <c r="G79" s="22" t="n">
        <f aca="false">'Retirement benefit values 2020'!AE79</f>
        <v>31652.8213656767</v>
      </c>
      <c r="H79" s="22" t="n">
        <f aca="false">'Retirement benefit values 2019'!AE79</f>
        <v>31006.3735914142</v>
      </c>
      <c r="I79" s="22" t="n">
        <f aca="false">'Retirement benefit values 2017'!AE79</f>
        <v>6423.55708639162</v>
      </c>
      <c r="J79" s="22" t="n">
        <f aca="false">'Retirement values 2015 mor '!AB79</f>
        <v>36538.5617417716</v>
      </c>
      <c r="K79" s="22" t="e">
        <f aca="false">'Retirement values 2015 no mor '!AA79</f>
        <v>#NAME?</v>
      </c>
      <c r="L79" s="22" t="n">
        <f aca="false">'Retirement benefit values 2020'!AF79</f>
        <v>22547.559685335</v>
      </c>
      <c r="M79" s="22" t="n">
        <f aca="false">'Retirement benefit values 2019'!AF79</f>
        <v>21827.27873497</v>
      </c>
      <c r="N79" s="22" t="n">
        <f aca="false">'Retirement benefit values 2017'!AF79</f>
        <v>4171.42668612338</v>
      </c>
      <c r="O79" s="22" t="n">
        <f aca="false">'Retirement values 2015 mor '!AC79</f>
        <v>23098.3999778826</v>
      </c>
      <c r="P79" s="22" t="e">
        <f aca="false">'Retirement values 2015 no mor '!AB79</f>
        <v>#NAME?</v>
      </c>
      <c r="Q79" s="22" t="n">
        <f aca="false">'Retirement benefit values 2020'!AG79</f>
        <v>18586.5609935154</v>
      </c>
      <c r="R79" s="22" t="n">
        <f aca="false">'Retirement benefit values 2019'!AG79</f>
        <v>17795.0083804049</v>
      </c>
      <c r="S79" s="22" t="n">
        <f aca="false">'Retirement benefit values 2017'!AG79</f>
        <v>3271.06807261869</v>
      </c>
      <c r="T79" s="22" t="n">
        <f aca="false">'Retirement values 2015 mor '!AD79</f>
        <v>17883.4901383639</v>
      </c>
      <c r="U79" s="22" t="e">
        <f aca="false">'Retirement values 2015 no mor '!AC79</f>
        <v>#NAME?</v>
      </c>
      <c r="V79" s="22" t="n">
        <f aca="false">'Retirement benefit values 2020'!AH79</f>
        <v>14727.4062813682</v>
      </c>
      <c r="W79" s="22" t="n">
        <f aca="false">'Retirement benefit values 2019'!AH79</f>
        <v>13933.2884646954</v>
      </c>
      <c r="X79" s="22" t="n">
        <f aca="false">'Retirement benefit values 2017'!AH79</f>
        <v>2615.78122971628</v>
      </c>
      <c r="Z79" s="7" t="n">
        <f aca="false">Z75+1</f>
        <v>2033</v>
      </c>
      <c r="AA79" s="7" t="n">
        <f aca="false">'Retirement benefit values 2020'!AM79</f>
        <v>0.603842278186054</v>
      </c>
      <c r="AB79" s="0" t="n">
        <f aca="false">'Retirement benefit values 2019'!AM79</f>
        <v>0.580966418828494</v>
      </c>
      <c r="AC79" s="0" t="n">
        <f aca="false">'Retirement benefit values 2017'!AM79</f>
        <v>0.5355712429</v>
      </c>
      <c r="AD79" s="0" t="n">
        <f aca="false">'Retirement values 2015 mor '!AI79</f>
        <v>0.635176215959382</v>
      </c>
      <c r="AE79" s="0" t="n">
        <f aca="false">'Retirement values 2015 no mor '!AH79</f>
        <v>0.8325303627</v>
      </c>
    </row>
    <row r="80" customFormat="false" ht="15" hidden="false" customHeight="false" outlineLevel="0" collapsed="false">
      <c r="A80" s="14" t="n">
        <f aca="false">A76+1</f>
        <v>2033</v>
      </c>
      <c r="B80" s="21" t="n">
        <f aca="false">'Retirement benefit values 2020'!AD80</f>
        <v>28878.6531607061</v>
      </c>
      <c r="C80" s="22" t="n">
        <f aca="false">'Retirement benefit values 2019'!AD80</f>
        <v>28116.7270904347</v>
      </c>
      <c r="D80" s="22" t="n">
        <f aca="false">'Retirement benefit values 2017'!AD80</f>
        <v>5303.61571684388</v>
      </c>
      <c r="E80" s="22" t="n">
        <f aca="false">'Retirement values 2015 mor '!AA80</f>
        <v>29122.4641305361</v>
      </c>
      <c r="F80" s="22" t="e">
        <f aca="false">'Retirement values 2015 no mor '!Z80</f>
        <v>#NAME?</v>
      </c>
      <c r="G80" s="22" t="n">
        <f aca="false">'Retirement benefit values 2020'!AE80</f>
        <v>31749.0297833446</v>
      </c>
      <c r="H80" s="22" t="n">
        <f aca="false">'Retirement benefit values 2019'!AE80</f>
        <v>31143.3633626202</v>
      </c>
      <c r="I80" s="22" t="n">
        <f aca="false">'Retirement benefit values 2017'!AE80</f>
        <v>6470.02414456497</v>
      </c>
      <c r="J80" s="22" t="n">
        <f aca="false">'Retirement values 2015 mor '!AB80</f>
        <v>36756.9089017176</v>
      </c>
      <c r="K80" s="22" t="e">
        <f aca="false">'Retirement values 2015 no mor '!AA80</f>
        <v>#NAME?</v>
      </c>
      <c r="L80" s="22" t="n">
        <f aca="false">'Retirement benefit values 2020'!AF80</f>
        <v>22630.5270006252</v>
      </c>
      <c r="M80" s="22" t="n">
        <f aca="false">'Retirement benefit values 2019'!AF80</f>
        <v>21864.641378002</v>
      </c>
      <c r="N80" s="22" t="n">
        <f aca="false">'Retirement benefit values 2017'!AF80</f>
        <v>4177.67974247849</v>
      </c>
      <c r="O80" s="22" t="n">
        <f aca="false">'Retirement values 2015 mor '!AC80</f>
        <v>23255.2252340218</v>
      </c>
      <c r="P80" s="22" t="e">
        <f aca="false">'Retirement values 2015 no mor '!AB80</f>
        <v>#NAME?</v>
      </c>
      <c r="Q80" s="22" t="n">
        <f aca="false">'Retirement benefit values 2020'!AG80</f>
        <v>18625.8675538189</v>
      </c>
      <c r="R80" s="22" t="n">
        <f aca="false">'Retirement benefit values 2019'!AG80</f>
        <v>17832.9651888426</v>
      </c>
      <c r="S80" s="22" t="n">
        <f aca="false">'Retirement benefit values 2017'!AG80</f>
        <v>3277.00845391204</v>
      </c>
      <c r="T80" s="22" t="n">
        <f aca="false">'Retirement values 2015 mor '!AD80</f>
        <v>17991.6894332953</v>
      </c>
      <c r="U80" s="22" t="e">
        <f aca="false">'Retirement values 2015 no mor '!AC80</f>
        <v>#NAME?</v>
      </c>
      <c r="V80" s="22" t="n">
        <f aca="false">'Retirement benefit values 2020'!AH80</f>
        <v>14750.0471249068</v>
      </c>
      <c r="W80" s="22" t="n">
        <f aca="false">'Retirement benefit values 2019'!AH80</f>
        <v>13947.0801006761</v>
      </c>
      <c r="X80" s="22" t="n">
        <f aca="false">'Retirement benefit values 2017'!AH80</f>
        <v>2620.87193262994</v>
      </c>
      <c r="Z80" s="7" t="n">
        <f aca="false">Z76+1</f>
        <v>2033</v>
      </c>
      <c r="AA80" s="7" t="n">
        <f aca="false">'Retirement benefit values 2020'!AM80</f>
        <v>0.607821578827447</v>
      </c>
      <c r="AB80" s="0" t="n">
        <f aca="false">'Retirement benefit values 2019'!AM80</f>
        <v>0.580014723477217</v>
      </c>
      <c r="AC80" s="0" t="n">
        <f aca="false">'Retirement benefit values 2017'!AM80</f>
        <v>0.5376265996</v>
      </c>
      <c r="AD80" s="0" t="n">
        <f aca="false">'Retirement values 2015 mor '!AI80</f>
        <v>0.634065726399191</v>
      </c>
      <c r="AE80" s="0" t="n">
        <f aca="false">'Retirement values 2015 no mor '!AH80</f>
        <v>0.8386328266</v>
      </c>
    </row>
    <row r="81" customFormat="false" ht="15" hidden="false" customHeight="false" outlineLevel="0" collapsed="false">
      <c r="A81" s="14" t="n">
        <f aca="false">A77+1</f>
        <v>2034</v>
      </c>
      <c r="B81" s="21" t="n">
        <f aca="false">'Retirement benefit values 2020'!AD81</f>
        <v>28918.1215395495</v>
      </c>
      <c r="C81" s="22" t="n">
        <f aca="false">'Retirement benefit values 2019'!AD81</f>
        <v>28112.4695499129</v>
      </c>
      <c r="D81" s="22" t="n">
        <f aca="false">'Retirement benefit values 2017'!AD81</f>
        <v>5312.23007671571</v>
      </c>
      <c r="E81" s="22" t="n">
        <f aca="false">'Retirement values 2015 mor '!AA81</f>
        <v>29082.5681285782</v>
      </c>
      <c r="F81" s="22" t="e">
        <f aca="false">'Retirement values 2015 no mor '!Z81</f>
        <v>#NAME?</v>
      </c>
      <c r="G81" s="22" t="n">
        <f aca="false">'Retirement benefit values 2020'!AE81</f>
        <v>31800.0786591148</v>
      </c>
      <c r="H81" s="22" t="n">
        <f aca="false">'Retirement benefit values 2019'!AE81</f>
        <v>31259.730343372</v>
      </c>
      <c r="I81" s="22" t="n">
        <f aca="false">'Retirement benefit values 2017'!AE81</f>
        <v>6504.11100111709</v>
      </c>
      <c r="J81" s="22" t="n">
        <f aca="false">'Retirement values 2015 mor '!AB81</f>
        <v>36890.4966903028</v>
      </c>
      <c r="K81" s="22" t="e">
        <f aca="false">'Retirement values 2015 no mor '!AA81</f>
        <v>#NAME?</v>
      </c>
      <c r="L81" s="22" t="n">
        <f aca="false">'Retirement benefit values 2020'!AF81</f>
        <v>22705.0187215724</v>
      </c>
      <c r="M81" s="22" t="n">
        <f aca="false">'Retirement benefit values 2019'!AF81</f>
        <v>21880.8930633416</v>
      </c>
      <c r="N81" s="22" t="n">
        <f aca="false">'Retirement benefit values 2017'!AF81</f>
        <v>4193.09624078331</v>
      </c>
      <c r="O81" s="22" t="n">
        <f aca="false">'Retirement values 2015 mor '!AC81</f>
        <v>23302.7283031946</v>
      </c>
      <c r="P81" s="22" t="e">
        <f aca="false">'Retirement values 2015 no mor '!AB81</f>
        <v>#NAME?</v>
      </c>
      <c r="Q81" s="22" t="n">
        <f aca="false">'Retirement benefit values 2020'!AG81</f>
        <v>18655.4327327506</v>
      </c>
      <c r="R81" s="22" t="n">
        <f aca="false">'Retirement benefit values 2019'!AG81</f>
        <v>17855.1815102968</v>
      </c>
      <c r="S81" s="22" t="n">
        <f aca="false">'Retirement benefit values 2017'!AG81</f>
        <v>3282.1966300875</v>
      </c>
      <c r="T81" s="22" t="n">
        <f aca="false">'Retirement values 2015 mor '!AD81</f>
        <v>17980.4600493639</v>
      </c>
      <c r="U81" s="22" t="e">
        <f aca="false">'Retirement values 2015 no mor '!AC81</f>
        <v>#NAME?</v>
      </c>
      <c r="V81" s="22" t="n">
        <f aca="false">'Retirement benefit values 2020'!AH81</f>
        <v>14766.5619969002</v>
      </c>
      <c r="W81" s="22" t="n">
        <f aca="false">'Retirement benefit values 2019'!AH81</f>
        <v>13951.9551903475</v>
      </c>
      <c r="X81" s="22" t="n">
        <f aca="false">'Retirement benefit values 2017'!AH81</f>
        <v>2625.50693008637</v>
      </c>
      <c r="Z81" s="7" t="n">
        <f aca="false">Z77+1</f>
        <v>2034</v>
      </c>
      <c r="AA81" s="7" t="n">
        <f aca="false">'Retirement benefit values 2020'!AM81</f>
        <v>0.603423464501808</v>
      </c>
      <c r="AB81" s="0" t="n">
        <f aca="false">'Retirement benefit values 2019'!AM81</f>
        <v>0.573423119317063</v>
      </c>
      <c r="AC81" s="0" t="n">
        <f aca="false">'Retirement benefit values 2017'!AM81</f>
        <v>0.5376265996</v>
      </c>
      <c r="AD81" s="0" t="n">
        <f aca="false">'Retirement values 2015 mor '!AI81</f>
        <v>0.634753430266145</v>
      </c>
      <c r="AE81" s="0" t="n">
        <f aca="false">'Retirement values 2015 no mor '!AH81</f>
        <v>0.8471582563</v>
      </c>
    </row>
    <row r="82" customFormat="false" ht="15" hidden="false" customHeight="false" outlineLevel="0" collapsed="false">
      <c r="A82" s="14" t="n">
        <f aca="false">A78+1</f>
        <v>2034</v>
      </c>
      <c r="B82" s="21" t="n">
        <f aca="false">'Retirement benefit values 2020'!AD82</f>
        <v>28882.3412601141</v>
      </c>
      <c r="C82" s="22" t="n">
        <f aca="false">'Retirement benefit values 2019'!AD82</f>
        <v>28172.8150257938</v>
      </c>
      <c r="D82" s="22" t="n">
        <f aca="false">'Retirement benefit values 2017'!AD82</f>
        <v>5312.24013783084</v>
      </c>
      <c r="E82" s="22" t="n">
        <f aca="false">'Retirement values 2015 mor '!AA82</f>
        <v>29163.4422884694</v>
      </c>
      <c r="F82" s="22" t="e">
        <f aca="false">'Retirement values 2015 no mor '!Z82</f>
        <v>#NAME?</v>
      </c>
      <c r="G82" s="22" t="n">
        <f aca="false">'Retirement benefit values 2020'!AE82</f>
        <v>31666.5983872278</v>
      </c>
      <c r="H82" s="22" t="n">
        <f aca="false">'Retirement benefit values 2019'!AE82</f>
        <v>31203.2388972948</v>
      </c>
      <c r="I82" s="22" t="n">
        <f aca="false">'Retirement benefit values 2017'!AE82</f>
        <v>6520.430452989</v>
      </c>
      <c r="J82" s="22" t="n">
        <f aca="false">'Retirement values 2015 mor '!AB82</f>
        <v>37157.903545883</v>
      </c>
      <c r="K82" s="22" t="e">
        <f aca="false">'Retirement values 2015 no mor '!AA82</f>
        <v>#NAME?</v>
      </c>
      <c r="L82" s="22" t="n">
        <f aca="false">'Retirement benefit values 2020'!AF82</f>
        <v>22696.6637297385</v>
      </c>
      <c r="M82" s="22" t="n">
        <f aca="false">'Retirement benefit values 2019'!AF82</f>
        <v>21915.5243667675</v>
      </c>
      <c r="N82" s="22" t="n">
        <f aca="false">'Retirement benefit values 2017'!AF82</f>
        <v>4200.51143273733</v>
      </c>
      <c r="O82" s="22" t="n">
        <f aca="false">'Retirement values 2015 mor '!AC82</f>
        <v>23432.1837297906</v>
      </c>
      <c r="P82" s="22" t="e">
        <f aca="false">'Retirement values 2015 no mor '!AB82</f>
        <v>#NAME?</v>
      </c>
      <c r="Q82" s="22" t="n">
        <f aca="false">'Retirement benefit values 2020'!AG82</f>
        <v>18682.22516009</v>
      </c>
      <c r="R82" s="22" t="n">
        <f aca="false">'Retirement benefit values 2019'!AG82</f>
        <v>17877.724144719</v>
      </c>
      <c r="S82" s="22" t="n">
        <f aca="false">'Retirement benefit values 2017'!AG82</f>
        <v>3288.16694465462</v>
      </c>
      <c r="T82" s="22" t="n">
        <f aca="false">'Retirement values 2015 mor '!AD82</f>
        <v>18084.8675237968</v>
      </c>
      <c r="U82" s="22" t="e">
        <f aca="false">'Retirement values 2015 no mor '!AC82</f>
        <v>#NAME?</v>
      </c>
      <c r="V82" s="22" t="n">
        <f aca="false">'Retirement benefit values 2020'!AH82</f>
        <v>14778.837841343</v>
      </c>
      <c r="W82" s="22" t="n">
        <f aca="false">'Retirement benefit values 2019'!AH82</f>
        <v>13962.2182573028</v>
      </c>
      <c r="X82" s="22" t="n">
        <f aca="false">'Retirement benefit values 2017'!AH82</f>
        <v>2630.493533139</v>
      </c>
      <c r="Z82" s="7" t="n">
        <f aca="false">Z78+1</f>
        <v>2034</v>
      </c>
      <c r="AA82" s="7" t="n">
        <f aca="false">'Retirement benefit values 2020'!AM82</f>
        <v>0.598667260266218</v>
      </c>
      <c r="AB82" s="0" t="n">
        <f aca="false">'Retirement benefit values 2019'!AM82</f>
        <v>0.573339426541609</v>
      </c>
      <c r="AC82" s="0" t="n">
        <f aca="false">'Retirement benefit values 2017'!AM82</f>
        <v>0.5355712429</v>
      </c>
      <c r="AD82" s="0" t="n">
        <f aca="false">'Retirement values 2015 mor '!AI82</f>
        <v>0.636324343678648</v>
      </c>
      <c r="AE82" s="0" t="n">
        <f aca="false">'Retirement values 2015 no mor '!AH82</f>
        <v>0.8496179297</v>
      </c>
    </row>
    <row r="83" customFormat="false" ht="15" hidden="false" customHeight="false" outlineLevel="0" collapsed="false">
      <c r="A83" s="14" t="n">
        <f aca="false">A79+1</f>
        <v>2034</v>
      </c>
      <c r="B83" s="21" t="n">
        <f aca="false">'Retirement benefit values 2020'!AD83</f>
        <v>28959.7446811331</v>
      </c>
      <c r="C83" s="22" t="n">
        <f aca="false">'Retirement benefit values 2019'!AD83</f>
        <v>28178.7750821182</v>
      </c>
      <c r="D83" s="22" t="n">
        <f aca="false">'Retirement benefit values 2017'!AD83</f>
        <v>5320.59686581042</v>
      </c>
      <c r="E83" s="22" t="n">
        <f aca="false">'Retirement values 2015 mor '!AA83</f>
        <v>29213.2775140497</v>
      </c>
      <c r="F83" s="22" t="e">
        <f aca="false">'Retirement values 2015 no mor '!Z83</f>
        <v>#NAME?</v>
      </c>
      <c r="G83" s="22" t="n">
        <f aca="false">'Retirement benefit values 2020'!AE83</f>
        <v>31625.4707922613</v>
      </c>
      <c r="H83" s="22" t="n">
        <f aca="false">'Retirement benefit values 2019'!AE83</f>
        <v>31207.2528303259</v>
      </c>
      <c r="I83" s="22" t="n">
        <f aca="false">'Retirement benefit values 2017'!AE83</f>
        <v>6550.37356379721</v>
      </c>
      <c r="J83" s="22" t="n">
        <f aca="false">'Retirement values 2015 mor '!AB83</f>
        <v>37318.669360037</v>
      </c>
      <c r="K83" s="22" t="e">
        <f aca="false">'Retirement values 2015 no mor '!AA83</f>
        <v>#NAME?</v>
      </c>
      <c r="L83" s="22" t="n">
        <f aca="false">'Retirement benefit values 2020'!AF83</f>
        <v>22770.5165191283</v>
      </c>
      <c r="M83" s="22" t="n">
        <f aca="false">'Retirement benefit values 2019'!AF83</f>
        <v>21982.7016209387</v>
      </c>
      <c r="N83" s="22" t="n">
        <f aca="false">'Retirement benefit values 2017'!AF83</f>
        <v>4216.28499457056</v>
      </c>
      <c r="O83" s="22" t="n">
        <f aca="false">'Retirement values 2015 mor '!AC83</f>
        <v>23446.7165494284</v>
      </c>
      <c r="P83" s="22" t="e">
        <f aca="false">'Retirement values 2015 no mor '!AB83</f>
        <v>#NAME?</v>
      </c>
      <c r="Q83" s="22" t="n">
        <f aca="false">'Retirement benefit values 2020'!AG83</f>
        <v>18720.3627354504</v>
      </c>
      <c r="R83" s="22" t="n">
        <f aca="false">'Retirement benefit values 2019'!AG83</f>
        <v>17904.719025984</v>
      </c>
      <c r="S83" s="22" t="n">
        <f aca="false">'Retirement benefit values 2017'!AG83</f>
        <v>3294.18795514239</v>
      </c>
      <c r="T83" s="22" t="n">
        <f aca="false">'Retirement values 2015 mor '!AD83</f>
        <v>18081.4700634333</v>
      </c>
      <c r="U83" s="22" t="e">
        <f aca="false">'Retirement values 2015 no mor '!AC83</f>
        <v>#NAME?</v>
      </c>
      <c r="V83" s="22" t="n">
        <f aca="false">'Retirement benefit values 2020'!AH83</f>
        <v>14801.1018202363</v>
      </c>
      <c r="W83" s="22" t="n">
        <f aca="false">'Retirement benefit values 2019'!AH83</f>
        <v>13964.861883518</v>
      </c>
      <c r="X83" s="22" t="n">
        <f aca="false">'Retirement benefit values 2017'!AH83</f>
        <v>2635.62522795371</v>
      </c>
      <c r="Z83" s="7" t="n">
        <f aca="false">Z79+1</f>
        <v>2034</v>
      </c>
      <c r="AA83" s="7" t="n">
        <f aca="false">'Retirement benefit values 2020'!AM83</f>
        <v>0.60430807063881</v>
      </c>
      <c r="AB83" s="0" t="n">
        <f aca="false">'Retirement benefit values 2019'!AM83</f>
        <v>0.57030831701975</v>
      </c>
      <c r="AC83" s="0" t="n">
        <f aca="false">'Retirement benefit values 2017'!AM83</f>
        <v>0.5355712429</v>
      </c>
      <c r="AD83" s="0" t="n">
        <f aca="false">'Retirement values 2015 mor '!AI83</f>
        <v>0.634223779203245</v>
      </c>
      <c r="AE83" s="0" t="n">
        <f aca="false">'Retirement values 2015 no mor '!AH83</f>
        <v>0.8464228588</v>
      </c>
    </row>
    <row r="84" customFormat="false" ht="15" hidden="false" customHeight="false" outlineLevel="0" collapsed="false">
      <c r="A84" s="14" t="n">
        <f aca="false">A80+1</f>
        <v>2034</v>
      </c>
      <c r="B84" s="21" t="n">
        <f aca="false">'Retirement benefit values 2020'!AD84</f>
        <v>29024.6471574159</v>
      </c>
      <c r="C84" s="22" t="n">
        <f aca="false">'Retirement benefit values 2019'!AD84</f>
        <v>28115.0649707135</v>
      </c>
      <c r="D84" s="22" t="n">
        <f aca="false">'Retirement benefit values 2017'!AD84</f>
        <v>5326.02542111097</v>
      </c>
      <c r="E84" s="22" t="n">
        <f aca="false">'Retirement values 2015 mor '!AA84</f>
        <v>29412.8153235217</v>
      </c>
      <c r="F84" s="22" t="e">
        <f aca="false">'Retirement values 2015 no mor '!Z84</f>
        <v>#NAME?</v>
      </c>
      <c r="G84" s="22" t="n">
        <f aca="false">'Retirement benefit values 2020'!AE84</f>
        <v>31724.5229498539</v>
      </c>
      <c r="H84" s="22" t="n">
        <f aca="false">'Retirement benefit values 2019'!AE84</f>
        <v>31146.4743993557</v>
      </c>
      <c r="I84" s="22" t="n">
        <f aca="false">'Retirement benefit values 2017'!AE84</f>
        <v>6578.14623739703</v>
      </c>
      <c r="J84" s="22" t="n">
        <f aca="false">'Retirement values 2015 mor '!AB84</f>
        <v>37665.1898704872</v>
      </c>
      <c r="K84" s="22" t="e">
        <f aca="false">'Retirement values 2015 no mor '!AA84</f>
        <v>#NAME?</v>
      </c>
      <c r="L84" s="22" t="n">
        <f aca="false">'Retirement benefit values 2020'!AF84</f>
        <v>22885.8342852981</v>
      </c>
      <c r="M84" s="22" t="n">
        <f aca="false">'Retirement benefit values 2019'!AF84</f>
        <v>21948.1159191651</v>
      </c>
      <c r="N84" s="22" t="n">
        <f aca="false">'Retirement benefit values 2017'!AF84</f>
        <v>4227.50091058235</v>
      </c>
      <c r="O84" s="22" t="n">
        <f aca="false">'Retirement values 2015 mor '!AC84</f>
        <v>23633.6671440912</v>
      </c>
      <c r="P84" s="22" t="e">
        <f aca="false">'Retirement values 2015 no mor '!AB84</f>
        <v>#NAME?</v>
      </c>
      <c r="Q84" s="22" t="n">
        <f aca="false">'Retirement benefit values 2020'!AG84</f>
        <v>18708.2028186683</v>
      </c>
      <c r="R84" s="22" t="n">
        <f aca="false">'Retirement benefit values 2019'!AG84</f>
        <v>17929.6447794237</v>
      </c>
      <c r="S84" s="22" t="n">
        <f aca="false">'Retirement benefit values 2017'!AG84</f>
        <v>3298.93434537119</v>
      </c>
      <c r="T84" s="22" t="n">
        <f aca="false">'Retirement values 2015 mor '!AD84</f>
        <v>18185.0592940577</v>
      </c>
      <c r="U84" s="22" t="e">
        <f aca="false">'Retirement values 2015 no mor '!AC84</f>
        <v>#NAME?</v>
      </c>
      <c r="V84" s="22" t="n">
        <f aca="false">'Retirement benefit values 2020'!AH84</f>
        <v>14823.6362568179</v>
      </c>
      <c r="W84" s="22" t="n">
        <f aca="false">'Retirement benefit values 2019'!AH84</f>
        <v>13978.6172057035</v>
      </c>
      <c r="X84" s="22" t="n">
        <f aca="false">'Retirement benefit values 2017'!AH84</f>
        <v>2640.75660533567</v>
      </c>
      <c r="Z84" s="7" t="n">
        <f aca="false">Z80+1</f>
        <v>2034</v>
      </c>
      <c r="AA84" s="7" t="n">
        <f aca="false">'Retirement benefit values 2020'!AM84</f>
        <v>0.591405785345687</v>
      </c>
      <c r="AB84" s="0" t="n">
        <f aca="false">'Retirement benefit values 2019'!AM84</f>
        <v>0.568672126261915</v>
      </c>
      <c r="AC84" s="0" t="n">
        <f aca="false">'Retirement benefit values 2017'!AM84</f>
        <v>0.5337815383</v>
      </c>
      <c r="AD84" s="0" t="n">
        <f aca="false">'Retirement values 2015 mor '!AI84</f>
        <v>0.635094646721829</v>
      </c>
      <c r="AE84" s="0" t="n">
        <f aca="false">'Retirement values 2015 no mor '!AH84</f>
        <v>0.8454261077</v>
      </c>
    </row>
    <row r="85" customFormat="false" ht="15" hidden="false" customHeight="false" outlineLevel="0" collapsed="false">
      <c r="A85" s="14" t="n">
        <f aca="false">A81+1</f>
        <v>2035</v>
      </c>
      <c r="B85" s="21" t="n">
        <f aca="false">'Retirement benefit values 2020'!AD85</f>
        <v>28998.8820262077</v>
      </c>
      <c r="C85" s="22" t="n">
        <f aca="false">'Retirement benefit values 2019'!AD85</f>
        <v>28067.0189749096</v>
      </c>
      <c r="D85" s="22" t="n">
        <f aca="false">'Retirement benefit values 2017'!AD85</f>
        <v>5329.56512557045</v>
      </c>
      <c r="E85" s="22" t="n">
        <f aca="false">'Retirement values 2015 mor '!AA85</f>
        <v>29390.3632782483</v>
      </c>
      <c r="F85" s="22" t="e">
        <f aca="false">'Retirement values 2015 no mor '!Z85</f>
        <v>#NAME?</v>
      </c>
      <c r="G85" s="22" t="n">
        <f aca="false">'Retirement benefit values 2020'!AE85</f>
        <v>31787.0152650793</v>
      </c>
      <c r="H85" s="22" t="n">
        <f aca="false">'Retirement benefit values 2019'!AE85</f>
        <v>31055.1625030855</v>
      </c>
      <c r="I85" s="22" t="n">
        <f aca="false">'Retirement benefit values 2017'!AE85</f>
        <v>6615.47227352071</v>
      </c>
      <c r="J85" s="22" t="n">
        <f aca="false">'Retirement values 2015 mor '!AB85</f>
        <v>37816.6660612086</v>
      </c>
      <c r="K85" s="22" t="e">
        <f aca="false">'Retirement values 2015 no mor '!AA85</f>
        <v>#NAME?</v>
      </c>
      <c r="L85" s="22" t="n">
        <f aca="false">'Retirement benefit values 2020'!AF85</f>
        <v>22918.3750444327</v>
      </c>
      <c r="M85" s="22" t="n">
        <f aca="false">'Retirement benefit values 2019'!AF85</f>
        <v>21998.3422111288</v>
      </c>
      <c r="N85" s="22" t="n">
        <f aca="false">'Retirement benefit values 2017'!AF85</f>
        <v>4237.33285524105</v>
      </c>
      <c r="O85" s="22" t="n">
        <f aca="false">'Retirement values 2015 mor '!AC85</f>
        <v>23661.0169928058</v>
      </c>
      <c r="P85" s="22" t="e">
        <f aca="false">'Retirement values 2015 no mor '!AB85</f>
        <v>#NAME?</v>
      </c>
      <c r="Q85" s="22" t="n">
        <f aca="false">'Retirement benefit values 2020'!AG85</f>
        <v>18739.4384830966</v>
      </c>
      <c r="R85" s="22" t="n">
        <f aca="false">'Retirement benefit values 2019'!AG85</f>
        <v>17952.5116029438</v>
      </c>
      <c r="S85" s="22" t="n">
        <f aca="false">'Retirement benefit values 2017'!AG85</f>
        <v>3302.84997352756</v>
      </c>
      <c r="T85" s="22" t="n">
        <f aca="false">'Retirement values 2015 mor '!AD85</f>
        <v>18182.9087200542</v>
      </c>
      <c r="U85" s="22" t="e">
        <f aca="false">'Retirement values 2015 no mor '!AC85</f>
        <v>#NAME?</v>
      </c>
      <c r="V85" s="22" t="n">
        <f aca="false">'Retirement benefit values 2020'!AH85</f>
        <v>14840.186961017</v>
      </c>
      <c r="W85" s="22" t="n">
        <f aca="false">'Retirement benefit values 2019'!AH85</f>
        <v>13989.1418228831</v>
      </c>
      <c r="X85" s="22" t="n">
        <f aca="false">'Retirement benefit values 2017'!AH85</f>
        <v>2645.92427487817</v>
      </c>
      <c r="Z85" s="7" t="n">
        <f aca="false">Z81+1</f>
        <v>2035</v>
      </c>
      <c r="AA85" s="7" t="n">
        <f aca="false">'Retirement benefit values 2020'!AM85</f>
        <v>0.58970043718627</v>
      </c>
      <c r="AB85" s="0" t="n">
        <f aca="false">'Retirement benefit values 2019'!AM85</f>
        <v>0.554251163291019</v>
      </c>
      <c r="AC85" s="0" t="n">
        <f aca="false">'Retirement benefit values 2017'!AM85</f>
        <v>0.5355712429</v>
      </c>
      <c r="AD85" s="0" t="n">
        <f aca="false">'Retirement values 2015 mor '!AI85</f>
        <v>0.635520520286229</v>
      </c>
      <c r="AE85" s="0" t="n">
        <f aca="false">'Retirement values 2015 no mor '!AH85</f>
        <v>0.8467517672</v>
      </c>
    </row>
    <row r="86" customFormat="false" ht="15" hidden="false" customHeight="false" outlineLevel="0" collapsed="false">
      <c r="A86" s="14" t="n">
        <f aca="false">A82+1</f>
        <v>2035</v>
      </c>
      <c r="B86" s="21" t="n">
        <f aca="false">'Retirement benefit values 2020'!AD86</f>
        <v>28980.8148449687</v>
      </c>
      <c r="C86" s="22" t="n">
        <f aca="false">'Retirement benefit values 2019'!AD86</f>
        <v>28079.9326938262</v>
      </c>
      <c r="D86" s="22" t="n">
        <f aca="false">'Retirement benefit values 2017'!AD86</f>
        <v>5343.5991659728</v>
      </c>
      <c r="E86" s="22" t="n">
        <f aca="false">'Retirement values 2015 mor '!AA86</f>
        <v>29691.5632292473</v>
      </c>
      <c r="F86" s="22" t="e">
        <f aca="false">'Retirement values 2015 no mor '!Z86</f>
        <v>#NAME?</v>
      </c>
      <c r="G86" s="22" t="n">
        <f aca="false">'Retirement benefit values 2020'!AE86</f>
        <v>31844.6887787217</v>
      </c>
      <c r="H86" s="22" t="n">
        <f aca="false">'Retirement benefit values 2019'!AE86</f>
        <v>31139.1487036453</v>
      </c>
      <c r="I86" s="22" t="n">
        <f aca="false">'Retirement benefit values 2017'!AE86</f>
        <v>6653.90566723523</v>
      </c>
      <c r="J86" s="22" t="n">
        <f aca="false">'Retirement values 2015 mor '!AB86</f>
        <v>38335.3402017313</v>
      </c>
      <c r="K86" s="22" t="e">
        <f aca="false">'Retirement values 2015 no mor '!AA86</f>
        <v>#NAME?</v>
      </c>
      <c r="L86" s="22" t="n">
        <f aca="false">'Retirement benefit values 2020'!AF86</f>
        <v>22907.6918041794</v>
      </c>
      <c r="M86" s="22" t="n">
        <f aca="false">'Retirement benefit values 2019'!AF86</f>
        <v>22033.5908072769</v>
      </c>
      <c r="N86" s="22" t="n">
        <f aca="false">'Retirement benefit values 2017'!AF86</f>
        <v>4259.71026052987</v>
      </c>
      <c r="O86" s="22" t="n">
        <f aca="false">'Retirement values 2015 mor '!AC86</f>
        <v>23920.9992532563</v>
      </c>
      <c r="P86" s="22" t="e">
        <f aca="false">'Retirement values 2015 no mor '!AB86</f>
        <v>#NAME?</v>
      </c>
      <c r="Q86" s="22" t="n">
        <f aca="false">'Retirement benefit values 2020'!AG86</f>
        <v>18778.8442987102</v>
      </c>
      <c r="R86" s="22" t="n">
        <f aca="false">'Retirement benefit values 2019'!AG86</f>
        <v>17971.0436575913</v>
      </c>
      <c r="S86" s="22" t="n">
        <f aca="false">'Retirement benefit values 2017'!AG86</f>
        <v>3309.83414752981</v>
      </c>
      <c r="T86" s="22" t="n">
        <f aca="false">'Retirement values 2015 mor '!AD86</f>
        <v>18390.630881042</v>
      </c>
      <c r="U86" s="22" t="e">
        <f aca="false">'Retirement values 2015 no mor '!AC86</f>
        <v>#NAME?</v>
      </c>
      <c r="V86" s="22" t="n">
        <f aca="false">'Retirement benefit values 2020'!AH86</f>
        <v>14850.0519993522</v>
      </c>
      <c r="W86" s="22" t="n">
        <f aca="false">'Retirement benefit values 2019'!AH86</f>
        <v>13997.2639130255</v>
      </c>
      <c r="X86" s="22" t="n">
        <f aca="false">'Retirement benefit values 2017'!AH86</f>
        <v>2649.25165748142</v>
      </c>
      <c r="Z86" s="7" t="n">
        <f aca="false">Z82+1</f>
        <v>2035</v>
      </c>
      <c r="AA86" s="7" t="n">
        <f aca="false">'Retirement benefit values 2020'!AM86</f>
        <v>0.587657033849332</v>
      </c>
      <c r="AB86" s="0" t="n">
        <f aca="false">'Retirement benefit values 2019'!AM86</f>
        <v>0.571682844301861</v>
      </c>
      <c r="AC86" s="0" t="n">
        <f aca="false">'Retirement benefit values 2017'!AM86</f>
        <v>0.5355712429</v>
      </c>
      <c r="AD86" s="0" t="n">
        <f aca="false">'Retirement values 2015 mor '!AI86</f>
        <v>0.634973832988377</v>
      </c>
      <c r="AE86" s="0" t="n">
        <f aca="false">'Retirement values 2015 no mor '!AH86</f>
        <v>0.8571392425</v>
      </c>
    </row>
    <row r="87" customFormat="false" ht="15" hidden="false" customHeight="false" outlineLevel="0" collapsed="false">
      <c r="A87" s="14" t="n">
        <f aca="false">A83+1</f>
        <v>2035</v>
      </c>
      <c r="B87" s="21" t="n">
        <f aca="false">'Retirement benefit values 2020'!AD87</f>
        <v>28975.912037855</v>
      </c>
      <c r="C87" s="22" t="n">
        <f aca="false">'Retirement benefit values 2019'!AD87</f>
        <v>28118.5225740742</v>
      </c>
      <c r="D87" s="22" t="n">
        <f aca="false">'Retirement benefit values 2017'!AD87</f>
        <v>5349.5137378372</v>
      </c>
      <c r="E87" s="22" t="n">
        <f aca="false">'Retirement values 2015 mor '!AA87</f>
        <v>29700.6429906579</v>
      </c>
      <c r="F87" s="22" t="e">
        <f aca="false">'Retirement values 2015 no mor '!Z87</f>
        <v>#NAME?</v>
      </c>
      <c r="G87" s="22" t="n">
        <f aca="false">'Retirement benefit values 2020'!AE87</f>
        <v>31913.0281844838</v>
      </c>
      <c r="H87" s="22" t="n">
        <f aca="false">'Retirement benefit values 2019'!AE87</f>
        <v>31146.4435219909</v>
      </c>
      <c r="I87" s="22" t="n">
        <f aca="false">'Retirement benefit values 2017'!AE87</f>
        <v>6671.17703056929</v>
      </c>
      <c r="J87" s="22" t="n">
        <f aca="false">'Retirement values 2015 mor '!AB87</f>
        <v>38369.5590435122</v>
      </c>
      <c r="K87" s="22" t="e">
        <f aca="false">'Retirement values 2015 no mor '!AA87</f>
        <v>#NAME?</v>
      </c>
      <c r="L87" s="22" t="n">
        <f aca="false">'Retirement benefit values 2020'!AF87</f>
        <v>22880.0599630116</v>
      </c>
      <c r="M87" s="22" t="n">
        <f aca="false">'Retirement benefit values 2019'!AF87</f>
        <v>22103.0513493682</v>
      </c>
      <c r="N87" s="22" t="n">
        <f aca="false">'Retirement benefit values 2017'!AF87</f>
        <v>4281.92639346635</v>
      </c>
      <c r="O87" s="22" t="n">
        <f aca="false">'Retirement values 2015 mor '!AC87</f>
        <v>23992.7373730488</v>
      </c>
      <c r="P87" s="22" t="e">
        <f aca="false">'Retirement values 2015 no mor '!AB87</f>
        <v>#NAME?</v>
      </c>
      <c r="Q87" s="22" t="n">
        <f aca="false">'Retirement benefit values 2020'!AG87</f>
        <v>18794.9713149499</v>
      </c>
      <c r="R87" s="22" t="n">
        <f aca="false">'Retirement benefit values 2019'!AG87</f>
        <v>17982.8767551013</v>
      </c>
      <c r="S87" s="22" t="n">
        <f aca="false">'Retirement benefit values 2017'!AG87</f>
        <v>3315.79088478533</v>
      </c>
      <c r="T87" s="22" t="n">
        <f aca="false">'Retirement values 2015 mor '!AD87</f>
        <v>18386.0635299394</v>
      </c>
      <c r="U87" s="22" t="e">
        <f aca="false">'Retirement values 2015 no mor '!AC87</f>
        <v>#NAME?</v>
      </c>
      <c r="V87" s="22" t="n">
        <f aca="false">'Retirement benefit values 2020'!AH87</f>
        <v>14872.549451264</v>
      </c>
      <c r="W87" s="22" t="n">
        <f aca="false">'Retirement benefit values 2019'!AH87</f>
        <v>13991.7503650117</v>
      </c>
      <c r="X87" s="22" t="n">
        <f aca="false">'Retirement benefit values 2017'!AH87</f>
        <v>2654.41863664491</v>
      </c>
      <c r="Z87" s="7" t="n">
        <f aca="false">Z83+1</f>
        <v>2035</v>
      </c>
      <c r="AA87" s="7" t="n">
        <f aca="false">'Retirement benefit values 2020'!AM87</f>
        <v>0.585515005152832</v>
      </c>
      <c r="AB87" s="0" t="n">
        <f aca="false">'Retirement benefit values 2019'!AM87</f>
        <v>0.559310435117609</v>
      </c>
      <c r="AC87" s="0" t="n">
        <f aca="false">'Retirement benefit values 2017'!AM87</f>
        <v>0.5364659725</v>
      </c>
      <c r="AD87" s="0" t="n">
        <f aca="false">'Retirement values 2015 mor '!AI87</f>
        <v>0.635107073953605</v>
      </c>
      <c r="AE87" s="0" t="n">
        <f aca="false">'Retirement values 2015 no mor '!AH87</f>
        <v>0.8737763169</v>
      </c>
    </row>
    <row r="88" customFormat="false" ht="15" hidden="false" customHeight="false" outlineLevel="0" collapsed="false">
      <c r="A88" s="14" t="n">
        <f aca="false">A84+1</f>
        <v>2035</v>
      </c>
      <c r="B88" s="21" t="n">
        <f aca="false">'Retirement benefit values 2020'!AD88</f>
        <v>29039.373064044</v>
      </c>
      <c r="C88" s="22" t="n">
        <f aca="false">'Retirement benefit values 2019'!AD88</f>
        <v>28097.1965616544</v>
      </c>
      <c r="D88" s="22" t="n">
        <f aca="false">'Retirement benefit values 2017'!AD88</f>
        <v>5356.34119295849</v>
      </c>
      <c r="E88" s="22" t="n">
        <f aca="false">'Retirement values 2015 mor '!AA88</f>
        <v>29770.6048911935</v>
      </c>
      <c r="F88" s="22" t="e">
        <f aca="false">'Retirement values 2015 no mor '!Z88</f>
        <v>#NAME?</v>
      </c>
      <c r="G88" s="22" t="n">
        <f aca="false">'Retirement benefit values 2020'!AE88</f>
        <v>32032.578229736</v>
      </c>
      <c r="H88" s="22" t="n">
        <f aca="false">'Retirement benefit values 2019'!AE88</f>
        <v>31057.5025092334</v>
      </c>
      <c r="I88" s="22" t="n">
        <f aca="false">'Retirement benefit values 2017'!AE88</f>
        <v>6698.85830860672</v>
      </c>
      <c r="J88" s="22" t="n">
        <f aca="false">'Retirement values 2015 mor '!AB88</f>
        <v>38506.2362469067</v>
      </c>
      <c r="K88" s="22" t="e">
        <f aca="false">'Retirement values 2015 no mor '!AA88</f>
        <v>#NAME?</v>
      </c>
      <c r="L88" s="22" t="n">
        <f aca="false">'Retirement benefit values 2020'!AF88</f>
        <v>22889.8855935919</v>
      </c>
      <c r="M88" s="22" t="n">
        <f aca="false">'Retirement benefit values 2019'!AF88</f>
        <v>22121.1211027507</v>
      </c>
      <c r="N88" s="22" t="n">
        <f aca="false">'Retirement benefit values 2017'!AF88</f>
        <v>4303.60521694148</v>
      </c>
      <c r="O88" s="22" t="n">
        <f aca="false">'Retirement values 2015 mor '!AC88</f>
        <v>24076.0765666449</v>
      </c>
      <c r="P88" s="22" t="e">
        <f aca="false">'Retirement values 2015 no mor '!AB88</f>
        <v>#NAME?</v>
      </c>
      <c r="Q88" s="22" t="n">
        <f aca="false">'Retirement benefit values 2020'!AG88</f>
        <v>18819.6677721296</v>
      </c>
      <c r="R88" s="22" t="n">
        <f aca="false">'Retirement benefit values 2019'!AG88</f>
        <v>18008.7208353567</v>
      </c>
      <c r="S88" s="22" t="n">
        <f aca="false">'Retirement benefit values 2017'!AG88</f>
        <v>3321.75610287663</v>
      </c>
      <c r="T88" s="22" t="n">
        <f aca="false">'Retirement values 2015 mor '!AD88</f>
        <v>18438.9745744261</v>
      </c>
      <c r="U88" s="22" t="e">
        <f aca="false">'Retirement values 2015 no mor '!AC88</f>
        <v>#NAME?</v>
      </c>
      <c r="V88" s="22" t="n">
        <f aca="false">'Retirement benefit values 2020'!AH88</f>
        <v>14882.6842363248</v>
      </c>
      <c r="W88" s="22" t="n">
        <f aca="false">'Retirement benefit values 2019'!AH88</f>
        <v>14005.2947174411</v>
      </c>
      <c r="X88" s="22" t="n">
        <f aca="false">'Retirement benefit values 2017'!AH88</f>
        <v>2659.64102224963</v>
      </c>
      <c r="Z88" s="7" t="n">
        <f aca="false">Z84+1</f>
        <v>2035</v>
      </c>
      <c r="AA88" s="7" t="n">
        <f aca="false">'Retirement benefit values 2020'!AM88</f>
        <v>0.578633392485225</v>
      </c>
      <c r="AB88" s="0" t="n">
        <f aca="false">'Retirement benefit values 2019'!AM88</f>
        <v>0.55923164300273</v>
      </c>
      <c r="AC88" s="0" t="n">
        <f aca="false">'Retirement benefit values 2017'!AM88</f>
        <v>0.5355712429</v>
      </c>
      <c r="AD88" s="0" t="n">
        <f aca="false">'Retirement values 2015 mor '!AI88</f>
        <v>0.631520624897073</v>
      </c>
      <c r="AE88" s="0" t="n">
        <f aca="false">'Retirement values 2015 no mor '!AH88</f>
        <v>0.8776711281</v>
      </c>
    </row>
    <row r="89" customFormat="false" ht="15" hidden="false" customHeight="false" outlineLevel="0" collapsed="false">
      <c r="A89" s="14" t="n">
        <f aca="false">A85+1</f>
        <v>2036</v>
      </c>
      <c r="B89" s="21" t="n">
        <f aca="false">'Retirement benefit values 2020'!AD89</f>
        <v>29054.2750214495</v>
      </c>
      <c r="C89" s="22" t="n">
        <f aca="false">'Retirement benefit values 2019'!AD89</f>
        <v>28099.3407640268</v>
      </c>
      <c r="D89" s="22" t="n">
        <f aca="false">'Retirement benefit values 2017'!AD89</f>
        <v>5366.33629498482</v>
      </c>
      <c r="E89" s="22" t="n">
        <f aca="false">'Retirement values 2015 mor '!AA89</f>
        <v>29738.8620107177</v>
      </c>
      <c r="F89" s="22" t="e">
        <f aca="false">'Retirement values 2015 no mor '!Z89</f>
        <v>#NAME?</v>
      </c>
      <c r="G89" s="22" t="n">
        <f aca="false">'Retirement benefit values 2020'!AE89</f>
        <v>32052.5414090046</v>
      </c>
      <c r="H89" s="22" t="n">
        <f aca="false">'Retirement benefit values 2019'!AE89</f>
        <v>31098.6818022208</v>
      </c>
      <c r="I89" s="22" t="n">
        <f aca="false">'Retirement benefit values 2017'!AE89</f>
        <v>6728.85077949666</v>
      </c>
      <c r="J89" s="22" t="n">
        <f aca="false">'Retirement values 2015 mor '!AB89</f>
        <v>38608.4433183308</v>
      </c>
      <c r="K89" s="22" t="e">
        <f aca="false">'Retirement values 2015 no mor '!AA89</f>
        <v>#NAME?</v>
      </c>
      <c r="L89" s="22" t="n">
        <f aca="false">'Retirement benefit values 2020'!AF89</f>
        <v>22951.5762446173</v>
      </c>
      <c r="M89" s="22" t="n">
        <f aca="false">'Retirement benefit values 2019'!AF89</f>
        <v>22200.7298981027</v>
      </c>
      <c r="N89" s="22" t="n">
        <f aca="false">'Retirement benefit values 2017'!AF89</f>
        <v>4342.79593480489</v>
      </c>
      <c r="O89" s="22" t="n">
        <f aca="false">'Retirement values 2015 mor '!AC89</f>
        <v>24135.5877745632</v>
      </c>
      <c r="P89" s="22" t="e">
        <f aca="false">'Retirement values 2015 no mor '!AB89</f>
        <v>#NAME?</v>
      </c>
      <c r="Q89" s="22" t="n">
        <f aca="false">'Retirement benefit values 2020'!AG89</f>
        <v>18848.9997140846</v>
      </c>
      <c r="R89" s="22" t="n">
        <f aca="false">'Retirement benefit values 2019'!AG89</f>
        <v>18029.7819464923</v>
      </c>
      <c r="S89" s="22" t="n">
        <f aca="false">'Retirement benefit values 2017'!AG89</f>
        <v>3327.78725531803</v>
      </c>
      <c r="T89" s="22" t="n">
        <f aca="false">'Retirement values 2015 mor '!AD89</f>
        <v>18440.4570300448</v>
      </c>
      <c r="U89" s="22" t="e">
        <f aca="false">'Retirement values 2015 no mor '!AC89</f>
        <v>#NAME?</v>
      </c>
      <c r="V89" s="22" t="n">
        <f aca="false">'Retirement benefit values 2020'!AH89</f>
        <v>14899.299264542</v>
      </c>
      <c r="W89" s="22" t="n">
        <f aca="false">'Retirement benefit values 2019'!AH89</f>
        <v>14019.5932500245</v>
      </c>
      <c r="X89" s="22" t="n">
        <f aca="false">'Retirement benefit values 2017'!AH89</f>
        <v>2664.58823425606</v>
      </c>
      <c r="Z89" s="7" t="n">
        <f aca="false">Z85+1</f>
        <v>2036</v>
      </c>
      <c r="AA89" s="7" t="n">
        <f aca="false">'Retirement benefit values 2020'!AM89</f>
        <v>0.582297490741385</v>
      </c>
      <c r="AB89" s="0" t="n">
        <f aca="false">'Retirement benefit values 2019'!AM89</f>
        <v>0.556169129169947</v>
      </c>
      <c r="AC89" s="0" t="n">
        <f aca="false">'Retirement benefit values 2017'!AM89</f>
        <v>0.5331310499</v>
      </c>
      <c r="AD89" s="0" t="n">
        <f aca="false">'Retirement values 2015 mor '!AI89</f>
        <v>0.631278531205245</v>
      </c>
      <c r="AE89" s="0" t="n">
        <f aca="false">'Retirement values 2015 no mor '!AH89</f>
        <v>0.8902949582</v>
      </c>
    </row>
    <row r="90" customFormat="false" ht="15" hidden="false" customHeight="false" outlineLevel="0" collapsed="false">
      <c r="A90" s="14" t="n">
        <f aca="false">A86+1</f>
        <v>2036</v>
      </c>
      <c r="B90" s="21" t="n">
        <f aca="false">'Retirement benefit values 2020'!AD90</f>
        <v>29073.1829846537</v>
      </c>
      <c r="C90" s="22" t="n">
        <f aca="false">'Retirement benefit values 2019'!AD90</f>
        <v>28094.1019845967</v>
      </c>
      <c r="D90" s="22" t="n">
        <f aca="false">'Retirement benefit values 2017'!AD90</f>
        <v>5370.53160560317</v>
      </c>
      <c r="E90" s="22" t="n">
        <f aca="false">'Retirement values 2015 mor '!AA90</f>
        <v>29948.9683730679</v>
      </c>
      <c r="F90" s="22" t="e">
        <f aca="false">'Retirement values 2015 no mor '!Z90</f>
        <v>#NAME?</v>
      </c>
      <c r="G90" s="22" t="n">
        <f aca="false">'Retirement benefit values 2020'!AE90</f>
        <v>32141.335331191</v>
      </c>
      <c r="H90" s="22" t="n">
        <f aca="false">'Retirement benefit values 2019'!AE90</f>
        <v>31142.4264971163</v>
      </c>
      <c r="I90" s="22" t="n">
        <f aca="false">'Retirement benefit values 2017'!AE90</f>
        <v>6756.06037381296</v>
      </c>
      <c r="J90" s="22" t="n">
        <f aca="false">'Retirement values 2015 mor '!AB90</f>
        <v>38851.0942561739</v>
      </c>
      <c r="K90" s="22" t="e">
        <f aca="false">'Retirement values 2015 no mor '!AA90</f>
        <v>#NAME?</v>
      </c>
      <c r="L90" s="22" t="n">
        <f aca="false">'Retirement benefit values 2020'!AF90</f>
        <v>23020.7825189038</v>
      </c>
      <c r="M90" s="22" t="n">
        <f aca="false">'Retirement benefit values 2019'!AF90</f>
        <v>22273.2214856015</v>
      </c>
      <c r="N90" s="22" t="n">
        <f aca="false">'Retirement benefit values 2017'!AF90</f>
        <v>4359.03798601189</v>
      </c>
      <c r="O90" s="22" t="n">
        <f aca="false">'Retirement values 2015 mor '!AC90</f>
        <v>24485.6066836051</v>
      </c>
      <c r="P90" s="22" t="e">
        <f aca="false">'Retirement values 2015 no mor '!AB90</f>
        <v>#NAME?</v>
      </c>
      <c r="Q90" s="22" t="n">
        <f aca="false">'Retirement benefit values 2020'!AG90</f>
        <v>18875.3553373802</v>
      </c>
      <c r="R90" s="22" t="n">
        <f aca="false">'Retirement benefit values 2019'!AG90</f>
        <v>18046.4253953816</v>
      </c>
      <c r="S90" s="22" t="n">
        <f aca="false">'Retirement benefit values 2017'!AG90</f>
        <v>3333.56069860912</v>
      </c>
      <c r="T90" s="22" t="n">
        <f aca="false">'Retirement values 2015 mor '!AD90</f>
        <v>18622.6646231351</v>
      </c>
      <c r="U90" s="22" t="e">
        <f aca="false">'Retirement values 2015 no mor '!AC90</f>
        <v>#NAME?</v>
      </c>
      <c r="V90" s="22" t="n">
        <f aca="false">'Retirement benefit values 2020'!AH90</f>
        <v>14913.2440465473</v>
      </c>
      <c r="W90" s="22" t="n">
        <f aca="false">'Retirement benefit values 2019'!AH90</f>
        <v>14028.5336921212</v>
      </c>
      <c r="X90" s="22" t="n">
        <f aca="false">'Retirement benefit values 2017'!AH90</f>
        <v>2670.11785513451</v>
      </c>
      <c r="Z90" s="7" t="n">
        <f aca="false">Z86+1</f>
        <v>2036</v>
      </c>
      <c r="AA90" s="7" t="n">
        <f aca="false">'Retirement benefit values 2020'!AM90</f>
        <v>0.577959840063664</v>
      </c>
      <c r="AB90" s="0" t="n">
        <f aca="false">'Retirement benefit values 2019'!AM90</f>
        <v>0.557892682209214</v>
      </c>
      <c r="AC90" s="0" t="n">
        <f aca="false">'Retirement benefit values 2017'!AM90</f>
        <v>0.5355712429</v>
      </c>
      <c r="AD90" s="0" t="n">
        <f aca="false">'Retirement values 2015 mor '!AI90</f>
        <v>0.632366520457064</v>
      </c>
      <c r="AE90" s="0" t="n">
        <f aca="false">'Retirement values 2015 no mor '!AH90</f>
        <v>0.8908225903</v>
      </c>
    </row>
    <row r="91" customFormat="false" ht="15" hidden="false" customHeight="false" outlineLevel="0" collapsed="false">
      <c r="A91" s="14" t="n">
        <f aca="false">A87+1</f>
        <v>2036</v>
      </c>
      <c r="B91" s="21" t="n">
        <f aca="false">'Retirement benefit values 2020'!AD91</f>
        <v>29128.0691881803</v>
      </c>
      <c r="C91" s="22" t="n">
        <f aca="false">'Retirement benefit values 2019'!AD91</f>
        <v>28104.1601452363</v>
      </c>
      <c r="D91" s="22" t="n">
        <f aca="false">'Retirement benefit values 2017'!AD91</f>
        <v>5372.57238451361</v>
      </c>
      <c r="E91" s="22" t="n">
        <f aca="false">'Retirement values 2015 mor '!AA91</f>
        <v>29928.7400054978</v>
      </c>
      <c r="F91" s="22" t="e">
        <f aca="false">'Retirement values 2015 no mor '!Z91</f>
        <v>#NAME?</v>
      </c>
      <c r="G91" s="22" t="n">
        <f aca="false">'Retirement benefit values 2020'!AE91</f>
        <v>32150.4094866971</v>
      </c>
      <c r="H91" s="22" t="n">
        <f aca="false">'Retirement benefit values 2019'!AE91</f>
        <v>31173.7610268006</v>
      </c>
      <c r="I91" s="22" t="n">
        <f aca="false">'Retirement benefit values 2017'!AE91</f>
        <v>6775.1623641095</v>
      </c>
      <c r="J91" s="22" t="n">
        <f aca="false">'Retirement values 2015 mor '!AB91</f>
        <v>38928.183797667</v>
      </c>
      <c r="K91" s="22" t="e">
        <f aca="false">'Retirement values 2015 no mor '!AA91</f>
        <v>#NAME?</v>
      </c>
      <c r="L91" s="22" t="n">
        <f aca="false">'Retirement benefit values 2020'!AF91</f>
        <v>23203.0615668348</v>
      </c>
      <c r="M91" s="22" t="n">
        <f aca="false">'Retirement benefit values 2019'!AF91</f>
        <v>22324.741464988</v>
      </c>
      <c r="N91" s="22" t="n">
        <f aca="false">'Retirement benefit values 2017'!AF91</f>
        <v>4367.44477026755</v>
      </c>
      <c r="O91" s="22" t="n">
        <f aca="false">'Retirement values 2015 mor '!AC91</f>
        <v>24483.7374965162</v>
      </c>
      <c r="P91" s="22" t="e">
        <f aca="false">'Retirement values 2015 no mor '!AB91</f>
        <v>#NAME?</v>
      </c>
      <c r="Q91" s="22" t="n">
        <f aca="false">'Retirement benefit values 2020'!AG91</f>
        <v>18908.0260483126</v>
      </c>
      <c r="R91" s="22" t="n">
        <f aca="false">'Retirement benefit values 2019'!AG91</f>
        <v>18066.635230565</v>
      </c>
      <c r="S91" s="22" t="n">
        <f aca="false">'Retirement benefit values 2017'!AG91</f>
        <v>3339.38257388174</v>
      </c>
      <c r="T91" s="22" t="n">
        <f aca="false">'Retirement values 2015 mor '!AD91</f>
        <v>18626.9554043149</v>
      </c>
      <c r="U91" s="22" t="e">
        <f aca="false">'Retirement values 2015 no mor '!AC91</f>
        <v>#NAME?</v>
      </c>
      <c r="V91" s="22" t="n">
        <f aca="false">'Retirement benefit values 2020'!AH91</f>
        <v>14938.1289449402</v>
      </c>
      <c r="W91" s="22" t="n">
        <f aca="false">'Retirement benefit values 2019'!AH91</f>
        <v>14036.0428099214</v>
      </c>
      <c r="X91" s="22" t="n">
        <f aca="false">'Retirement benefit values 2017'!AH91</f>
        <v>2674.92122702556</v>
      </c>
      <c r="Z91" s="7" t="n">
        <f aca="false">Z87+1</f>
        <v>2036</v>
      </c>
      <c r="AA91" s="7" t="n">
        <f aca="false">'Retirement benefit values 2020'!AM91</f>
        <v>0.577092723803742</v>
      </c>
      <c r="AB91" s="0" t="n">
        <f aca="false">'Retirement benefit values 2019'!AM91</f>
        <v>0.551872381236689</v>
      </c>
      <c r="AC91" s="0" t="n">
        <f aca="false">'Retirement benefit values 2017'!AM91</f>
        <v>0.5355712429</v>
      </c>
      <c r="AD91" s="0" t="n">
        <f aca="false">'Retirement values 2015 mor '!AI91</f>
        <v>0.638675946981602</v>
      </c>
      <c r="AE91" s="0" t="n">
        <f aca="false">'Retirement values 2015 no mor '!AH91</f>
        <v>0.9006019155</v>
      </c>
    </row>
    <row r="92" customFormat="false" ht="15" hidden="false" customHeight="false" outlineLevel="0" collapsed="false">
      <c r="A92" s="14" t="n">
        <f aca="false">A88+1</f>
        <v>2036</v>
      </c>
      <c r="B92" s="21" t="n">
        <f aca="false">'Retirement benefit values 2020'!AD92</f>
        <v>29161.0127862389</v>
      </c>
      <c r="C92" s="22" t="n">
        <f aca="false">'Retirement benefit values 2019'!AD92</f>
        <v>28145.3673275658</v>
      </c>
      <c r="D92" s="22" t="n">
        <f aca="false">'Retirement benefit values 2017'!AD92</f>
        <v>5376.31991296635</v>
      </c>
      <c r="E92" s="22" t="n">
        <f aca="false">'Retirement values 2015 mor '!AA92</f>
        <v>30082.5907092963</v>
      </c>
      <c r="F92" s="22" t="e">
        <f aca="false">'Retirement values 2015 no mor '!Z92</f>
        <v>#NAME?</v>
      </c>
      <c r="G92" s="22" t="n">
        <f aca="false">'Retirement benefit values 2020'!AE92</f>
        <v>32196.1992052222</v>
      </c>
      <c r="H92" s="22" t="n">
        <f aca="false">'Retirement benefit values 2019'!AE92</f>
        <v>31282.4472540648</v>
      </c>
      <c r="I92" s="22" t="n">
        <f aca="false">'Retirement benefit values 2017'!AE92</f>
        <v>6788.99189041272</v>
      </c>
      <c r="J92" s="22" t="n">
        <f aca="false">'Retirement values 2015 mor '!AB92</f>
        <v>39334.5434396834</v>
      </c>
      <c r="K92" s="22" t="e">
        <f aca="false">'Retirement values 2015 no mor '!AA92</f>
        <v>#NAME?</v>
      </c>
      <c r="L92" s="22" t="n">
        <f aca="false">'Retirement benefit values 2020'!AF92</f>
        <v>23206.7199842415</v>
      </c>
      <c r="M92" s="22" t="n">
        <f aca="false">'Retirement benefit values 2019'!AF92</f>
        <v>22375.118298443</v>
      </c>
      <c r="N92" s="22" t="n">
        <f aca="false">'Retirement benefit values 2017'!AF92</f>
        <v>4390.48285970619</v>
      </c>
      <c r="O92" s="22" t="n">
        <f aca="false">'Retirement values 2015 mor '!AC92</f>
        <v>24652.8723589885</v>
      </c>
      <c r="P92" s="22" t="e">
        <f aca="false">'Retirement values 2015 no mor '!AB92</f>
        <v>#NAME?</v>
      </c>
      <c r="Q92" s="22" t="n">
        <f aca="false">'Retirement benefit values 2020'!AG92</f>
        <v>18941.6441991533</v>
      </c>
      <c r="R92" s="22" t="n">
        <f aca="false">'Retirement benefit values 2019'!AG92</f>
        <v>18091.4314496787</v>
      </c>
      <c r="S92" s="22" t="n">
        <f aca="false">'Retirement benefit values 2017'!AG92</f>
        <v>3341.24012315846</v>
      </c>
      <c r="T92" s="22" t="n">
        <f aca="false">'Retirement values 2015 mor '!AD92</f>
        <v>18738.5356191013</v>
      </c>
      <c r="U92" s="22" t="e">
        <f aca="false">'Retirement values 2015 no mor '!AC92</f>
        <v>#NAME?</v>
      </c>
      <c r="V92" s="22" t="n">
        <f aca="false">'Retirement benefit values 2020'!AH92</f>
        <v>14958.8445022224</v>
      </c>
      <c r="W92" s="22" t="n">
        <f aca="false">'Retirement benefit values 2019'!AH92</f>
        <v>14047.3163153439</v>
      </c>
      <c r="X92" s="22" t="n">
        <f aca="false">'Retirement benefit values 2017'!AH92</f>
        <v>2680.11736817333</v>
      </c>
      <c r="Z92" s="7" t="n">
        <f aca="false">Z88+1</f>
        <v>2036</v>
      </c>
      <c r="AA92" s="7" t="n">
        <f aca="false">'Retirement benefit values 2020'!AM92</f>
        <v>0.57708581326576</v>
      </c>
      <c r="AB92" s="0" t="n">
        <f aca="false">'Retirement benefit values 2019'!AM92</f>
        <v>0.552872934339677</v>
      </c>
      <c r="AC92" s="0" t="n">
        <f aca="false">'Retirement benefit values 2017'!AM92</f>
        <v>0.5259325198</v>
      </c>
      <c r="AD92" s="0" t="n">
        <f aca="false">'Retirement values 2015 mor '!AI92</f>
        <v>0.632626465956679</v>
      </c>
      <c r="AE92" s="0" t="n">
        <f aca="false">'Retirement values 2015 no mor '!AH92</f>
        <v>0.9007084625</v>
      </c>
    </row>
    <row r="93" customFormat="false" ht="15" hidden="false" customHeight="false" outlineLevel="0" collapsed="false">
      <c r="A93" s="14" t="n">
        <f aca="false">A89+1</f>
        <v>2037</v>
      </c>
      <c r="B93" s="21" t="n">
        <f aca="false">'Retirement benefit values 2020'!AD93</f>
        <v>29112.7542659782</v>
      </c>
      <c r="C93" s="22" t="n">
        <f aca="false">'Retirement benefit values 2019'!AD93</f>
        <v>28120.4379150394</v>
      </c>
      <c r="D93" s="22" t="n">
        <f aca="false">'Retirement benefit values 2017'!AD93</f>
        <v>5377.18424501952</v>
      </c>
      <c r="E93" s="22" t="n">
        <f aca="false">'Retirement values 2015 mor '!AA93</f>
        <v>30036.5395064305</v>
      </c>
      <c r="F93" s="22" t="e">
        <f aca="false">'Retirement values 2015 no mor '!Z93</f>
        <v>#NAME?</v>
      </c>
      <c r="G93" s="22" t="n">
        <f aca="false">'Retirement benefit values 2020'!AE93</f>
        <v>32125.7124434719</v>
      </c>
      <c r="H93" s="22" t="n">
        <f aca="false">'Retirement benefit values 2019'!AE93</f>
        <v>31286.5814560132</v>
      </c>
      <c r="I93" s="22" t="n">
        <f aca="false">'Retirement benefit values 2017'!AE93</f>
        <v>6813.3523999131</v>
      </c>
      <c r="J93" s="22" t="n">
        <f aca="false">'Retirement values 2015 mor '!AB93</f>
        <v>39406.2268716181</v>
      </c>
      <c r="K93" s="22" t="e">
        <f aca="false">'Retirement values 2015 no mor '!AA93</f>
        <v>#NAME?</v>
      </c>
      <c r="L93" s="22" t="n">
        <f aca="false">'Retirement benefit values 2020'!AF93</f>
        <v>23227.2467836993</v>
      </c>
      <c r="M93" s="22" t="n">
        <f aca="false">'Retirement benefit values 2019'!AF93</f>
        <v>22476.3884947159</v>
      </c>
      <c r="N93" s="22" t="n">
        <f aca="false">'Retirement benefit values 2017'!AF93</f>
        <v>4408.84666274192</v>
      </c>
      <c r="O93" s="22" t="n">
        <f aca="false">'Retirement values 2015 mor '!AC93</f>
        <v>24686.601357474</v>
      </c>
      <c r="P93" s="22" t="e">
        <f aca="false">'Retirement values 2015 no mor '!AB93</f>
        <v>#NAME?</v>
      </c>
      <c r="Q93" s="22" t="n">
        <f aca="false">'Retirement benefit values 2020'!AG93</f>
        <v>18969.0054920251</v>
      </c>
      <c r="R93" s="22" t="n">
        <f aca="false">'Retirement benefit values 2019'!AG93</f>
        <v>18077.515327611</v>
      </c>
      <c r="S93" s="22" t="n">
        <f aca="false">'Retirement benefit values 2017'!AG93</f>
        <v>3347.16592582719</v>
      </c>
      <c r="T93" s="22" t="n">
        <f aca="false">'Retirement values 2015 mor '!AD93</f>
        <v>18737.3678929697</v>
      </c>
      <c r="U93" s="22" t="e">
        <f aca="false">'Retirement values 2015 no mor '!AC93</f>
        <v>#NAME?</v>
      </c>
      <c r="V93" s="22" t="n">
        <f aca="false">'Retirement benefit values 2020'!AH93</f>
        <v>14973.8926718595</v>
      </c>
      <c r="W93" s="22" t="n">
        <f aca="false">'Retirement benefit values 2019'!AH93</f>
        <v>14041.6359327696</v>
      </c>
      <c r="X93" s="22" t="n">
        <f aca="false">'Retirement benefit values 2017'!AH93</f>
        <v>2685.35617318595</v>
      </c>
      <c r="Z93" s="7" t="n">
        <f aca="false">Z89+1</f>
        <v>2037</v>
      </c>
      <c r="AA93" s="7" t="n">
        <f aca="false">'Retirement benefit values 2020'!AM93</f>
        <v>0.572831565127515</v>
      </c>
      <c r="AB93" s="0" t="n">
        <f aca="false">'Retirement benefit values 2019'!AM93</f>
        <v>0.547136877533455</v>
      </c>
      <c r="AC93" s="0" t="n">
        <f aca="false">'Retirement benefit values 2017'!AM93</f>
        <v>0.5348351444</v>
      </c>
      <c r="AD93" s="0" t="n">
        <f aca="false">'Retirement values 2015 mor '!AI93</f>
        <v>0.631707832932572</v>
      </c>
      <c r="AE93" s="0" t="n">
        <f aca="false">'Retirement values 2015 no mor '!AH93</f>
        <v>0.9000051857</v>
      </c>
    </row>
    <row r="94" customFormat="false" ht="15" hidden="false" customHeight="false" outlineLevel="0" collapsed="false">
      <c r="A94" s="14" t="n">
        <f aca="false">A90+1</f>
        <v>2037</v>
      </c>
      <c r="B94" s="21" t="n">
        <f aca="false">'Retirement benefit values 2020'!AD94</f>
        <v>29201.2232995167</v>
      </c>
      <c r="C94" s="22" t="n">
        <f aca="false">'Retirement benefit values 2019'!AD94</f>
        <v>28157.8686872486</v>
      </c>
      <c r="D94" s="22" t="n">
        <f aca="false">'Retirement benefit values 2017'!AD94</f>
        <v>5370.96661815286</v>
      </c>
      <c r="E94" s="22" t="n">
        <f aca="false">'Retirement values 2015 mor '!AA94</f>
        <v>30331.7242699667</v>
      </c>
      <c r="F94" s="22" t="e">
        <f aca="false">'Retirement values 2015 no mor '!Z94</f>
        <v>#NAME?</v>
      </c>
      <c r="G94" s="22" t="n">
        <f aca="false">'Retirement benefit values 2020'!AE94</f>
        <v>32180.3260271299</v>
      </c>
      <c r="H94" s="22" t="n">
        <f aca="false">'Retirement benefit values 2019'!AE94</f>
        <v>31379.4150626905</v>
      </c>
      <c r="I94" s="22" t="n">
        <f aca="false">'Retirement benefit values 2017'!AE94</f>
        <v>6842.56089544845</v>
      </c>
      <c r="J94" s="22" t="n">
        <f aca="false">'Retirement values 2015 mor '!AB94</f>
        <v>39881.6129447785</v>
      </c>
      <c r="K94" s="22" t="e">
        <f aca="false">'Retirement values 2015 no mor '!AA94</f>
        <v>#NAME?</v>
      </c>
      <c r="L94" s="22" t="n">
        <f aca="false">'Retirement benefit values 2020'!AF94</f>
        <v>23260.7830043572</v>
      </c>
      <c r="M94" s="22" t="n">
        <f aca="false">'Retirement benefit values 2019'!AF94</f>
        <v>22523.7389495737</v>
      </c>
      <c r="N94" s="22" t="n">
        <f aca="false">'Retirement benefit values 2017'!AF94</f>
        <v>4415.04499014863</v>
      </c>
      <c r="O94" s="22" t="n">
        <f aca="false">'Retirement values 2015 mor '!AC94</f>
        <v>24988.3685065625</v>
      </c>
      <c r="P94" s="22" t="e">
        <f aca="false">'Retirement values 2015 no mor '!AB94</f>
        <v>#NAME?</v>
      </c>
      <c r="Q94" s="22" t="n">
        <f aca="false">'Retirement benefit values 2020'!AG94</f>
        <v>18998.3289268371</v>
      </c>
      <c r="R94" s="22" t="n">
        <f aca="false">'Retirement benefit values 2019'!AG94</f>
        <v>18088.6592266328</v>
      </c>
      <c r="S94" s="22" t="n">
        <f aca="false">'Retirement benefit values 2017'!AG94</f>
        <v>3350.65293350713</v>
      </c>
      <c r="T94" s="22" t="n">
        <f aca="false">'Retirement values 2015 mor '!AD94</f>
        <v>18923.2795812599</v>
      </c>
      <c r="U94" s="22" t="e">
        <f aca="false">'Retirement values 2015 no mor '!AC94</f>
        <v>#NAME?</v>
      </c>
      <c r="V94" s="22" t="n">
        <f aca="false">'Retirement benefit values 2020'!AH94</f>
        <v>14968.5179040557</v>
      </c>
      <c r="W94" s="22" t="n">
        <f aca="false">'Retirement benefit values 2019'!AH94</f>
        <v>14053.4910360113</v>
      </c>
      <c r="X94" s="22" t="n">
        <f aca="false">'Retirement benefit values 2017'!AH94</f>
        <v>2685.90527928204</v>
      </c>
      <c r="Z94" s="7" t="n">
        <f aca="false">Z90+1</f>
        <v>2037</v>
      </c>
      <c r="AA94" s="7" t="n">
        <f aca="false">'Retirement benefit values 2020'!AM94</f>
        <v>0.581895243163103</v>
      </c>
      <c r="AB94" s="0" t="n">
        <f aca="false">'Retirement benefit values 2019'!AM94</f>
        <v>0.543230224560852</v>
      </c>
      <c r="AC94" s="0" t="n">
        <f aca="false">'Retirement benefit values 2017'!AM94</f>
        <v>0.5355712428</v>
      </c>
      <c r="AD94" s="0" t="n">
        <f aca="false">'Retirement values 2015 mor '!AI94</f>
        <v>0.637390959887215</v>
      </c>
      <c r="AE94" s="0" t="n">
        <f aca="false">'Retirement values 2015 no mor '!AH94</f>
        <v>0.9047653091</v>
      </c>
    </row>
    <row r="95" customFormat="false" ht="15" hidden="false" customHeight="false" outlineLevel="0" collapsed="false">
      <c r="A95" s="14" t="n">
        <f aca="false">A91+1</f>
        <v>2037</v>
      </c>
      <c r="B95" s="21" t="n">
        <f aca="false">'Retirement benefit values 2020'!AD95</f>
        <v>29135.2730028923</v>
      </c>
      <c r="C95" s="22" t="n">
        <f aca="false">'Retirement benefit values 2019'!AD95</f>
        <v>28141.1459200677</v>
      </c>
      <c r="D95" s="22" t="n">
        <f aca="false">'Retirement benefit values 2017'!AD95</f>
        <v>5379.13821920425</v>
      </c>
      <c r="E95" s="22" t="n">
        <f aca="false">'Retirement values 2015 mor '!AA95</f>
        <v>30350.8458919913</v>
      </c>
      <c r="F95" s="22" t="e">
        <f aca="false">'Retirement values 2015 no mor '!Z95</f>
        <v>#NAME?</v>
      </c>
      <c r="G95" s="22" t="n">
        <f aca="false">'Retirement benefit values 2020'!AE95</f>
        <v>32271.9781045909</v>
      </c>
      <c r="H95" s="22" t="n">
        <f aca="false">'Retirement benefit values 2019'!AE95</f>
        <v>31404.3611894025</v>
      </c>
      <c r="I95" s="22" t="n">
        <f aca="false">'Retirement benefit values 2017'!AE95</f>
        <v>6879.57792010627</v>
      </c>
      <c r="J95" s="22" t="n">
        <f aca="false">'Retirement values 2015 mor '!AB95</f>
        <v>39990.7998445604</v>
      </c>
      <c r="K95" s="22" t="e">
        <f aca="false">'Retirement values 2015 no mor '!AA95</f>
        <v>#NAME?</v>
      </c>
      <c r="L95" s="22" t="n">
        <f aca="false">'Retirement benefit values 2020'!AF95</f>
        <v>23213.5398649041</v>
      </c>
      <c r="M95" s="22" t="n">
        <f aca="false">'Retirement benefit values 2019'!AF95</f>
        <v>22635.4130910439</v>
      </c>
      <c r="N95" s="22" t="n">
        <f aca="false">'Retirement benefit values 2017'!AF95</f>
        <v>4425.33432852666</v>
      </c>
      <c r="O95" s="22" t="n">
        <f aca="false">'Retirement values 2015 mor '!AC95</f>
        <v>25044.0196169289</v>
      </c>
      <c r="P95" s="22" t="e">
        <f aca="false">'Retirement values 2015 no mor '!AB95</f>
        <v>#NAME?</v>
      </c>
      <c r="Q95" s="22" t="n">
        <f aca="false">'Retirement benefit values 2020'!AG95</f>
        <v>19024.5150439626</v>
      </c>
      <c r="R95" s="22" t="n">
        <f aca="false">'Retirement benefit values 2019'!AG95</f>
        <v>18149.7471613023</v>
      </c>
      <c r="S95" s="22" t="n">
        <f aca="false">'Retirement benefit values 2017'!AG95</f>
        <v>3356.59580465498</v>
      </c>
      <c r="T95" s="22" t="n">
        <f aca="false">'Retirement values 2015 mor '!AD95</f>
        <v>18937.1055230954</v>
      </c>
      <c r="U95" s="22" t="e">
        <f aca="false">'Retirement values 2015 no mor '!AC95</f>
        <v>#NAME?</v>
      </c>
      <c r="V95" s="22" t="n">
        <f aca="false">'Retirement benefit values 2020'!AH95</f>
        <v>14993.4456893391</v>
      </c>
      <c r="W95" s="22" t="n">
        <f aca="false">'Retirement benefit values 2019'!AH95</f>
        <v>14057.1395721526</v>
      </c>
      <c r="X95" s="22" t="n">
        <f aca="false">'Retirement benefit values 2017'!AH95</f>
        <v>2691.24200141889</v>
      </c>
      <c r="Z95" s="7" t="n">
        <f aca="false">Z91+1</f>
        <v>2037</v>
      </c>
      <c r="AA95" s="7" t="n">
        <f aca="false">'Retirement benefit values 2020'!AM95</f>
        <v>0.577757375904819</v>
      </c>
      <c r="AB95" s="0" t="n">
        <f aca="false">'Retirement benefit values 2019'!AM95</f>
        <v>0.541949250871272</v>
      </c>
      <c r="AC95" s="0" t="n">
        <f aca="false">'Retirement benefit values 2017'!AM95</f>
        <v>0.5376265995</v>
      </c>
      <c r="AD95" s="0" t="n">
        <f aca="false">'Retirement values 2015 mor '!AI95</f>
        <v>0.63757475448803</v>
      </c>
      <c r="AE95" s="0" t="n">
        <f aca="false">'Retirement values 2015 no mor '!AH95</f>
        <v>0.9045011039</v>
      </c>
    </row>
    <row r="96" customFormat="false" ht="15" hidden="false" customHeight="false" outlineLevel="0" collapsed="false">
      <c r="A96" s="14" t="n">
        <f aca="false">A92+1</f>
        <v>2037</v>
      </c>
      <c r="B96" s="21" t="n">
        <f aca="false">'Retirement benefit values 2020'!AD96</f>
        <v>29147.0494261405</v>
      </c>
      <c r="C96" s="22" t="n">
        <f aca="false">'Retirement benefit values 2019'!AD96</f>
        <v>28153.7272033165</v>
      </c>
      <c r="D96" s="22" t="n">
        <f aca="false">'Retirement benefit values 2017'!AD96</f>
        <v>5381.20976722245</v>
      </c>
      <c r="E96" s="22" t="n">
        <f aca="false">'Retirement values 2015 mor '!AA96</f>
        <v>30510.2964141212</v>
      </c>
      <c r="F96" s="22" t="e">
        <f aca="false">'Retirement values 2015 no mor '!Z96</f>
        <v>#NAME?</v>
      </c>
      <c r="G96" s="22" t="n">
        <f aca="false">'Retirement benefit values 2020'!AE96</f>
        <v>32244.4724192122</v>
      </c>
      <c r="H96" s="22" t="n">
        <f aca="false">'Retirement benefit values 2019'!AE96</f>
        <v>31580.2008139129</v>
      </c>
      <c r="I96" s="22" t="n">
        <f aca="false">'Retirement benefit values 2017'!AE96</f>
        <v>6905.43847281573</v>
      </c>
      <c r="J96" s="22" t="n">
        <f aca="false">'Retirement values 2015 mor '!AB96</f>
        <v>40354.9662641728</v>
      </c>
      <c r="K96" s="22" t="e">
        <f aca="false">'Retirement values 2015 no mor '!AA96</f>
        <v>#NAME?</v>
      </c>
      <c r="L96" s="22" t="n">
        <f aca="false">'Retirement benefit values 2020'!AF96</f>
        <v>23391.8794292964</v>
      </c>
      <c r="M96" s="22" t="n">
        <f aca="false">'Retirement benefit values 2019'!AF96</f>
        <v>22730.1662067081</v>
      </c>
      <c r="N96" s="22" t="n">
        <f aca="false">'Retirement benefit values 2017'!AF96</f>
        <v>4442.57912750827</v>
      </c>
      <c r="O96" s="22" t="n">
        <f aca="false">'Retirement values 2015 mor '!AC96</f>
        <v>25110.6807374937</v>
      </c>
      <c r="P96" s="22" t="e">
        <f aca="false">'Retirement values 2015 no mor '!AB96</f>
        <v>#NAME?</v>
      </c>
      <c r="Q96" s="22" t="n">
        <f aca="false">'Retirement benefit values 2020'!AG96</f>
        <v>19046.1828054238</v>
      </c>
      <c r="R96" s="22" t="n">
        <f aca="false">'Retirement benefit values 2019'!AG96</f>
        <v>18172.4252254359</v>
      </c>
      <c r="S96" s="22" t="n">
        <f aca="false">'Retirement benefit values 2017'!AG96</f>
        <v>3362.57273521467</v>
      </c>
      <c r="T96" s="22" t="n">
        <f aca="false">'Retirement values 2015 mor '!AD96</f>
        <v>19030.5474406346</v>
      </c>
      <c r="U96" s="22" t="e">
        <f aca="false">'Retirement values 2015 no mor '!AC96</f>
        <v>#NAME?</v>
      </c>
      <c r="V96" s="22" t="n">
        <f aca="false">'Retirement benefit values 2020'!AH96</f>
        <v>15028.1424147105</v>
      </c>
      <c r="W96" s="22" t="n">
        <f aca="false">'Retirement benefit values 2019'!AH96</f>
        <v>14073.447977424</v>
      </c>
      <c r="X96" s="22" t="n">
        <f aca="false">'Retirement benefit values 2017'!AH96</f>
        <v>2695.02268408501</v>
      </c>
      <c r="Z96" s="7" t="n">
        <f aca="false">Z92+1</f>
        <v>2037</v>
      </c>
      <c r="AA96" s="7" t="n">
        <f aca="false">'Retirement benefit values 2020'!AM96</f>
        <v>0.565718852614426</v>
      </c>
      <c r="AB96" s="0" t="n">
        <f aca="false">'Retirement benefit values 2019'!AM96</f>
        <v>0.540996234471538</v>
      </c>
      <c r="AC96" s="0" t="n">
        <f aca="false">'Retirement benefit values 2017'!AM96</f>
        <v>0.5355712428</v>
      </c>
      <c r="AD96" s="0" t="n">
        <f aca="false">'Retirement values 2015 mor '!AI96</f>
        <v>0.639465037781421</v>
      </c>
      <c r="AE96" s="0" t="n">
        <f aca="false">'Retirement values 2015 no mor '!AH96</f>
        <v>0.9084304006</v>
      </c>
    </row>
    <row r="97" customFormat="false" ht="15" hidden="false" customHeight="false" outlineLevel="0" collapsed="false">
      <c r="A97" s="14" t="n">
        <f aca="false">A93+1</f>
        <v>2038</v>
      </c>
      <c r="B97" s="21" t="n">
        <f aca="false">'Retirement benefit values 2020'!AD97</f>
        <v>29178.5932469631</v>
      </c>
      <c r="C97" s="22" t="n">
        <f aca="false">'Retirement benefit values 2019'!AD97</f>
        <v>28161.3869544255</v>
      </c>
      <c r="D97" s="22" t="n">
        <f aca="false">'Retirement benefit values 2017'!AD97</f>
        <v>5401.18898912608</v>
      </c>
      <c r="E97" s="22" t="n">
        <f aca="false">'Retirement values 2015 mor '!AA97</f>
        <v>30513.9116563206</v>
      </c>
      <c r="F97" s="22" t="e">
        <f aca="false">'Retirement values 2015 no mor '!Z97</f>
        <v>#NAME?</v>
      </c>
      <c r="G97" s="22" t="n">
        <f aca="false">'Retirement benefit values 2020'!AE97</f>
        <v>32339.704876527</v>
      </c>
      <c r="H97" s="22" t="n">
        <f aca="false">'Retirement benefit values 2019'!AE97</f>
        <v>31625.7338390171</v>
      </c>
      <c r="I97" s="22" t="n">
        <f aca="false">'Retirement benefit values 2017'!AE97</f>
        <v>6943.55373294295</v>
      </c>
      <c r="J97" s="22" t="n">
        <f aca="false">'Retirement values 2015 mor '!AB97</f>
        <v>40457.0628068015</v>
      </c>
      <c r="K97" s="22" t="e">
        <f aca="false">'Retirement values 2015 no mor '!AA97</f>
        <v>#NAME?</v>
      </c>
      <c r="L97" s="22" t="n">
        <f aca="false">'Retirement benefit values 2020'!AF97</f>
        <v>23448.735154231</v>
      </c>
      <c r="M97" s="22" t="n">
        <f aca="false">'Retirement benefit values 2019'!AF97</f>
        <v>22744.3183297943</v>
      </c>
      <c r="N97" s="22" t="n">
        <f aca="false">'Retirement benefit values 2017'!AF97</f>
        <v>4460.86570140271</v>
      </c>
      <c r="O97" s="22" t="n">
        <f aca="false">'Retirement values 2015 mor '!AC97</f>
        <v>25185.1495636288</v>
      </c>
      <c r="P97" s="22" t="e">
        <f aca="false">'Retirement values 2015 no mor '!AB97</f>
        <v>#NAME?</v>
      </c>
      <c r="Q97" s="22" t="n">
        <f aca="false">'Retirement benefit values 2020'!AG97</f>
        <v>19083.6377777681</v>
      </c>
      <c r="R97" s="22" t="n">
        <f aca="false">'Retirement benefit values 2019'!AG97</f>
        <v>18203.1568984333</v>
      </c>
      <c r="S97" s="22" t="n">
        <f aca="false">'Retirement benefit values 2017'!AG97</f>
        <v>3369.55302096686</v>
      </c>
      <c r="T97" s="22" t="n">
        <f aca="false">'Retirement values 2015 mor '!AD97</f>
        <v>19020.9221400072</v>
      </c>
      <c r="U97" s="22" t="e">
        <f aca="false">'Retirement values 2015 no mor '!AC97</f>
        <v>#NAME?</v>
      </c>
      <c r="V97" s="22" t="n">
        <f aca="false">'Retirement benefit values 2020'!AH97</f>
        <v>15045.4886279383</v>
      </c>
      <c r="W97" s="22" t="n">
        <f aca="false">'Retirement benefit values 2019'!AH97</f>
        <v>14100.5139558454</v>
      </c>
      <c r="X97" s="22" t="n">
        <f aca="false">'Retirement benefit values 2017'!AH97</f>
        <v>2700.17071199215</v>
      </c>
      <c r="Z97" s="7" t="n">
        <f aca="false">Z93+1</f>
        <v>2038</v>
      </c>
      <c r="AA97" s="7" t="n">
        <f aca="false">'Retirement benefit values 2020'!AM97</f>
        <v>0.569170539620816</v>
      </c>
      <c r="AB97" s="0" t="n">
        <f aca="false">'Retirement benefit values 2019'!AM97</f>
        <v>0.538070780896376</v>
      </c>
      <c r="AC97" s="0" t="n">
        <f aca="false">'Retirement benefit values 2017'!AM97</f>
        <v>0.5345756439</v>
      </c>
      <c r="AD97" s="0" t="n">
        <f aca="false">'Retirement values 2015 mor '!AI97</f>
        <v>0.642293506627325</v>
      </c>
      <c r="AE97" s="0" t="n">
        <f aca="false">'Retirement values 2015 no mor '!AH97</f>
        <v>0.9156860443</v>
      </c>
    </row>
    <row r="98" customFormat="false" ht="15" hidden="false" customHeight="false" outlineLevel="0" collapsed="false">
      <c r="A98" s="14" t="n">
        <f aca="false">A94+1</f>
        <v>2038</v>
      </c>
      <c r="B98" s="21" t="n">
        <f aca="false">'Retirement benefit values 2020'!AD98</f>
        <v>29153.6334857211</v>
      </c>
      <c r="C98" s="22" t="n">
        <f aca="false">'Retirement benefit values 2019'!AD98</f>
        <v>28136.9492071231</v>
      </c>
      <c r="D98" s="22" t="n">
        <f aca="false">'Retirement benefit values 2017'!AD98</f>
        <v>5402.77752662918</v>
      </c>
      <c r="E98" s="22" t="n">
        <f aca="false">'Retirement values 2015 mor '!AA98</f>
        <v>30852.5196440215</v>
      </c>
      <c r="F98" s="22" t="e">
        <f aca="false">'Retirement values 2015 no mor '!Z98</f>
        <v>#NAME?</v>
      </c>
      <c r="G98" s="22" t="n">
        <f aca="false">'Retirement benefit values 2020'!AE98</f>
        <v>32375.9114884208</v>
      </c>
      <c r="H98" s="22" t="n">
        <f aca="false">'Retirement benefit values 2019'!AE98</f>
        <v>31662.0536254281</v>
      </c>
      <c r="I98" s="22" t="n">
        <f aca="false">'Retirement benefit values 2017'!AE98</f>
        <v>6981.48078876695</v>
      </c>
      <c r="J98" s="22" t="n">
        <f aca="false">'Retirement values 2015 mor '!AB98</f>
        <v>41080.9250760312</v>
      </c>
      <c r="K98" s="22" t="e">
        <f aca="false">'Retirement values 2015 no mor '!AA98</f>
        <v>#NAME?</v>
      </c>
      <c r="L98" s="22" t="n">
        <f aca="false">'Retirement benefit values 2020'!AF98</f>
        <v>23469.7358247353</v>
      </c>
      <c r="M98" s="22" t="n">
        <f aca="false">'Retirement benefit values 2019'!AF98</f>
        <v>22778.4405091922</v>
      </c>
      <c r="N98" s="22" t="n">
        <f aca="false">'Retirement benefit values 2017'!AF98</f>
        <v>4467.05061356204</v>
      </c>
      <c r="O98" s="22" t="n">
        <f aca="false">'Retirement values 2015 mor '!AC98</f>
        <v>25478.800926337</v>
      </c>
      <c r="P98" s="22" t="e">
        <f aca="false">'Retirement values 2015 no mor '!AB98</f>
        <v>#NAME?</v>
      </c>
      <c r="Q98" s="22" t="n">
        <f aca="false">'Retirement benefit values 2020'!AG98</f>
        <v>19142.5442261235</v>
      </c>
      <c r="R98" s="22" t="n">
        <f aca="false">'Retirement benefit values 2019'!AG98</f>
        <v>18237.3224017356</v>
      </c>
      <c r="S98" s="22" t="n">
        <f aca="false">'Retirement benefit values 2017'!AG98</f>
        <v>3374.84797523425</v>
      </c>
      <c r="T98" s="22" t="n">
        <f aca="false">'Retirement values 2015 mor '!AD98</f>
        <v>19240.9274428461</v>
      </c>
      <c r="U98" s="22" t="e">
        <f aca="false">'Retirement values 2015 no mor '!AC98</f>
        <v>#NAME?</v>
      </c>
      <c r="V98" s="22" t="n">
        <f aca="false">'Retirement benefit values 2020'!AH98</f>
        <v>15057.5148551285</v>
      </c>
      <c r="W98" s="22" t="n">
        <f aca="false">'Retirement benefit values 2019'!AH98</f>
        <v>14110.1351540747</v>
      </c>
      <c r="X98" s="22" t="n">
        <f aca="false">'Retirement benefit values 2017'!AH98</f>
        <v>2705.18173417544</v>
      </c>
      <c r="Z98" s="7" t="n">
        <f aca="false">Z94+1</f>
        <v>2038</v>
      </c>
      <c r="AA98" s="7" t="n">
        <f aca="false">'Retirement benefit values 2020'!AM98</f>
        <v>0.56823682476834</v>
      </c>
      <c r="AB98" s="0" t="n">
        <f aca="false">'Retirement benefit values 2019'!AM98</f>
        <v>0.534351968208187</v>
      </c>
      <c r="AC98" s="0" t="n">
        <f aca="false">'Retirement benefit values 2017'!AM98</f>
        <v>0.5313754525</v>
      </c>
      <c r="AD98" s="0" t="n">
        <f aca="false">'Retirement values 2015 mor '!AI98</f>
        <v>0.642406369068907</v>
      </c>
      <c r="AE98" s="0" t="n">
        <f aca="false">'Retirement values 2015 no mor '!AH98</f>
        <v>0.9001370661</v>
      </c>
    </row>
    <row r="99" customFormat="false" ht="15" hidden="false" customHeight="false" outlineLevel="0" collapsed="false">
      <c r="A99" s="14" t="n">
        <f aca="false">A95+1</f>
        <v>2038</v>
      </c>
      <c r="B99" s="21" t="n">
        <f aca="false">'Retirement benefit values 2020'!AD99</f>
        <v>29225.7161398988</v>
      </c>
      <c r="C99" s="22" t="n">
        <f aca="false">'Retirement benefit values 2019'!AD99</f>
        <v>28124.5254327611</v>
      </c>
      <c r="D99" s="22" t="n">
        <f aca="false">'Retirement benefit values 2017'!AD99</f>
        <v>5412.43340572396</v>
      </c>
      <c r="E99" s="22" t="n">
        <f aca="false">'Retirement values 2015 mor '!AA99</f>
        <v>30818.0014324637</v>
      </c>
      <c r="F99" s="22" t="e">
        <f aca="false">'Retirement values 2015 no mor '!Z99</f>
        <v>#NAME?</v>
      </c>
      <c r="G99" s="22" t="n">
        <f aca="false">'Retirement benefit values 2020'!AE99</f>
        <v>32388.5788967676</v>
      </c>
      <c r="H99" s="22" t="n">
        <f aca="false">'Retirement benefit values 2019'!AE99</f>
        <v>31651.0828240443</v>
      </c>
      <c r="I99" s="22" t="n">
        <f aca="false">'Retirement benefit values 2017'!AE99</f>
        <v>7025.0277349744</v>
      </c>
      <c r="J99" s="22" t="n">
        <f aca="false">'Retirement values 2015 mor '!AB99</f>
        <v>41091.201363073</v>
      </c>
      <c r="K99" s="22" t="e">
        <f aca="false">'Retirement values 2015 no mor '!AA99</f>
        <v>#NAME?</v>
      </c>
      <c r="L99" s="22" t="n">
        <f aca="false">'Retirement benefit values 2020'!AF99</f>
        <v>23510.0875915199</v>
      </c>
      <c r="M99" s="22" t="n">
        <f aca="false">'Retirement benefit values 2019'!AF99</f>
        <v>22866.3779999293</v>
      </c>
      <c r="N99" s="22" t="n">
        <f aca="false">'Retirement benefit values 2017'!AF99</f>
        <v>4478.16756340629</v>
      </c>
      <c r="O99" s="22" t="n">
        <f aca="false">'Retirement values 2015 mor '!AC99</f>
        <v>25472.2880461179</v>
      </c>
      <c r="P99" s="22" t="e">
        <f aca="false">'Retirement values 2015 no mor '!AB99</f>
        <v>#NAME?</v>
      </c>
      <c r="Q99" s="22" t="n">
        <f aca="false">'Retirement benefit values 2020'!AG99</f>
        <v>19175.853096062</v>
      </c>
      <c r="R99" s="22" t="n">
        <f aca="false">'Retirement benefit values 2019'!AG99</f>
        <v>18279.2064729202</v>
      </c>
      <c r="S99" s="22" t="n">
        <f aca="false">'Retirement benefit values 2017'!AG99</f>
        <v>3380.79273685364</v>
      </c>
      <c r="T99" s="22" t="n">
        <f aca="false">'Retirement values 2015 mor '!AD99</f>
        <v>19238.8984336016</v>
      </c>
      <c r="U99" s="22" t="e">
        <f aca="false">'Retirement values 2015 no mor '!AC99</f>
        <v>#NAME?</v>
      </c>
      <c r="V99" s="22" t="n">
        <f aca="false">'Retirement benefit values 2020'!AH99</f>
        <v>15077.5130509769</v>
      </c>
      <c r="W99" s="22" t="n">
        <f aca="false">'Retirement benefit values 2019'!AH99</f>
        <v>14116.3774916492</v>
      </c>
      <c r="X99" s="22" t="n">
        <f aca="false">'Retirement benefit values 2017'!AH99</f>
        <v>2707.89218846634</v>
      </c>
      <c r="Z99" s="7" t="n">
        <f aca="false">Z95+1</f>
        <v>2038</v>
      </c>
      <c r="AA99" s="7" t="n">
        <f aca="false">'Retirement benefit values 2020'!AM99</f>
        <v>0.565940804253444</v>
      </c>
      <c r="AB99" s="0" t="n">
        <f aca="false">'Retirement benefit values 2019'!AM99</f>
        <v>0.535335164278896</v>
      </c>
      <c r="AC99" s="0" t="n">
        <f aca="false">'Retirement benefit values 2017'!AM99</f>
        <v>0.5331310499</v>
      </c>
      <c r="AD99" s="0" t="n">
        <f aca="false">'Retirement values 2015 mor '!AI99</f>
        <v>0.63630558830022</v>
      </c>
      <c r="AE99" s="0" t="n">
        <f aca="false">'Retirement values 2015 no mor '!AH99</f>
        <v>0.9148620636</v>
      </c>
    </row>
    <row r="100" customFormat="false" ht="15" hidden="false" customHeight="false" outlineLevel="0" collapsed="false">
      <c r="A100" s="14" t="n">
        <f aca="false">A96+1</f>
        <v>2038</v>
      </c>
      <c r="B100" s="21" t="n">
        <f aca="false">'Retirement benefit values 2020'!AD100</f>
        <v>29249.9643304909</v>
      </c>
      <c r="C100" s="22" t="n">
        <f aca="false">'Retirement benefit values 2019'!AD100</f>
        <v>28199.994331548</v>
      </c>
      <c r="D100" s="22" t="n">
        <f aca="false">'Retirement benefit values 2017'!AD100</f>
        <v>5419.75597244825</v>
      </c>
      <c r="E100" s="22" t="n">
        <f aca="false">'Retirement values 2015 mor '!AA100</f>
        <v>30887.1145788696</v>
      </c>
      <c r="F100" s="22" t="e">
        <f aca="false">'Retirement values 2015 no mor '!Z100</f>
        <v>#NAME?</v>
      </c>
      <c r="G100" s="22" t="n">
        <f aca="false">'Retirement benefit values 2020'!AE100</f>
        <v>32385.1082624167</v>
      </c>
      <c r="H100" s="22" t="n">
        <f aca="false">'Retirement benefit values 2019'!AE100</f>
        <v>31589.242978422</v>
      </c>
      <c r="I100" s="22" t="n">
        <f aca="false">'Retirement benefit values 2017'!AE100</f>
        <v>7042.54450008076</v>
      </c>
      <c r="J100" s="22" t="n">
        <f aca="false">'Retirement values 2015 mor '!AB100</f>
        <v>41333.5076236685</v>
      </c>
      <c r="K100" s="22" t="e">
        <f aca="false">'Retirement values 2015 no mor '!AA100</f>
        <v>#NAME?</v>
      </c>
      <c r="L100" s="22" t="n">
        <f aca="false">'Retirement benefit values 2020'!AF100</f>
        <v>23612.762209313</v>
      </c>
      <c r="M100" s="22" t="n">
        <f aca="false">'Retirement benefit values 2019'!AF100</f>
        <v>22958.2851154594</v>
      </c>
      <c r="N100" s="22" t="n">
        <f aca="false">'Retirement benefit values 2017'!AF100</f>
        <v>4492.84215369698</v>
      </c>
      <c r="O100" s="22" t="n">
        <f aca="false">'Retirement values 2015 mor '!AC100</f>
        <v>25615.4300618207</v>
      </c>
      <c r="P100" s="22" t="e">
        <f aca="false">'Retirement values 2015 no mor '!AB100</f>
        <v>#NAME?</v>
      </c>
      <c r="Q100" s="22" t="n">
        <f aca="false">'Retirement benefit values 2020'!AG100</f>
        <v>19208.9451448375</v>
      </c>
      <c r="R100" s="22" t="n">
        <f aca="false">'Retirement benefit values 2019'!AG100</f>
        <v>18261.3758469226</v>
      </c>
      <c r="S100" s="22" t="n">
        <f aca="false">'Retirement benefit values 2017'!AG100</f>
        <v>3385.93833143382</v>
      </c>
      <c r="T100" s="22" t="n">
        <f aca="false">'Retirement values 2015 mor '!AD100</f>
        <v>19280.5074814594</v>
      </c>
      <c r="U100" s="22" t="e">
        <f aca="false">'Retirement values 2015 no mor '!AC100</f>
        <v>#NAME?</v>
      </c>
      <c r="V100" s="22" t="n">
        <f aca="false">'Retirement benefit values 2020'!AH100</f>
        <v>15099.5409637725</v>
      </c>
      <c r="W100" s="22" t="n">
        <f aca="false">'Retirement benefit values 2019'!AH100</f>
        <v>14127.1447257516</v>
      </c>
      <c r="X100" s="22" t="n">
        <f aca="false">'Retirement benefit values 2017'!AH100</f>
        <v>2710.85524381274</v>
      </c>
      <c r="Z100" s="7" t="n">
        <f aca="false">Z96+1</f>
        <v>2038</v>
      </c>
      <c r="AA100" s="7" t="n">
        <f aca="false">'Retirement benefit values 2020'!AM100</f>
        <v>0.566646389866192</v>
      </c>
      <c r="AB100" s="0" t="n">
        <f aca="false">'Retirement benefit values 2019'!AM100</f>
        <v>0.529404700785091</v>
      </c>
      <c r="AC100" s="0" t="n">
        <f aca="false">'Retirement benefit values 2017'!AM100</f>
        <v>0.5341311237</v>
      </c>
      <c r="AD100" s="0" t="n">
        <f aca="false">'Retirement values 2015 mor '!AI100</f>
        <v>0.636118924825085</v>
      </c>
      <c r="AE100" s="0" t="n">
        <f aca="false">'Retirement values 2015 no mor '!AH100</f>
        <v>0.9029763219</v>
      </c>
    </row>
    <row r="101" customFormat="false" ht="15" hidden="false" customHeight="false" outlineLevel="0" collapsed="false">
      <c r="A101" s="14" t="n">
        <f aca="false">A97+1</f>
        <v>2039</v>
      </c>
      <c r="B101" s="21" t="n">
        <f aca="false">'Retirement benefit values 2020'!AD101</f>
        <v>29299.230614123</v>
      </c>
      <c r="C101" s="22" t="n">
        <f aca="false">'Retirement benefit values 2019'!AD101</f>
        <v>28176.2643149362</v>
      </c>
      <c r="D101" s="22" t="n">
        <f aca="false">'Retirement benefit values 2017'!AD101</f>
        <v>5423.87059069374</v>
      </c>
      <c r="E101" s="22" t="n">
        <f aca="false">'Retirement values 2015 mor '!AA101</f>
        <v>30820.7137707447</v>
      </c>
      <c r="F101" s="22" t="e">
        <f aca="false">'Retirement values 2015 no mor '!Z101</f>
        <v>#NAME?</v>
      </c>
      <c r="G101" s="22" t="n">
        <f aca="false">'Retirement benefit values 2020'!AE101</f>
        <v>32433.7719497509</v>
      </c>
      <c r="H101" s="22" t="n">
        <f aca="false">'Retirement benefit values 2019'!AE101</f>
        <v>31600.7436945408</v>
      </c>
      <c r="I101" s="22" t="n">
        <f aca="false">'Retirement benefit values 2017'!AE101</f>
        <v>7082.35428532791</v>
      </c>
      <c r="J101" s="22" t="n">
        <f aca="false">'Retirement values 2015 mor '!AB101</f>
        <v>41517.6253997839</v>
      </c>
      <c r="K101" s="22" t="e">
        <f aca="false">'Retirement values 2015 no mor '!AA101</f>
        <v>#NAME?</v>
      </c>
      <c r="L101" s="22" t="n">
        <f aca="false">'Retirement benefit values 2020'!AF101</f>
        <v>23682.0285365241</v>
      </c>
      <c r="M101" s="22" t="n">
        <f aca="false">'Retirement benefit values 2019'!AF101</f>
        <v>23035.3886365467</v>
      </c>
      <c r="N101" s="22" t="n">
        <f aca="false">'Retirement benefit values 2017'!AF101</f>
        <v>4500.65994177685</v>
      </c>
      <c r="O101" s="22" t="n">
        <f aca="false">'Retirement values 2015 mor '!AC101</f>
        <v>25630.8690466914</v>
      </c>
      <c r="P101" s="22" t="e">
        <f aca="false">'Retirement values 2015 no mor '!AB101</f>
        <v>#NAME?</v>
      </c>
      <c r="Q101" s="22" t="n">
        <f aca="false">'Retirement benefit values 2020'!AG101</f>
        <v>19178.3620584602</v>
      </c>
      <c r="R101" s="22" t="n">
        <f aca="false">'Retirement benefit values 2019'!AG101</f>
        <v>18332.5153224239</v>
      </c>
      <c r="S101" s="22" t="n">
        <f aca="false">'Retirement benefit values 2017'!AG101</f>
        <v>3391.0136045123</v>
      </c>
      <c r="T101" s="22" t="n">
        <f aca="false">'Retirement values 2015 mor '!AD101</f>
        <v>19290.0251041607</v>
      </c>
      <c r="U101" s="22" t="e">
        <f aca="false">'Retirement values 2015 no mor '!AC101</f>
        <v>#NAME?</v>
      </c>
      <c r="V101" s="22" t="n">
        <f aca="false">'Retirement benefit values 2020'!AH101</f>
        <v>15115.9239697945</v>
      </c>
      <c r="W101" s="22" t="n">
        <f aca="false">'Retirement benefit values 2019'!AH101</f>
        <v>14125.0509790076</v>
      </c>
      <c r="X101" s="22" t="n">
        <f aca="false">'Retirement benefit values 2017'!AH101</f>
        <v>2716.2898971439</v>
      </c>
      <c r="Z101" s="7" t="n">
        <f aca="false">Z97+1</f>
        <v>2039</v>
      </c>
      <c r="AA101" s="7" t="n">
        <f aca="false">'Retirement benefit values 2020'!AM101</f>
        <v>0.564340659977149</v>
      </c>
      <c r="AB101" s="0" t="n">
        <f aca="false">'Retirement benefit values 2019'!AM101</f>
        <v>0.52934587928387</v>
      </c>
      <c r="AC101" s="0" t="n">
        <f aca="false">'Retirement benefit values 2017'!AM101</f>
        <v>0.5330825371</v>
      </c>
      <c r="AD101" s="0" t="n">
        <f aca="false">'Retirement values 2015 mor '!AI101</f>
        <v>0.636524222709431</v>
      </c>
      <c r="AE101" s="0" t="n">
        <f aca="false">'Retirement values 2015 no mor '!AH101</f>
        <v>0.9217801266</v>
      </c>
    </row>
    <row r="102" customFormat="false" ht="15" hidden="false" customHeight="false" outlineLevel="0" collapsed="false">
      <c r="A102" s="14" t="n">
        <f aca="false">A98+1</f>
        <v>2039</v>
      </c>
      <c r="B102" s="21" t="n">
        <f aca="false">'Retirement benefit values 2020'!AD102</f>
        <v>29313.7792607226</v>
      </c>
      <c r="C102" s="22" t="n">
        <f aca="false">'Retirement benefit values 2019'!AD102</f>
        <v>28140.8381070004</v>
      </c>
      <c r="D102" s="22" t="n">
        <f aca="false">'Retirement benefit values 2017'!AD102</f>
        <v>5422.04876318858</v>
      </c>
      <c r="E102" s="22" t="n">
        <f aca="false">'Retirement values 2015 mor '!AA102</f>
        <v>31062.9893750358</v>
      </c>
      <c r="F102" s="22" t="e">
        <f aca="false">'Retirement values 2015 no mor '!Z102</f>
        <v>#NAME?</v>
      </c>
      <c r="G102" s="22" t="n">
        <f aca="false">'Retirement benefit values 2020'!AE102</f>
        <v>32523.886136713</v>
      </c>
      <c r="H102" s="22" t="n">
        <f aca="false">'Retirement benefit values 2019'!AE102</f>
        <v>31640.1060422764</v>
      </c>
      <c r="I102" s="22" t="n">
        <f aca="false">'Retirement benefit values 2017'!AE102</f>
        <v>7127.95398184258</v>
      </c>
      <c r="J102" s="22" t="n">
        <f aca="false">'Retirement values 2015 mor '!AB102</f>
        <v>42029.6171165155</v>
      </c>
      <c r="K102" s="22" t="e">
        <f aca="false">'Retirement values 2015 no mor '!AA102</f>
        <v>#NAME?</v>
      </c>
      <c r="L102" s="22" t="n">
        <f aca="false">'Retirement benefit values 2020'!AF102</f>
        <v>23658.931715689</v>
      </c>
      <c r="M102" s="22" t="n">
        <f aca="false">'Retirement benefit values 2019'!AF102</f>
        <v>23080.7167148656</v>
      </c>
      <c r="N102" s="22" t="n">
        <f aca="false">'Retirement benefit values 2017'!AF102</f>
        <v>4513.33802955727</v>
      </c>
      <c r="O102" s="22" t="n">
        <f aca="false">'Retirement values 2015 mor '!AC102</f>
        <v>25777.5614894654</v>
      </c>
      <c r="P102" s="22" t="e">
        <f aca="false">'Retirement values 2015 no mor '!AB102</f>
        <v>#NAME?</v>
      </c>
      <c r="Q102" s="22" t="n">
        <f aca="false">'Retirement benefit values 2020'!AG102</f>
        <v>19198.7021136863</v>
      </c>
      <c r="R102" s="22" t="n">
        <f aca="false">'Retirement benefit values 2019'!AG102</f>
        <v>18427.0110146942</v>
      </c>
      <c r="S102" s="22" t="n">
        <f aca="false">'Retirement benefit values 2017'!AG102</f>
        <v>3392.52104613444</v>
      </c>
      <c r="T102" s="22" t="n">
        <f aca="false">'Retirement values 2015 mor '!AD102</f>
        <v>19459.1936334674</v>
      </c>
      <c r="U102" s="22" t="e">
        <f aca="false">'Retirement values 2015 no mor '!AC102</f>
        <v>#NAME?</v>
      </c>
      <c r="V102" s="22" t="n">
        <f aca="false">'Retirement benefit values 2020'!AH102</f>
        <v>15128.0123405676</v>
      </c>
      <c r="W102" s="22" t="n">
        <f aca="false">'Retirement benefit values 2019'!AH102</f>
        <v>14129.2929088873</v>
      </c>
      <c r="X102" s="22" t="n">
        <f aca="false">'Retirement benefit values 2017'!AH102</f>
        <v>2721.12925111116</v>
      </c>
      <c r="Z102" s="7" t="n">
        <f aca="false">Z98+1</f>
        <v>2039</v>
      </c>
      <c r="AA102" s="7" t="n">
        <f aca="false">'Retirement benefit values 2020'!AM102</f>
        <v>0.563918801815783</v>
      </c>
      <c r="AB102" s="0" t="n">
        <f aca="false">'Retirement benefit values 2019'!AM102</f>
        <v>0.529659178593782</v>
      </c>
      <c r="AC102" s="0" t="n">
        <f aca="false">'Retirement benefit values 2017'!AM102</f>
        <v>0.5273051521</v>
      </c>
      <c r="AD102" s="0" t="n">
        <f aca="false">'Retirement values 2015 mor '!AI102</f>
        <v>0.639450091175615</v>
      </c>
      <c r="AE102" s="0" t="n">
        <f aca="false">'Retirement values 2015 no mor '!AH102</f>
        <v>0.9069603791</v>
      </c>
    </row>
    <row r="103" customFormat="false" ht="15" hidden="false" customHeight="false" outlineLevel="0" collapsed="false">
      <c r="A103" s="14" t="n">
        <f aca="false">A99+1</f>
        <v>2039</v>
      </c>
      <c r="B103" s="21" t="n">
        <f aca="false">'Retirement benefit values 2020'!AD103</f>
        <v>29378.1273162882</v>
      </c>
      <c r="C103" s="22" t="n">
        <f aca="false">'Retirement benefit values 2019'!AD103</f>
        <v>28150.9191127614</v>
      </c>
      <c r="D103" s="22" t="n">
        <f aca="false">'Retirement benefit values 2017'!AD103</f>
        <v>5434.07169838181</v>
      </c>
      <c r="E103" s="22" t="n">
        <f aca="false">'Retirement values 2015 mor '!AA103</f>
        <v>31008.0838011299</v>
      </c>
      <c r="F103" s="22" t="e">
        <f aca="false">'Retirement values 2015 no mor '!Z103</f>
        <v>#NAME?</v>
      </c>
      <c r="G103" s="22" t="n">
        <f aca="false">'Retirement benefit values 2020'!AE103</f>
        <v>32532.3360917782</v>
      </c>
      <c r="H103" s="22" t="n">
        <f aca="false">'Retirement benefit values 2019'!AE103</f>
        <v>31617.4741748028</v>
      </c>
      <c r="I103" s="22" t="n">
        <f aca="false">'Retirement benefit values 2017'!AE103</f>
        <v>7177.3795384905</v>
      </c>
      <c r="J103" s="22" t="n">
        <f aca="false">'Retirement values 2015 mor '!AB103</f>
        <v>42096.6195203057</v>
      </c>
      <c r="K103" s="22" t="e">
        <f aca="false">'Retirement values 2015 no mor '!AA103</f>
        <v>#NAME?</v>
      </c>
      <c r="L103" s="22" t="n">
        <f aca="false">'Retirement benefit values 2020'!AF103</f>
        <v>23719.2194893732</v>
      </c>
      <c r="M103" s="22" t="n">
        <f aca="false">'Retirement benefit values 2019'!AF103</f>
        <v>23182.8175365282</v>
      </c>
      <c r="N103" s="22" t="n">
        <f aca="false">'Retirement benefit values 2017'!AF103</f>
        <v>4518.13394657245</v>
      </c>
      <c r="O103" s="22" t="n">
        <f aca="false">'Retirement values 2015 mor '!AC103</f>
        <v>25733.3995387997</v>
      </c>
      <c r="P103" s="22" t="e">
        <f aca="false">'Retirement values 2015 no mor '!AB103</f>
        <v>#NAME?</v>
      </c>
      <c r="Q103" s="22" t="n">
        <f aca="false">'Retirement benefit values 2020'!AG103</f>
        <v>19227.2066277849</v>
      </c>
      <c r="R103" s="22" t="n">
        <f aca="false">'Retirement benefit values 2019'!AG103</f>
        <v>18431.3555030972</v>
      </c>
      <c r="S103" s="22" t="n">
        <f aca="false">'Retirement benefit values 2017'!AG103</f>
        <v>3397.24661776836</v>
      </c>
      <c r="T103" s="22" t="n">
        <f aca="false">'Retirement values 2015 mor '!AD103</f>
        <v>19462.2080604337</v>
      </c>
      <c r="U103" s="22" t="e">
        <f aca="false">'Retirement values 2015 no mor '!AC103</f>
        <v>#NAME?</v>
      </c>
      <c r="V103" s="22" t="n">
        <f aca="false">'Retirement benefit values 2020'!AH103</f>
        <v>15134.7334813981</v>
      </c>
      <c r="W103" s="22" t="n">
        <f aca="false">'Retirement benefit values 2019'!AH103</f>
        <v>14135.7366591096</v>
      </c>
      <c r="X103" s="22" t="n">
        <f aca="false">'Retirement benefit values 2017'!AH103</f>
        <v>2726.47849954794</v>
      </c>
      <c r="Z103" s="7" t="n">
        <f aca="false">Z99+1</f>
        <v>2039</v>
      </c>
      <c r="AA103" s="7" t="n">
        <f aca="false">'Retirement benefit values 2020'!AM103</f>
        <v>0.563000923200165</v>
      </c>
      <c r="AB103" s="0" t="n">
        <f aca="false">'Retirement benefit values 2019'!AM103</f>
        <v>0.52696118777103</v>
      </c>
      <c r="AC103" s="0" t="n">
        <f aca="false">'Retirement benefit values 2017'!AM103</f>
        <v>0.5273697528</v>
      </c>
      <c r="AD103" s="0" t="n">
        <f aca="false">'Retirement values 2015 mor '!AI103</f>
        <v>0.635145787943748</v>
      </c>
      <c r="AE103" s="0" t="n">
        <f aca="false">'Retirement values 2015 no mor '!AH103</f>
        <v>0.9047356266</v>
      </c>
    </row>
    <row r="104" customFormat="false" ht="15" hidden="false" customHeight="false" outlineLevel="0" collapsed="false">
      <c r="A104" s="14" t="n">
        <f aca="false">A100+1</f>
        <v>2039</v>
      </c>
      <c r="B104" s="21" t="n">
        <f aca="false">'Retirement benefit values 2020'!AD104</f>
        <v>29378.6983794606</v>
      </c>
      <c r="C104" s="22" t="n">
        <f aca="false">'Retirement benefit values 2019'!AD104</f>
        <v>28164.174271919</v>
      </c>
      <c r="D104" s="22" t="n">
        <f aca="false">'Retirement benefit values 2017'!AD104</f>
        <v>5447.5310473678</v>
      </c>
      <c r="E104" s="22" t="n">
        <f aca="false">'Retirement values 2015 mor '!AA104</f>
        <v>31111.4483621945</v>
      </c>
      <c r="F104" s="22" t="e">
        <f aca="false">'Retirement values 2015 no mor '!Z104</f>
        <v>#NAME?</v>
      </c>
      <c r="G104" s="22" t="n">
        <f aca="false">'Retirement benefit values 2020'!AE104</f>
        <v>32561.4737213729</v>
      </c>
      <c r="H104" s="22" t="n">
        <f aca="false">'Retirement benefit values 2019'!AE104</f>
        <v>31627.8123676618</v>
      </c>
      <c r="I104" s="22" t="n">
        <f aca="false">'Retirement benefit values 2017'!AE104</f>
        <v>7196.11927733316</v>
      </c>
      <c r="J104" s="22" t="n">
        <f aca="false">'Retirement values 2015 mor '!AB104</f>
        <v>42420.03515763</v>
      </c>
      <c r="K104" s="22" t="e">
        <f aca="false">'Retirement values 2015 no mor '!AA104</f>
        <v>#NAME?</v>
      </c>
      <c r="L104" s="22" t="n">
        <f aca="false">'Retirement benefit values 2020'!AF104</f>
        <v>23849.5358265243</v>
      </c>
      <c r="M104" s="22" t="n">
        <f aca="false">'Retirement benefit values 2019'!AF104</f>
        <v>23213.2175465073</v>
      </c>
      <c r="N104" s="22" t="n">
        <f aca="false">'Retirement benefit values 2017'!AF104</f>
        <v>4539.01332061551</v>
      </c>
      <c r="O104" s="22" t="n">
        <f aca="false">'Retirement values 2015 mor '!AC104</f>
        <v>25793.7544646976</v>
      </c>
      <c r="P104" s="22" t="e">
        <f aca="false">'Retirement values 2015 no mor '!AB104</f>
        <v>#NAME?</v>
      </c>
      <c r="Q104" s="22" t="n">
        <f aca="false">'Retirement benefit values 2020'!AG104</f>
        <v>19260.1107896992</v>
      </c>
      <c r="R104" s="22" t="n">
        <f aca="false">'Retirement benefit values 2019'!AG104</f>
        <v>18460.9441270161</v>
      </c>
      <c r="S104" s="22" t="n">
        <f aca="false">'Retirement benefit values 2017'!AG104</f>
        <v>3401.01303948103</v>
      </c>
      <c r="T104" s="22" t="n">
        <f aca="false">'Retirement values 2015 mor '!AD104</f>
        <v>19572.1322100345</v>
      </c>
      <c r="U104" s="22" t="e">
        <f aca="false">'Retirement values 2015 no mor '!AC104</f>
        <v>#NAME?</v>
      </c>
      <c r="V104" s="22" t="n">
        <f aca="false">'Retirement benefit values 2020'!AH104</f>
        <v>15167.0295338984</v>
      </c>
      <c r="W104" s="22" t="n">
        <f aca="false">'Retirement benefit values 2019'!AH104</f>
        <v>14149.4716186533</v>
      </c>
      <c r="X104" s="22" t="n">
        <f aca="false">'Retirement benefit values 2017'!AH104</f>
        <v>2729.39241923557</v>
      </c>
      <c r="Z104" s="7" t="n">
        <f aca="false">Z100+1</f>
        <v>2039</v>
      </c>
      <c r="AA104" s="7" t="n">
        <f aca="false">'Retirement benefit values 2020'!AM104</f>
        <v>0.558309226824616</v>
      </c>
      <c r="AB104" s="0" t="n">
        <f aca="false">'Retirement benefit values 2019'!AM104</f>
        <v>0.525306673385166</v>
      </c>
      <c r="AC104" s="0" t="n">
        <f aca="false">'Retirement benefit values 2017'!AM104</f>
        <v>0.5273697528</v>
      </c>
      <c r="AD104" s="0" t="n">
        <f aca="false">'Retirement values 2015 mor '!AI104</f>
        <v>0.635808154149931</v>
      </c>
      <c r="AE104" s="0" t="n">
        <f aca="false">'Retirement values 2015 no mor '!AH104</f>
        <v>0.8982724368</v>
      </c>
    </row>
    <row r="105" customFormat="false" ht="15" hidden="false" customHeight="false" outlineLevel="0" collapsed="false">
      <c r="A105" s="14" t="n">
        <f aca="false">A101+1</f>
        <v>2040</v>
      </c>
      <c r="B105" s="21" t="n">
        <f aca="false">'Retirement benefit values 2020'!AD105</f>
        <v>29448.8053088737</v>
      </c>
      <c r="C105" s="22" t="n">
        <f aca="false">'Retirement benefit values 2019'!AD105</f>
        <v>28222.1613366187</v>
      </c>
      <c r="D105" s="22" t="n">
        <f aca="false">'Retirement benefit values 2017'!AD105</f>
        <v>5445.65140400981</v>
      </c>
      <c r="E105" s="22" t="n">
        <f aca="false">'Retirement values 2015 mor '!AA105</f>
        <v>31092.5953975961</v>
      </c>
      <c r="F105" s="22" t="e">
        <f aca="false">'Retirement values 2015 no mor '!Z105</f>
        <v>#NAME?</v>
      </c>
      <c r="G105" s="22" t="n">
        <f aca="false">'Retirement benefit values 2020'!AE105</f>
        <v>32536.6910852743</v>
      </c>
      <c r="H105" s="22" t="n">
        <f aca="false">'Retirement benefit values 2019'!AE105</f>
        <v>31642.231076389</v>
      </c>
      <c r="I105" s="22" t="n">
        <f aca="false">'Retirement benefit values 2017'!AE105</f>
        <v>7221.17672046981</v>
      </c>
      <c r="J105" s="22" t="n">
        <f aca="false">'Retirement values 2015 mor '!AB105</f>
        <v>42638.4694408071</v>
      </c>
      <c r="K105" s="22" t="e">
        <f aca="false">'Retirement values 2015 no mor '!AA105</f>
        <v>#NAME?</v>
      </c>
      <c r="L105" s="22" t="n">
        <f aca="false">'Retirement benefit values 2020'!AF105</f>
        <v>24002.8334713161</v>
      </c>
      <c r="M105" s="22" t="n">
        <f aca="false">'Retirement benefit values 2019'!AF105</f>
        <v>23250.2961151244</v>
      </c>
      <c r="N105" s="22" t="n">
        <f aca="false">'Retirement benefit values 2017'!AF105</f>
        <v>4550.63023251419</v>
      </c>
      <c r="O105" s="22" t="n">
        <f aca="false">'Retirement values 2015 mor '!AC105</f>
        <v>25745.9875585678</v>
      </c>
      <c r="P105" s="22" t="e">
        <f aca="false">'Retirement values 2015 no mor '!AB105</f>
        <v>#NAME?</v>
      </c>
      <c r="Q105" s="22" t="n">
        <f aca="false">'Retirement benefit values 2020'!AG105</f>
        <v>19283.1112820736</v>
      </c>
      <c r="R105" s="22" t="n">
        <f aca="false">'Retirement benefit values 2019'!AG105</f>
        <v>18532.3988898541</v>
      </c>
      <c r="S105" s="22" t="n">
        <f aca="false">'Retirement benefit values 2017'!AG105</f>
        <v>3406.95140225717</v>
      </c>
      <c r="T105" s="22" t="n">
        <f aca="false">'Retirement values 2015 mor '!AD105</f>
        <v>19577.2767821889</v>
      </c>
      <c r="U105" s="22" t="e">
        <f aca="false">'Retirement values 2015 no mor '!AC105</f>
        <v>#NAME?</v>
      </c>
      <c r="V105" s="22" t="n">
        <f aca="false">'Retirement benefit values 2020'!AH105</f>
        <v>15180.2907880015</v>
      </c>
      <c r="W105" s="22" t="n">
        <f aca="false">'Retirement benefit values 2019'!AH105</f>
        <v>14146.2370005475</v>
      </c>
      <c r="X105" s="22" t="n">
        <f aca="false">'Retirement benefit values 2017'!AH105</f>
        <v>2735.03689214329</v>
      </c>
      <c r="Z105" s="7" t="n">
        <f aca="false">Z101+1</f>
        <v>2040</v>
      </c>
      <c r="AA105" s="7" t="n">
        <f aca="false">'Retirement benefit values 2020'!AM105</f>
        <v>0.556796046704621</v>
      </c>
      <c r="AB105" s="0" t="n">
        <f aca="false">'Retirement benefit values 2019'!AM105</f>
        <v>0.52852828721189</v>
      </c>
      <c r="AC105" s="0" t="n">
        <f aca="false">'Retirement benefit values 2017'!AM105</f>
        <v>0.5276811952</v>
      </c>
      <c r="AD105" s="0" t="n">
        <f aca="false">'Retirement values 2015 mor '!AI105</f>
        <v>0.634486500904455</v>
      </c>
      <c r="AE105" s="0" t="n">
        <f aca="false">'Retirement values 2015 no mor '!AH105</f>
        <v>0.8849227334</v>
      </c>
    </row>
    <row r="106" customFormat="false" ht="15" hidden="false" customHeight="false" outlineLevel="0" collapsed="false">
      <c r="A106" s="14" t="n">
        <f aca="false">A102+1</f>
        <v>2040</v>
      </c>
      <c r="B106" s="21" t="n">
        <f aca="false">'Retirement benefit values 2020'!AD106</f>
        <v>29435.6927145103</v>
      </c>
      <c r="C106" s="22" t="n">
        <f aca="false">'Retirement benefit values 2019'!AD106</f>
        <v>28247.6974156979</v>
      </c>
      <c r="D106" s="22" t="n">
        <f aca="false">'Retirement benefit values 2017'!AD106</f>
        <v>5459.43021703873</v>
      </c>
      <c r="E106" s="22" t="n">
        <f aca="false">'Retirement values 2015 mor '!AA106</f>
        <v>31205.877065448</v>
      </c>
      <c r="F106" s="22" t="e">
        <f aca="false">'Retirement values 2015 no mor '!Z106</f>
        <v>#NAME?</v>
      </c>
      <c r="G106" s="22" t="n">
        <f aca="false">'Retirement benefit values 2020'!AE106</f>
        <v>32573.6166523117</v>
      </c>
      <c r="H106" s="22" t="n">
        <f aca="false">'Retirement benefit values 2019'!AE106</f>
        <v>31720.5818397394</v>
      </c>
      <c r="I106" s="22" t="n">
        <f aca="false">'Retirement benefit values 2017'!AE106</f>
        <v>7248.99229472363</v>
      </c>
      <c r="J106" s="22" t="n">
        <f aca="false">'Retirement values 2015 mor '!AB106</f>
        <v>42918.5474020771</v>
      </c>
      <c r="K106" s="22" t="e">
        <f aca="false">'Retirement values 2015 no mor '!AA106</f>
        <v>#NAME?</v>
      </c>
      <c r="L106" s="22" t="n">
        <f aca="false">'Retirement benefit values 2020'!AF106</f>
        <v>24020.7868736902</v>
      </c>
      <c r="M106" s="22" t="n">
        <f aca="false">'Retirement benefit values 2019'!AF106</f>
        <v>23273.0022591465</v>
      </c>
      <c r="N106" s="22" t="n">
        <f aca="false">'Retirement benefit values 2017'!AF106</f>
        <v>4565.61869066066</v>
      </c>
      <c r="O106" s="22" t="n">
        <f aca="false">'Retirement values 2015 mor '!AC106</f>
        <v>25943.4156528561</v>
      </c>
      <c r="P106" s="22" t="e">
        <f aca="false">'Retirement values 2015 no mor '!AB106</f>
        <v>#NAME?</v>
      </c>
      <c r="Q106" s="22" t="n">
        <f aca="false">'Retirement benefit values 2020'!AG106</f>
        <v>19293.3069516471</v>
      </c>
      <c r="R106" s="22" t="n">
        <f aca="false">'Retirement benefit values 2019'!AG106</f>
        <v>18549.2915001698</v>
      </c>
      <c r="S106" s="22" t="n">
        <f aca="false">'Retirement benefit values 2017'!AG106</f>
        <v>3412.52625717553</v>
      </c>
      <c r="T106" s="22" t="n">
        <f aca="false">'Retirement values 2015 mor '!AD106</f>
        <v>19671.4588258409</v>
      </c>
      <c r="U106" s="22" t="e">
        <f aca="false">'Retirement values 2015 no mor '!AC106</f>
        <v>#NAME?</v>
      </c>
      <c r="V106" s="22" t="n">
        <f aca="false">'Retirement benefit values 2020'!AH106</f>
        <v>15185.7559881011</v>
      </c>
      <c r="W106" s="22" t="n">
        <f aca="false">'Retirement benefit values 2019'!AH106</f>
        <v>14149.9992590844</v>
      </c>
      <c r="X106" s="22" t="n">
        <f aca="false">'Retirement benefit values 2017'!AH106</f>
        <v>2740.53495463992</v>
      </c>
      <c r="Z106" s="7" t="n">
        <f aca="false">Z102+1</f>
        <v>2040</v>
      </c>
      <c r="AA106" s="7" t="n">
        <f aca="false">'Retirement benefit values 2020'!AM106</f>
        <v>0.561114886130399</v>
      </c>
      <c r="AB106" s="0" t="n">
        <f aca="false">'Retirement benefit values 2019'!AM106</f>
        <v>0.521831459879715</v>
      </c>
      <c r="AC106" s="0" t="n">
        <f aca="false">'Retirement benefit values 2017'!AM106</f>
        <v>0.5273697528</v>
      </c>
      <c r="AD106" s="0" t="n">
        <f aca="false">'Retirement values 2015 mor '!AI106</f>
        <v>0.635636475182009</v>
      </c>
      <c r="AE106" s="0" t="n">
        <f aca="false">'Retirement values 2015 no mor '!AH106</f>
        <v>0.8980423215</v>
      </c>
    </row>
    <row r="107" customFormat="false" ht="15" hidden="false" customHeight="false" outlineLevel="0" collapsed="false">
      <c r="A107" s="14" t="n">
        <f aca="false">A103+1</f>
        <v>2040</v>
      </c>
      <c r="B107" s="21" t="n">
        <f aca="false">'Retirement benefit values 2020'!AD107</f>
        <v>29421.0484570558</v>
      </c>
      <c r="C107" s="22" t="n">
        <f aca="false">'Retirement benefit values 2019'!AD107</f>
        <v>28290.9491062533</v>
      </c>
      <c r="D107" s="22" t="n">
        <f aca="false">'Retirement benefit values 2017'!AD107</f>
        <v>5467.23294939171</v>
      </c>
      <c r="E107" s="22" t="n">
        <f aca="false">'Retirement values 2015 mor '!AA107</f>
        <v>31130.5959167182</v>
      </c>
      <c r="F107" s="22" t="e">
        <f aca="false">'Retirement values 2015 no mor '!Z107</f>
        <v>#NAME?</v>
      </c>
      <c r="G107" s="22" t="n">
        <f aca="false">'Retirement benefit values 2020'!AE107</f>
        <v>32598.8455033096</v>
      </c>
      <c r="H107" s="22" t="n">
        <f aca="false">'Retirement benefit values 2019'!AE107</f>
        <v>31767.457280178</v>
      </c>
      <c r="I107" s="22" t="n">
        <f aca="false">'Retirement benefit values 2017'!AE107</f>
        <v>7266.51697141693</v>
      </c>
      <c r="J107" s="22" t="n">
        <f aca="false">'Retirement values 2015 mor '!AB107</f>
        <v>43050.1313616239</v>
      </c>
      <c r="K107" s="22" t="e">
        <f aca="false">'Retirement values 2015 no mor '!AA107</f>
        <v>#NAME?</v>
      </c>
      <c r="L107" s="22" t="n">
        <f aca="false">'Retirement benefit values 2020'!AF107</f>
        <v>24081.1390546804</v>
      </c>
      <c r="M107" s="22" t="n">
        <f aca="false">'Retirement benefit values 2019'!AF107</f>
        <v>23214.2347875906</v>
      </c>
      <c r="N107" s="22" t="n">
        <f aca="false">'Retirement benefit values 2017'!AF107</f>
        <v>4581.27995607726</v>
      </c>
      <c r="O107" s="22" t="n">
        <f aca="false">'Retirement values 2015 mor '!AC107</f>
        <v>25982.3499919445</v>
      </c>
      <c r="P107" s="22" t="e">
        <f aca="false">'Retirement values 2015 no mor '!AB107</f>
        <v>#NAME?</v>
      </c>
      <c r="Q107" s="22" t="n">
        <f aca="false">'Retirement benefit values 2020'!AG107</f>
        <v>19332.3223687055</v>
      </c>
      <c r="R107" s="22" t="n">
        <f aca="false">'Retirement benefit values 2019'!AG107</f>
        <v>18614.9026548057</v>
      </c>
      <c r="S107" s="22" t="n">
        <f aca="false">'Retirement benefit values 2017'!AG107</f>
        <v>3417.96914090789</v>
      </c>
      <c r="T107" s="22" t="n">
        <f aca="false">'Retirement values 2015 mor '!AD107</f>
        <v>19666.4204657311</v>
      </c>
      <c r="U107" s="22" t="e">
        <f aca="false">'Retirement values 2015 no mor '!AC107</f>
        <v>#NAME?</v>
      </c>
      <c r="V107" s="22" t="n">
        <f aca="false">'Retirement benefit values 2020'!AH107</f>
        <v>15202.2707460301</v>
      </c>
      <c r="W107" s="22" t="n">
        <f aca="false">'Retirement benefit values 2019'!AH107</f>
        <v>14172.3187536529</v>
      </c>
      <c r="X107" s="22" t="n">
        <f aca="false">'Retirement benefit values 2017'!AH107</f>
        <v>2745.33961749233</v>
      </c>
      <c r="Z107" s="7" t="n">
        <f aca="false">Z103+1</f>
        <v>2040</v>
      </c>
      <c r="AA107" s="7" t="n">
        <f aca="false">'Retirement benefit values 2020'!AM107</f>
        <v>0.56152149386461</v>
      </c>
      <c r="AB107" s="0" t="n">
        <f aca="false">'Retirement benefit values 2019'!AM107</f>
        <v>0.518851908005689</v>
      </c>
      <c r="AC107" s="0" t="n">
        <f aca="false">'Retirement benefit values 2017'!AM107</f>
        <v>0.5316076811</v>
      </c>
      <c r="AD107" s="0" t="n">
        <f aca="false">'Retirement values 2015 mor '!AI107</f>
        <v>0.634274372572345</v>
      </c>
      <c r="AE107" s="0" t="n">
        <f aca="false">'Retirement values 2015 no mor '!AH107</f>
        <v>0.8982650691</v>
      </c>
    </row>
    <row r="108" customFormat="false" ht="15" hidden="false" customHeight="false" outlineLevel="0" collapsed="false">
      <c r="A108" s="14" t="n">
        <f aca="false">A104+1</f>
        <v>2040</v>
      </c>
      <c r="B108" s="21" t="n">
        <f aca="false">'Retirement benefit values 2020'!AD108</f>
        <v>29520.6318934344</v>
      </c>
      <c r="C108" s="22" t="n">
        <f aca="false">'Retirement benefit values 2019'!AD108</f>
        <v>28327.635487505</v>
      </c>
      <c r="D108" s="22" t="n">
        <f aca="false">'Retirement benefit values 2017'!AD108</f>
        <v>5476.33996688695</v>
      </c>
      <c r="E108" s="22" t="n">
        <f aca="false">'Retirement values 2015 mor '!AA108</f>
        <v>31444.9955705605</v>
      </c>
      <c r="F108" s="22" t="e">
        <f aca="false">'Retirement values 2015 no mor '!Z108</f>
        <v>#NAME?</v>
      </c>
      <c r="G108" s="22" t="n">
        <f aca="false">'Retirement benefit values 2020'!AE108</f>
        <v>32818.4307056165</v>
      </c>
      <c r="H108" s="22" t="n">
        <f aca="false">'Retirement benefit values 2019'!AE108</f>
        <v>31974.4795884083</v>
      </c>
      <c r="I108" s="22" t="n">
        <f aca="false">'Retirement benefit values 2017'!AE108</f>
        <v>7286.65782492302</v>
      </c>
      <c r="J108" s="22" t="n">
        <f aca="false">'Retirement values 2015 mor '!AB108</f>
        <v>43623.9692090733</v>
      </c>
      <c r="K108" s="22" t="e">
        <f aca="false">'Retirement values 2015 no mor '!AA108</f>
        <v>#NAME?</v>
      </c>
      <c r="L108" s="22" t="n">
        <f aca="false">'Retirement benefit values 2020'!AF108</f>
        <v>24128.7276871846</v>
      </c>
      <c r="M108" s="22" t="n">
        <f aca="false">'Retirement benefit values 2019'!AF108</f>
        <v>23244.0453740089</v>
      </c>
      <c r="N108" s="22" t="n">
        <f aca="false">'Retirement benefit values 2017'!AF108</f>
        <v>4610.23218111684</v>
      </c>
      <c r="O108" s="22" t="n">
        <f aca="false">'Retirement values 2015 mor '!AC108</f>
        <v>26240.2463862633</v>
      </c>
      <c r="P108" s="22" t="e">
        <f aca="false">'Retirement values 2015 no mor '!AB108</f>
        <v>#NAME?</v>
      </c>
      <c r="Q108" s="22" t="n">
        <f aca="false">'Retirement benefit values 2020'!AG108</f>
        <v>19351.9371458983</v>
      </c>
      <c r="R108" s="22" t="n">
        <f aca="false">'Retirement benefit values 2019'!AG108</f>
        <v>18628.9073978164</v>
      </c>
      <c r="S108" s="22" t="n">
        <f aca="false">'Retirement benefit values 2017'!AG108</f>
        <v>3425.76947784098</v>
      </c>
      <c r="T108" s="22" t="n">
        <f aca="false">'Retirement values 2015 mor '!AD108</f>
        <v>19847.6331549156</v>
      </c>
      <c r="U108" s="22" t="e">
        <f aca="false">'Retirement values 2015 no mor '!AC108</f>
        <v>#NAME?</v>
      </c>
      <c r="V108" s="22" t="n">
        <f aca="false">'Retirement benefit values 2020'!AH108</f>
        <v>15224.5727944189</v>
      </c>
      <c r="W108" s="22" t="n">
        <f aca="false">'Retirement benefit values 2019'!AH108</f>
        <v>14185.6950658776</v>
      </c>
      <c r="X108" s="22" t="n">
        <f aca="false">'Retirement benefit values 2017'!AH108</f>
        <v>2750.77050993294</v>
      </c>
      <c r="Z108" s="7" t="n">
        <f aca="false">Z104+1</f>
        <v>2040</v>
      </c>
      <c r="AA108" s="7" t="n">
        <f aca="false">'Retirement benefit values 2020'!AM108</f>
        <v>0.557391091094676</v>
      </c>
      <c r="AB108" s="0" t="n">
        <f aca="false">'Retirement benefit values 2019'!AM108</f>
        <v>0.518194134706846</v>
      </c>
      <c r="AC108" s="0" t="n">
        <f aca="false">'Retirement benefit values 2017'!AM108</f>
        <v>0.5183131374</v>
      </c>
      <c r="AD108" s="0" t="n">
        <f aca="false">'Retirement values 2015 mor '!AI108</f>
        <v>0.632901295156357</v>
      </c>
      <c r="AE108" s="0" t="n">
        <f aca="false">'Retirement values 2015 no mor '!AH108</f>
        <v>0.8861549964</v>
      </c>
    </row>
  </sheetData>
  <mergeCells count="6">
    <mergeCell ref="B2:F2"/>
    <mergeCell ref="H2:K2"/>
    <mergeCell ref="M2:P2"/>
    <mergeCell ref="R2:U2"/>
    <mergeCell ref="W2:Z2"/>
    <mergeCell ref="AB2:AE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2018-08-17T15:36:31Z</dcterms:created>
  <dc:creator>Leonardo Calcagno</dc:creator>
  <dc:language>fr-FR</dc:language>
  <dcterms:modified xsi:type="dcterms:W3CDTF">2020-07-12T00:08:18Z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