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ANSES\"/>
    </mc:Choice>
  </mc:AlternateContent>
  <bookViews>
    <workbookView xWindow="0" yWindow="0" windowWidth="20490" windowHeight="7050" tabRatio="834"/>
    <workbookView xWindow="0" yWindow="0" windowWidth="20490" windowHeight="7050" activeTab="1"/>
  </bookViews>
  <sheets>
    <sheet name="Sheet1" sheetId="1" r:id="rId1"/>
    <sheet name="Versión ordenada" sheetId="2" r:id="rId2"/>
    <sheet name="Versión ordenada trimestral" sheetId="3" r:id="rId3"/>
    <sheet name="AIF 2017 base caja" sheetId="4" r:id="rId4"/>
  </sheets>
  <calcPr calcId="162913"/>
</workbook>
</file>

<file path=xl/calcChain.xml><?xml version="1.0" encoding="utf-8"?>
<calcChain xmlns="http://schemas.openxmlformats.org/spreadsheetml/2006/main">
  <c r="T3" i="2" l="1"/>
  <c r="R3" i="2"/>
  <c r="S3" i="2"/>
  <c r="Q21" i="2"/>
  <c r="P21" i="2"/>
  <c r="Q18" i="2"/>
  <c r="P18" i="2"/>
  <c r="Q17" i="2"/>
  <c r="P17" i="2"/>
  <c r="Q16" i="2"/>
  <c r="P16" i="2"/>
  <c r="Q14" i="2"/>
  <c r="P14" i="2"/>
  <c r="Q6" i="2"/>
  <c r="P6" i="2"/>
  <c r="Q12" i="2"/>
  <c r="P12" i="2"/>
  <c r="Q11" i="2"/>
  <c r="P11" i="2"/>
  <c r="Q10" i="2"/>
  <c r="P10" i="2"/>
  <c r="Q9" i="2"/>
  <c r="P9" i="2"/>
  <c r="Q8" i="2"/>
  <c r="P8" i="2"/>
  <c r="Q7" i="2"/>
  <c r="P7" i="2"/>
  <c r="Q4" i="2"/>
  <c r="P4" i="2"/>
  <c r="Q3" i="2"/>
  <c r="P3" i="2"/>
  <c r="T55" i="1" l="1"/>
  <c r="W1382" i="1" l="1"/>
  <c r="T1391" i="1"/>
  <c r="T1390" i="1"/>
  <c r="V1381" i="1"/>
  <c r="W1381" i="1" s="1"/>
  <c r="T1381" i="1"/>
  <c r="U1381" i="1" s="1"/>
  <c r="T1380" i="1"/>
  <c r="W1384" i="1"/>
  <c r="W1383" i="1"/>
  <c r="W1380" i="1"/>
  <c r="W1379" i="1"/>
  <c r="W1378" i="1"/>
  <c r="W1377" i="1"/>
  <c r="W1376" i="1"/>
  <c r="W1375" i="1"/>
  <c r="W1374" i="1"/>
  <c r="U1384" i="1"/>
  <c r="U1383" i="1"/>
  <c r="U1382" i="1"/>
  <c r="U1380" i="1"/>
  <c r="U1379" i="1"/>
  <c r="U1378" i="1"/>
  <c r="U1377" i="1"/>
  <c r="U1376" i="1"/>
  <c r="U1375" i="1"/>
  <c r="U1374" i="1"/>
  <c r="T1384" i="1"/>
  <c r="T1383" i="1"/>
  <c r="T1382" i="1"/>
  <c r="T1379" i="1"/>
  <c r="T1378" i="1"/>
  <c r="T1377" i="1"/>
  <c r="T1376" i="1"/>
  <c r="T1375" i="1"/>
  <c r="T1374" i="1"/>
  <c r="V1383" i="1"/>
  <c r="V1382" i="1"/>
  <c r="V1380" i="1"/>
  <c r="V1379" i="1"/>
  <c r="V1384" i="1"/>
  <c r="V1378" i="1"/>
  <c r="V1377" i="1"/>
  <c r="V1376" i="1"/>
  <c r="V1375" i="1"/>
  <c r="V1374" i="1"/>
  <c r="U1390" i="1" l="1"/>
  <c r="U1391" i="1"/>
  <c r="T201" i="1"/>
  <c r="T200" i="1"/>
  <c r="T197" i="1"/>
  <c r="T194" i="1"/>
  <c r="T191" i="1"/>
  <c r="T190" i="1"/>
  <c r="T187" i="1"/>
  <c r="T184" i="1"/>
  <c r="T181" i="1"/>
  <c r="T180" i="1"/>
  <c r="T177" i="1"/>
  <c r="T174" i="1"/>
  <c r="T171" i="1"/>
  <c r="T170" i="1"/>
  <c r="T167" i="1"/>
  <c r="T164" i="1"/>
  <c r="T161" i="1"/>
  <c r="T160" i="1"/>
  <c r="T157" i="1"/>
  <c r="T154" i="1"/>
  <c r="T151" i="1"/>
  <c r="T150" i="1"/>
  <c r="T147" i="1"/>
  <c r="T144" i="1"/>
  <c r="T141" i="1"/>
  <c r="T140" i="1"/>
  <c r="T137" i="1"/>
  <c r="T134" i="1"/>
  <c r="T131" i="1"/>
  <c r="T130" i="1"/>
  <c r="T127" i="1"/>
  <c r="T124" i="1"/>
  <c r="T121" i="1"/>
  <c r="T120" i="1"/>
  <c r="T117" i="1"/>
  <c r="T114" i="1"/>
  <c r="T111" i="1"/>
  <c r="T108" i="1"/>
  <c r="T107" i="1"/>
  <c r="T104" i="1"/>
  <c r="T101" i="1"/>
  <c r="T98" i="1"/>
  <c r="T95" i="1"/>
  <c r="T94" i="1"/>
  <c r="T91" i="1"/>
  <c r="T88" i="1"/>
  <c r="T85" i="1"/>
  <c r="T84" i="1"/>
  <c r="T81" i="1"/>
  <c r="T78" i="1"/>
  <c r="T75" i="1"/>
  <c r="T74" i="1"/>
  <c r="T71" i="1"/>
  <c r="T68" i="1"/>
  <c r="T65" i="1"/>
  <c r="T64" i="1"/>
  <c r="T61" i="1"/>
  <c r="T58" i="1"/>
  <c r="T54" i="1"/>
  <c r="T51" i="1"/>
  <c r="T48" i="1"/>
  <c r="T45" i="1"/>
  <c r="T44" i="1"/>
  <c r="T41" i="1"/>
  <c r="T38" i="1"/>
  <c r="T37" i="1"/>
  <c r="T34" i="1"/>
  <c r="T31" i="1"/>
  <c r="T30" i="1"/>
  <c r="T27" i="1"/>
  <c r="T24" i="1"/>
  <c r="T23" i="1"/>
  <c r="T20" i="1"/>
  <c r="T17" i="1"/>
  <c r="T14" i="1"/>
  <c r="T11" i="1"/>
  <c r="T8" i="1"/>
  <c r="V40" i="1"/>
  <c r="P1435" i="1" l="1"/>
  <c r="O1435" i="1"/>
  <c r="P1434" i="1"/>
  <c r="O1434" i="1"/>
  <c r="P1433" i="1"/>
  <c r="O1433" i="1"/>
  <c r="P1432" i="1"/>
  <c r="O1432" i="1"/>
  <c r="P1429" i="1"/>
  <c r="O1429" i="1"/>
  <c r="P1426" i="1"/>
  <c r="O1426" i="1"/>
  <c r="P1423" i="1"/>
  <c r="O1423" i="1"/>
  <c r="P1422" i="1"/>
  <c r="O1422" i="1"/>
  <c r="P1419" i="1"/>
  <c r="O1419" i="1"/>
  <c r="P1418" i="1"/>
  <c r="O1418" i="1"/>
  <c r="P1415" i="1"/>
  <c r="O1415" i="1"/>
  <c r="P1414" i="1"/>
  <c r="O1414" i="1"/>
  <c r="P1413" i="1"/>
  <c r="O1413" i="1"/>
  <c r="P1412" i="1"/>
  <c r="O1412" i="1"/>
  <c r="P1411" i="1"/>
  <c r="O1411" i="1"/>
  <c r="P1408" i="1"/>
  <c r="O1408" i="1"/>
  <c r="P1407" i="1"/>
  <c r="O1407" i="1"/>
  <c r="P1406" i="1"/>
  <c r="O1406" i="1"/>
  <c r="P1403" i="1"/>
  <c r="O1403" i="1"/>
  <c r="P1402" i="1"/>
  <c r="O1402" i="1"/>
  <c r="P1401" i="1"/>
  <c r="O1401" i="1"/>
  <c r="P1400" i="1"/>
  <c r="O1400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7" i="1"/>
  <c r="O1387" i="1"/>
  <c r="P1384" i="1"/>
  <c r="O1384" i="1"/>
  <c r="P1383" i="1"/>
  <c r="O1383" i="1"/>
  <c r="P1380" i="1"/>
  <c r="O1380" i="1"/>
  <c r="P1379" i="1"/>
  <c r="O1379" i="1"/>
  <c r="P1376" i="1"/>
  <c r="O1376" i="1"/>
  <c r="P1375" i="1"/>
  <c r="O1375" i="1"/>
  <c r="J77" i="3" l="1"/>
  <c r="J73" i="3"/>
  <c r="J76" i="3" s="1"/>
  <c r="J71" i="3"/>
  <c r="I71" i="3"/>
  <c r="J70" i="3"/>
  <c r="J74" i="3" s="1"/>
  <c r="N64" i="3"/>
  <c r="M64" i="3"/>
  <c r="H64" i="3"/>
  <c r="N63" i="3"/>
  <c r="L63" i="3"/>
  <c r="S62" i="3"/>
  <c r="R62" i="3"/>
  <c r="L62" i="3"/>
  <c r="K62" i="3"/>
  <c r="H62" i="3"/>
  <c r="G62" i="3"/>
  <c r="R60" i="3"/>
  <c r="R77" i="3" s="1"/>
  <c r="P60" i="3"/>
  <c r="L60" i="3"/>
  <c r="H60" i="3"/>
  <c r="H77" i="3" s="1"/>
  <c r="G60" i="3"/>
  <c r="G77" i="3" s="1"/>
  <c r="N59" i="3"/>
  <c r="G59" i="3"/>
  <c r="S58" i="3"/>
  <c r="R58" i="3"/>
  <c r="G58" i="3"/>
  <c r="N57" i="3"/>
  <c r="G57" i="3"/>
  <c r="S56" i="3"/>
  <c r="R56" i="3"/>
  <c r="H56" i="3"/>
  <c r="G56" i="3"/>
  <c r="N55" i="3"/>
  <c r="L55" i="3"/>
  <c r="G55" i="3"/>
  <c r="S54" i="3"/>
  <c r="R54" i="3"/>
  <c r="N54" i="3"/>
  <c r="L54" i="3"/>
  <c r="H54" i="3"/>
  <c r="G54" i="3"/>
  <c r="R53" i="3"/>
  <c r="N53" i="3"/>
  <c r="L53" i="3"/>
  <c r="H53" i="3"/>
  <c r="S52" i="3"/>
  <c r="R52" i="3"/>
  <c r="J52" i="3"/>
  <c r="I52" i="3"/>
  <c r="R44" i="3"/>
  <c r="Q44" i="3"/>
  <c r="I44" i="3"/>
  <c r="E44" i="3"/>
  <c r="D44" i="3"/>
  <c r="C44" i="3"/>
  <c r="B44" i="3"/>
  <c r="U42" i="3"/>
  <c r="U64" i="3" s="1"/>
  <c r="T42" i="3"/>
  <c r="T64" i="3" s="1"/>
  <c r="S42" i="3"/>
  <c r="S64" i="3" s="1"/>
  <c r="R42" i="3"/>
  <c r="R64" i="3" s="1"/>
  <c r="Q42" i="3"/>
  <c r="Q64" i="3" s="1"/>
  <c r="Q77" i="3" s="1"/>
  <c r="P42" i="3"/>
  <c r="P64" i="3" s="1"/>
  <c r="O42" i="3"/>
  <c r="O64" i="3" s="1"/>
  <c r="N42" i="3"/>
  <c r="M42" i="3"/>
  <c r="L42" i="3"/>
  <c r="L64" i="3" s="1"/>
  <c r="K42" i="3"/>
  <c r="K64" i="3" s="1"/>
  <c r="J42" i="3"/>
  <c r="J64" i="3" s="1"/>
  <c r="I42" i="3"/>
  <c r="I64" i="3" s="1"/>
  <c r="I77" i="3" s="1"/>
  <c r="H42" i="3"/>
  <c r="Q41" i="3"/>
  <c r="Q63" i="3" s="1"/>
  <c r="P41" i="3"/>
  <c r="P63" i="3" s="1"/>
  <c r="O41" i="3"/>
  <c r="O63" i="3" s="1"/>
  <c r="N41" i="3"/>
  <c r="M41" i="3"/>
  <c r="M63" i="3" s="1"/>
  <c r="L41" i="3"/>
  <c r="K41" i="3"/>
  <c r="K63" i="3" s="1"/>
  <c r="J41" i="3"/>
  <c r="J63" i="3" s="1"/>
  <c r="I41" i="3"/>
  <c r="I63" i="3" s="1"/>
  <c r="H41" i="3"/>
  <c r="H63" i="3" s="1"/>
  <c r="G41" i="3"/>
  <c r="G63" i="3" s="1"/>
  <c r="F41" i="3"/>
  <c r="F63" i="3" s="1"/>
  <c r="AC40" i="3"/>
  <c r="U40" i="3"/>
  <c r="U62" i="3" s="1"/>
  <c r="T40" i="3"/>
  <c r="T62" i="3" s="1"/>
  <c r="S40" i="3"/>
  <c r="R40" i="3"/>
  <c r="Q40" i="3"/>
  <c r="Q62" i="3" s="1"/>
  <c r="P40" i="3"/>
  <c r="P62" i="3" s="1"/>
  <c r="O40" i="3"/>
  <c r="O62" i="3" s="1"/>
  <c r="N40" i="3"/>
  <c r="N62" i="3" s="1"/>
  <c r="M40" i="3"/>
  <c r="M62" i="3" s="1"/>
  <c r="L40" i="3"/>
  <c r="K40" i="3"/>
  <c r="J40" i="3"/>
  <c r="J62" i="3" s="1"/>
  <c r="I40" i="3"/>
  <c r="I62" i="3" s="1"/>
  <c r="H40" i="3"/>
  <c r="G40" i="3"/>
  <c r="F40" i="3"/>
  <c r="F62" i="3" s="1"/>
  <c r="AC39" i="3"/>
  <c r="U38" i="3"/>
  <c r="U60" i="3" s="1"/>
  <c r="T38" i="3"/>
  <c r="T60" i="3" s="1"/>
  <c r="T77" i="3" s="1"/>
  <c r="S38" i="3"/>
  <c r="S60" i="3" s="1"/>
  <c r="S77" i="3" s="1"/>
  <c r="R38" i="3"/>
  <c r="Q38" i="3"/>
  <c r="Q60" i="3" s="1"/>
  <c r="P38" i="3"/>
  <c r="O38" i="3"/>
  <c r="O60" i="3" s="1"/>
  <c r="O77" i="3" s="1"/>
  <c r="N38" i="3"/>
  <c r="N60" i="3" s="1"/>
  <c r="N77" i="3" s="1"/>
  <c r="M38" i="3"/>
  <c r="M60" i="3" s="1"/>
  <c r="L38" i="3"/>
  <c r="K38" i="3"/>
  <c r="K60" i="3" s="1"/>
  <c r="K77" i="3" s="1"/>
  <c r="J38" i="3"/>
  <c r="J60" i="3" s="1"/>
  <c r="I38" i="3"/>
  <c r="I60" i="3" s="1"/>
  <c r="H38" i="3"/>
  <c r="G38" i="3"/>
  <c r="F38" i="3"/>
  <c r="F60" i="3" s="1"/>
  <c r="F77" i="3" s="1"/>
  <c r="AA37" i="3"/>
  <c r="U37" i="3"/>
  <c r="U59" i="3" s="1"/>
  <c r="T37" i="3"/>
  <c r="T59" i="3" s="1"/>
  <c r="S37" i="3"/>
  <c r="S59" i="3" s="1"/>
  <c r="R37" i="3"/>
  <c r="R59" i="3" s="1"/>
  <c r="Q37" i="3"/>
  <c r="Q59" i="3" s="1"/>
  <c r="P37" i="3"/>
  <c r="P59" i="3" s="1"/>
  <c r="O37" i="3"/>
  <c r="O59" i="3" s="1"/>
  <c r="N37" i="3"/>
  <c r="M37" i="3"/>
  <c r="M59" i="3" s="1"/>
  <c r="L37" i="3"/>
  <c r="L59" i="3" s="1"/>
  <c r="K37" i="3"/>
  <c r="K59" i="3" s="1"/>
  <c r="J37" i="3"/>
  <c r="J59" i="3" s="1"/>
  <c r="I37" i="3"/>
  <c r="I59" i="3" s="1"/>
  <c r="H37" i="3"/>
  <c r="H59" i="3" s="1"/>
  <c r="G37" i="3"/>
  <c r="F37" i="3"/>
  <c r="F59" i="3" s="1"/>
  <c r="U36" i="3"/>
  <c r="U58" i="3" s="1"/>
  <c r="T36" i="3"/>
  <c r="T58" i="3" s="1"/>
  <c r="S36" i="3"/>
  <c r="R36" i="3"/>
  <c r="Q36" i="3"/>
  <c r="Q58" i="3" s="1"/>
  <c r="P36" i="3"/>
  <c r="P58" i="3" s="1"/>
  <c r="O36" i="3"/>
  <c r="O58" i="3" s="1"/>
  <c r="N36" i="3"/>
  <c r="N58" i="3" s="1"/>
  <c r="M36" i="3"/>
  <c r="M58" i="3" s="1"/>
  <c r="L36" i="3"/>
  <c r="L58" i="3" s="1"/>
  <c r="K36" i="3"/>
  <c r="K58" i="3" s="1"/>
  <c r="J36" i="3"/>
  <c r="J58" i="3" s="1"/>
  <c r="I36" i="3"/>
  <c r="I58" i="3" s="1"/>
  <c r="H36" i="3"/>
  <c r="H58" i="3" s="1"/>
  <c r="G36" i="3"/>
  <c r="F36" i="3"/>
  <c r="F58" i="3" s="1"/>
  <c r="U35" i="3"/>
  <c r="U57" i="3" s="1"/>
  <c r="T35" i="3"/>
  <c r="T57" i="3" s="1"/>
  <c r="S35" i="3"/>
  <c r="S57" i="3" s="1"/>
  <c r="R35" i="3"/>
  <c r="R57" i="3" s="1"/>
  <c r="Q35" i="3"/>
  <c r="Q57" i="3" s="1"/>
  <c r="P35" i="3"/>
  <c r="P57" i="3" s="1"/>
  <c r="O35" i="3"/>
  <c r="O57" i="3" s="1"/>
  <c r="N35" i="3"/>
  <c r="M35" i="3"/>
  <c r="M57" i="3" s="1"/>
  <c r="L35" i="3"/>
  <c r="L57" i="3" s="1"/>
  <c r="K35" i="3"/>
  <c r="K57" i="3" s="1"/>
  <c r="J35" i="3"/>
  <c r="J57" i="3" s="1"/>
  <c r="I35" i="3"/>
  <c r="I57" i="3" s="1"/>
  <c r="H35" i="3"/>
  <c r="H57" i="3" s="1"/>
  <c r="G35" i="3"/>
  <c r="F35" i="3"/>
  <c r="F57" i="3" s="1"/>
  <c r="U34" i="3"/>
  <c r="U56" i="3" s="1"/>
  <c r="T34" i="3"/>
  <c r="T56" i="3" s="1"/>
  <c r="S34" i="3"/>
  <c r="R34" i="3"/>
  <c r="Q34" i="3"/>
  <c r="Q56" i="3" s="1"/>
  <c r="P34" i="3"/>
  <c r="P56" i="3" s="1"/>
  <c r="O34" i="3"/>
  <c r="O56" i="3" s="1"/>
  <c r="N34" i="3"/>
  <c r="N56" i="3" s="1"/>
  <c r="M34" i="3"/>
  <c r="M56" i="3" s="1"/>
  <c r="L34" i="3"/>
  <c r="L56" i="3" s="1"/>
  <c r="K34" i="3"/>
  <c r="K56" i="3" s="1"/>
  <c r="J34" i="3"/>
  <c r="J56" i="3" s="1"/>
  <c r="I34" i="3"/>
  <c r="I56" i="3" s="1"/>
  <c r="H34" i="3"/>
  <c r="G34" i="3"/>
  <c r="F34" i="3"/>
  <c r="F56" i="3" s="1"/>
  <c r="U33" i="3"/>
  <c r="U55" i="3" s="1"/>
  <c r="T33" i="3"/>
  <c r="S33" i="3"/>
  <c r="R33" i="3"/>
  <c r="R71" i="3" s="1"/>
  <c r="Q33" i="3"/>
  <c r="Q55" i="3" s="1"/>
  <c r="P33" i="3"/>
  <c r="O33" i="3"/>
  <c r="N33" i="3"/>
  <c r="N71" i="3" s="1"/>
  <c r="M33" i="3"/>
  <c r="M55" i="3" s="1"/>
  <c r="M73" i="3" s="1"/>
  <c r="M76" i="3" s="1"/>
  <c r="L33" i="3"/>
  <c r="L71" i="3" s="1"/>
  <c r="K33" i="3"/>
  <c r="J33" i="3"/>
  <c r="J55" i="3" s="1"/>
  <c r="I33" i="3"/>
  <c r="I55" i="3" s="1"/>
  <c r="H33" i="3"/>
  <c r="G33" i="3"/>
  <c r="F33" i="3"/>
  <c r="AB32" i="3"/>
  <c r="U32" i="3"/>
  <c r="T32" i="3"/>
  <c r="T54" i="3" s="1"/>
  <c r="S32" i="3"/>
  <c r="R32" i="3"/>
  <c r="Q32" i="3"/>
  <c r="Q54" i="3" s="1"/>
  <c r="P32" i="3"/>
  <c r="P54" i="3" s="1"/>
  <c r="O32" i="3"/>
  <c r="O54" i="3" s="1"/>
  <c r="N32" i="3"/>
  <c r="M32" i="3"/>
  <c r="M54" i="3" s="1"/>
  <c r="L32" i="3"/>
  <c r="K32" i="3"/>
  <c r="K54" i="3" s="1"/>
  <c r="J32" i="3"/>
  <c r="J54" i="3" s="1"/>
  <c r="I32" i="3"/>
  <c r="I54" i="3" s="1"/>
  <c r="H32" i="3"/>
  <c r="G32" i="3"/>
  <c r="F32" i="3"/>
  <c r="F54" i="3" s="1"/>
  <c r="AC31" i="3"/>
  <c r="Z31" i="3"/>
  <c r="U31" i="3"/>
  <c r="U53" i="3" s="1"/>
  <c r="T31" i="3"/>
  <c r="T53" i="3" s="1"/>
  <c r="S31" i="3"/>
  <c r="S53" i="3" s="1"/>
  <c r="R31" i="3"/>
  <c r="Q31" i="3"/>
  <c r="Q53" i="3" s="1"/>
  <c r="P31" i="3"/>
  <c r="P53" i="3" s="1"/>
  <c r="O31" i="3"/>
  <c r="O53" i="3" s="1"/>
  <c r="N31" i="3"/>
  <c r="M31" i="3"/>
  <c r="M53" i="3" s="1"/>
  <c r="L31" i="3"/>
  <c r="K31" i="3"/>
  <c r="K53" i="3" s="1"/>
  <c r="J31" i="3"/>
  <c r="J53" i="3" s="1"/>
  <c r="I31" i="3"/>
  <c r="I53" i="3" s="1"/>
  <c r="H31" i="3"/>
  <c r="G31" i="3"/>
  <c r="G53" i="3" s="1"/>
  <c r="F31" i="3"/>
  <c r="F53" i="3" s="1"/>
  <c r="U30" i="3"/>
  <c r="T30" i="3"/>
  <c r="S30" i="3"/>
  <c r="R30" i="3"/>
  <c r="R70" i="3" s="1"/>
  <c r="R74" i="3" s="1"/>
  <c r="Q30" i="3"/>
  <c r="P30" i="3"/>
  <c r="O30" i="3"/>
  <c r="N30" i="3"/>
  <c r="N70" i="3" s="1"/>
  <c r="N74" i="3" s="1"/>
  <c r="M30" i="3"/>
  <c r="L30" i="3"/>
  <c r="K30" i="3"/>
  <c r="J30" i="3"/>
  <c r="I30" i="3"/>
  <c r="H30" i="3"/>
  <c r="G30" i="3"/>
  <c r="F30" i="3"/>
  <c r="F70" i="3" s="1"/>
  <c r="F74" i="3" s="1"/>
  <c r="Z29" i="3"/>
  <c r="Y27" i="3"/>
  <c r="AB26" i="3"/>
  <c r="Z26" i="3"/>
  <c r="AC25" i="3"/>
  <c r="O25" i="3"/>
  <c r="U20" i="3"/>
  <c r="T20" i="3"/>
  <c r="S20" i="3"/>
  <c r="R20" i="3"/>
  <c r="Q20" i="3"/>
  <c r="P20" i="3"/>
  <c r="P18" i="3" s="1"/>
  <c r="O20" i="3"/>
  <c r="N20" i="3"/>
  <c r="M20" i="3"/>
  <c r="L20" i="3"/>
  <c r="K20" i="3"/>
  <c r="J20" i="3"/>
  <c r="I20" i="3"/>
  <c r="H20" i="3"/>
  <c r="G20" i="3"/>
  <c r="F20" i="3"/>
  <c r="U19" i="3"/>
  <c r="T19" i="3"/>
  <c r="S19" i="3"/>
  <c r="R19" i="3"/>
  <c r="R25" i="3" s="1"/>
  <c r="Q19" i="3"/>
  <c r="Q25" i="3" s="1"/>
  <c r="P19" i="3"/>
  <c r="P25" i="3" s="1"/>
  <c r="O19" i="3"/>
  <c r="N19" i="3"/>
  <c r="M19" i="3"/>
  <c r="L19" i="3"/>
  <c r="K19" i="3"/>
  <c r="J19" i="3"/>
  <c r="J18" i="3" s="1"/>
  <c r="I19" i="3"/>
  <c r="I18" i="3" s="1"/>
  <c r="H19" i="3"/>
  <c r="G19" i="3"/>
  <c r="F19" i="3"/>
  <c r="F18" i="3" s="1"/>
  <c r="T18" i="3"/>
  <c r="S18" i="3"/>
  <c r="R18" i="3"/>
  <c r="N18" i="3"/>
  <c r="L18" i="3"/>
  <c r="H18" i="3"/>
  <c r="AA17" i="3"/>
  <c r="AA19" i="3" s="1"/>
  <c r="Z17" i="3"/>
  <c r="W18" i="3" s="1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A14" i="3"/>
  <c r="Z14" i="3"/>
  <c r="Y14" i="3"/>
  <c r="X14" i="3"/>
  <c r="Z21" i="3" s="1"/>
  <c r="W14" i="3"/>
  <c r="AA11" i="3"/>
  <c r="Z11" i="3"/>
  <c r="Y11" i="3"/>
  <c r="X11" i="3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8" i="3"/>
  <c r="AA8" i="3"/>
  <c r="AA21" i="3" s="1"/>
  <c r="Z8" i="3"/>
  <c r="Y8" i="3"/>
  <c r="X8" i="3"/>
  <c r="W8" i="3"/>
  <c r="P54" i="2"/>
  <c r="P53" i="2"/>
  <c r="Q54" i="2" s="1"/>
  <c r="Q52" i="2"/>
  <c r="P52" i="2"/>
  <c r="O52" i="2"/>
  <c r="P48" i="2"/>
  <c r="O48" i="2"/>
  <c r="P46" i="2"/>
  <c r="O46" i="2"/>
  <c r="N46" i="2"/>
  <c r="M46" i="2"/>
  <c r="L46" i="2"/>
  <c r="K46" i="2"/>
  <c r="J46" i="2"/>
  <c r="I46" i="2"/>
  <c r="O45" i="2"/>
  <c r="O44" i="2"/>
  <c r="O41" i="2"/>
  <c r="P40" i="2" s="1"/>
  <c r="P41" i="2" s="1"/>
  <c r="O40" i="2"/>
  <c r="O39" i="2"/>
  <c r="I39" i="2"/>
  <c r="G39" i="2"/>
  <c r="E39" i="2"/>
  <c r="D39" i="2"/>
  <c r="H38" i="2"/>
  <c r="I38" i="2" s="1"/>
  <c r="J38" i="2" s="1"/>
  <c r="G38" i="2"/>
  <c r="E38" i="2"/>
  <c r="D38" i="2"/>
  <c r="I37" i="2"/>
  <c r="H37" i="2"/>
  <c r="G37" i="2"/>
  <c r="E37" i="2"/>
  <c r="D37" i="2"/>
  <c r="I36" i="2"/>
  <c r="J36" i="2" s="1"/>
  <c r="G36" i="2"/>
  <c r="E36" i="2"/>
  <c r="D36" i="2"/>
  <c r="O35" i="2"/>
  <c r="I35" i="2"/>
  <c r="J35" i="2" s="1"/>
  <c r="G35" i="2"/>
  <c r="F35" i="2"/>
  <c r="E35" i="2"/>
  <c r="D35" i="2"/>
  <c r="O34" i="2"/>
  <c r="O36" i="2" s="1"/>
  <c r="I34" i="2"/>
  <c r="J34" i="2" s="1"/>
  <c r="G34" i="2"/>
  <c r="F34" i="2" s="1"/>
  <c r="E34" i="2"/>
  <c r="D34" i="2"/>
  <c r="O33" i="2"/>
  <c r="I33" i="2"/>
  <c r="G33" i="2"/>
  <c r="E33" i="2"/>
  <c r="D33" i="2"/>
  <c r="I32" i="2"/>
  <c r="G32" i="2"/>
  <c r="F32" i="2" s="1"/>
  <c r="E32" i="2"/>
  <c r="D32" i="2"/>
  <c r="O31" i="2"/>
  <c r="J31" i="2"/>
  <c r="I31" i="2"/>
  <c r="G31" i="2"/>
  <c r="E31" i="2"/>
  <c r="F31" i="2" s="1"/>
  <c r="D31" i="2"/>
  <c r="J30" i="2"/>
  <c r="I30" i="2"/>
  <c r="G30" i="2"/>
  <c r="E30" i="2"/>
  <c r="F30" i="2" s="1"/>
  <c r="D30" i="2"/>
  <c r="P29" i="2"/>
  <c r="N29" i="2"/>
  <c r="N31" i="2" s="1"/>
  <c r="I29" i="2"/>
  <c r="J29" i="2" s="1"/>
  <c r="G29" i="2"/>
  <c r="F29" i="2"/>
  <c r="E29" i="2"/>
  <c r="D29" i="2"/>
  <c r="N28" i="2"/>
  <c r="N30" i="2" s="1"/>
  <c r="I28" i="2"/>
  <c r="G28" i="2"/>
  <c r="E28" i="2"/>
  <c r="D28" i="2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O27" i="2"/>
  <c r="J27" i="2"/>
  <c r="I27" i="2"/>
  <c r="G27" i="2"/>
  <c r="E27" i="2"/>
  <c r="F27" i="2" s="1"/>
  <c r="D27" i="2"/>
  <c r="B27" i="2"/>
  <c r="O26" i="2"/>
  <c r="P27" i="2" s="1"/>
  <c r="I26" i="2"/>
  <c r="G26" i="2"/>
  <c r="J26" i="2" s="1"/>
  <c r="F26" i="2"/>
  <c r="E26" i="2"/>
  <c r="D26" i="2"/>
  <c r="G25" i="2"/>
  <c r="F25" i="2"/>
  <c r="E25" i="2"/>
  <c r="D25" i="2"/>
  <c r="O21" i="2"/>
  <c r="O24" i="2" s="1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K2" i="2"/>
  <c r="J2" i="2"/>
  <c r="I2" i="2" s="1"/>
  <c r="H2" i="2" s="1"/>
  <c r="G2" i="2" s="1"/>
  <c r="F2" i="2" s="1"/>
  <c r="E2" i="2" s="1"/>
  <c r="D2" i="2" s="1"/>
  <c r="C2" i="2" s="1"/>
  <c r="B2" i="2" s="1"/>
  <c r="E1176" i="1"/>
  <c r="E1174" i="1"/>
  <c r="L1172" i="1"/>
  <c r="L1171" i="1"/>
  <c r="L1170" i="1"/>
  <c r="L1169" i="1"/>
  <c r="L1168" i="1"/>
  <c r="W1063" i="1"/>
  <c r="V1063" i="1"/>
  <c r="W1062" i="1"/>
  <c r="V1062" i="1"/>
  <c r="W1061" i="1"/>
  <c r="Z1063" i="1" s="1"/>
  <c r="V1061" i="1"/>
  <c r="Y1063" i="1" s="1"/>
  <c r="O1011" i="1"/>
  <c r="O1010" i="1"/>
  <c r="P1006" i="1"/>
  <c r="Q1006" i="1" s="1"/>
  <c r="M1006" i="1"/>
  <c r="O1006" i="1" s="1"/>
  <c r="P1005" i="1"/>
  <c r="M1005" i="1"/>
  <c r="P1002" i="1"/>
  <c r="P960" i="1"/>
  <c r="O960" i="1"/>
  <c r="O959" i="1"/>
  <c r="O955" i="1"/>
  <c r="P925" i="1"/>
  <c r="P924" i="1"/>
  <c r="P923" i="1"/>
  <c r="P922" i="1"/>
  <c r="O820" i="1"/>
  <c r="O808" i="1"/>
  <c r="O807" i="1"/>
  <c r="O809" i="1" s="1"/>
  <c r="O794" i="1"/>
  <c r="O792" i="1"/>
  <c r="O791" i="1"/>
  <c r="P792" i="1" s="1"/>
  <c r="Q762" i="1"/>
  <c r="O762" i="1" s="1"/>
  <c r="Q761" i="1"/>
  <c r="Q760" i="1"/>
  <c r="O760" i="1"/>
  <c r="R699" i="1"/>
  <c r="P699" i="1"/>
  <c r="M699" i="1"/>
  <c r="M698" i="1" s="1"/>
  <c r="R698" i="1"/>
  <c r="R697" i="1"/>
  <c r="P697" i="1"/>
  <c r="R696" i="1"/>
  <c r="P696" i="1"/>
  <c r="R648" i="1"/>
  <c r="P648" i="1"/>
  <c r="P647" i="1"/>
  <c r="P643" i="1" s="1"/>
  <c r="R646" i="1"/>
  <c r="P646" i="1"/>
  <c r="R645" i="1"/>
  <c r="P645" i="1"/>
  <c r="O643" i="1"/>
  <c r="O614" i="1"/>
  <c r="P614" i="1" s="1"/>
  <c r="O613" i="1"/>
  <c r="O567" i="1"/>
  <c r="O566" i="1"/>
  <c r="O540" i="1"/>
  <c r="O509" i="1"/>
  <c r="P509" i="1" s="1"/>
  <c r="O508" i="1"/>
  <c r="P459" i="1"/>
  <c r="O459" i="1"/>
  <c r="O458" i="1"/>
  <c r="L411" i="1"/>
  <c r="L410" i="1"/>
  <c r="F410" i="1"/>
  <c r="L407" i="1"/>
  <c r="L406" i="1"/>
  <c r="F406" i="1"/>
  <c r="O403" i="1"/>
  <c r="P403" i="1" s="1"/>
  <c r="L403" i="1"/>
  <c r="O402" i="1"/>
  <c r="L402" i="1"/>
  <c r="F402" i="1"/>
  <c r="P358" i="1"/>
  <c r="O358" i="1"/>
  <c r="O357" i="1"/>
  <c r="L275" i="1"/>
  <c r="L274" i="1"/>
  <c r="F274" i="1"/>
  <c r="AI221" i="1"/>
  <c r="AK221" i="1" s="1"/>
  <c r="AI220" i="1"/>
  <c r="AK220" i="1" s="1"/>
  <c r="AK219" i="1"/>
  <c r="AJ219" i="1"/>
  <c r="AK218" i="1"/>
  <c r="AJ218" i="1"/>
  <c r="AK217" i="1"/>
  <c r="AJ217" i="1"/>
  <c r="AH217" i="1"/>
  <c r="AK212" i="1"/>
  <c r="AH212" i="1"/>
  <c r="AH221" i="1" s="1"/>
  <c r="AI203" i="1"/>
  <c r="AK203" i="1" s="1"/>
  <c r="AK202" i="1"/>
  <c r="AI202" i="1"/>
  <c r="AK201" i="1"/>
  <c r="AJ201" i="1"/>
  <c r="AK200" i="1"/>
  <c r="AJ200" i="1"/>
  <c r="AH200" i="1"/>
  <c r="S200" i="1"/>
  <c r="S201" i="1" s="1"/>
  <c r="R199" i="1"/>
  <c r="R198" i="1"/>
  <c r="R200" i="1" s="1"/>
  <c r="S197" i="1"/>
  <c r="R196" i="1"/>
  <c r="AH195" i="1"/>
  <c r="AJ195" i="1" s="1"/>
  <c r="R195" i="1"/>
  <c r="R197" i="1" s="1"/>
  <c r="S194" i="1"/>
  <c r="R193" i="1"/>
  <c r="R194" i="1" s="1"/>
  <c r="R192" i="1"/>
  <c r="V197" i="1" s="1"/>
  <c r="S190" i="1"/>
  <c r="R189" i="1"/>
  <c r="R190" i="1" s="1"/>
  <c r="R188" i="1"/>
  <c r="S187" i="1"/>
  <c r="S191" i="1" s="1"/>
  <c r="R187" i="1"/>
  <c r="AH186" i="1"/>
  <c r="R186" i="1"/>
  <c r="AK185" i="1"/>
  <c r="AI185" i="1"/>
  <c r="AI186" i="1" s="1"/>
  <c r="R185" i="1"/>
  <c r="V189" i="1" s="1"/>
  <c r="AK184" i="1"/>
  <c r="AJ184" i="1"/>
  <c r="AH184" i="1"/>
  <c r="S184" i="1"/>
  <c r="R183" i="1"/>
  <c r="R182" i="1"/>
  <c r="R184" i="1" s="1"/>
  <c r="S181" i="1"/>
  <c r="X180" i="1"/>
  <c r="S180" i="1"/>
  <c r="R180" i="1"/>
  <c r="AK179" i="1"/>
  <c r="AH179" i="1"/>
  <c r="AJ179" i="1" s="1"/>
  <c r="X179" i="1"/>
  <c r="W179" i="1" s="1"/>
  <c r="R179" i="1"/>
  <c r="X178" i="1"/>
  <c r="V178" i="1"/>
  <c r="R178" i="1"/>
  <c r="V177" i="1"/>
  <c r="S177" i="1"/>
  <c r="Y176" i="1"/>
  <c r="X176" i="1"/>
  <c r="Y177" i="1" s="1"/>
  <c r="W176" i="1"/>
  <c r="V176" i="1"/>
  <c r="R176" i="1"/>
  <c r="R177" i="1" s="1"/>
  <c r="R175" i="1"/>
  <c r="S174" i="1"/>
  <c r="X173" i="1"/>
  <c r="R173" i="1"/>
  <c r="R172" i="1"/>
  <c r="R174" i="1" s="1"/>
  <c r="X171" i="1"/>
  <c r="AI170" i="1"/>
  <c r="AK170" i="1" s="1"/>
  <c r="S170" i="1"/>
  <c r="R170" i="1"/>
  <c r="AI169" i="1"/>
  <c r="R169" i="1"/>
  <c r="AK168" i="1"/>
  <c r="AJ168" i="1"/>
  <c r="AH168" i="1"/>
  <c r="AH170" i="1" s="1"/>
  <c r="R168" i="1"/>
  <c r="S167" i="1"/>
  <c r="R166" i="1"/>
  <c r="R165" i="1"/>
  <c r="R167" i="1" s="1"/>
  <c r="S164" i="1"/>
  <c r="AK163" i="1"/>
  <c r="AJ163" i="1"/>
  <c r="AH163" i="1"/>
  <c r="R163" i="1"/>
  <c r="R162" i="1"/>
  <c r="R164" i="1" s="1"/>
  <c r="S160" i="1"/>
  <c r="S161" i="1" s="1"/>
  <c r="R159" i="1"/>
  <c r="R158" i="1"/>
  <c r="R160" i="1" s="1"/>
  <c r="S157" i="1"/>
  <c r="R156" i="1"/>
  <c r="R155" i="1"/>
  <c r="R157" i="1" s="1"/>
  <c r="AI154" i="1"/>
  <c r="AK154" i="1" s="1"/>
  <c r="S154" i="1"/>
  <c r="AK153" i="1"/>
  <c r="AJ153" i="1"/>
  <c r="AH153" i="1"/>
  <c r="R153" i="1"/>
  <c r="R152" i="1"/>
  <c r="R154" i="1" s="1"/>
  <c r="S151" i="1"/>
  <c r="U150" i="1"/>
  <c r="R150" i="1"/>
  <c r="R151" i="1" s="1"/>
  <c r="AK148" i="1"/>
  <c r="AH148" i="1"/>
  <c r="AJ148" i="1" s="1"/>
  <c r="U147" i="1"/>
  <c r="R147" i="1"/>
  <c r="U144" i="1"/>
  <c r="R144" i="1"/>
  <c r="V142" i="1"/>
  <c r="U141" i="1"/>
  <c r="S141" i="1"/>
  <c r="U140" i="1"/>
  <c r="R140" i="1"/>
  <c r="AK139" i="1"/>
  <c r="AI139" i="1"/>
  <c r="AK138" i="1"/>
  <c r="AJ138" i="1"/>
  <c r="AH138" i="1"/>
  <c r="AH139" i="1" s="1"/>
  <c r="AJ139" i="1" s="1"/>
  <c r="U137" i="1"/>
  <c r="R137" i="1"/>
  <c r="R141" i="1" s="1"/>
  <c r="U134" i="1"/>
  <c r="R134" i="1"/>
  <c r="AK133" i="1"/>
  <c r="AJ133" i="1"/>
  <c r="AH133" i="1"/>
  <c r="V132" i="1"/>
  <c r="U131" i="1"/>
  <c r="S131" i="1"/>
  <c r="U130" i="1"/>
  <c r="R130" i="1"/>
  <c r="U127" i="1"/>
  <c r="R127" i="1"/>
  <c r="AI124" i="1"/>
  <c r="AK124" i="1" s="1"/>
  <c r="U124" i="1"/>
  <c r="R124" i="1"/>
  <c r="AK123" i="1"/>
  <c r="AH123" i="1"/>
  <c r="AH124" i="1" s="1"/>
  <c r="U121" i="1"/>
  <c r="S121" i="1"/>
  <c r="U120" i="1"/>
  <c r="R120" i="1"/>
  <c r="AK118" i="1"/>
  <c r="AJ118" i="1"/>
  <c r="AH118" i="1"/>
  <c r="U117" i="1"/>
  <c r="R117" i="1"/>
  <c r="R121" i="1" s="1"/>
  <c r="U114" i="1"/>
  <c r="R114" i="1"/>
  <c r="U111" i="1"/>
  <c r="R111" i="1"/>
  <c r="AK109" i="1"/>
  <c r="AI109" i="1"/>
  <c r="AK108" i="1"/>
  <c r="AJ108" i="1"/>
  <c r="AH108" i="1"/>
  <c r="AH109" i="1" s="1"/>
  <c r="AJ109" i="1" s="1"/>
  <c r="S108" i="1"/>
  <c r="U107" i="1"/>
  <c r="R107" i="1"/>
  <c r="U104" i="1"/>
  <c r="R104" i="1"/>
  <c r="AK103" i="1"/>
  <c r="AJ103" i="1"/>
  <c r="AH103" i="1"/>
  <c r="U101" i="1"/>
  <c r="R101" i="1"/>
  <c r="U98" i="1"/>
  <c r="R98" i="1"/>
  <c r="S95" i="1"/>
  <c r="U95" i="1" s="1"/>
  <c r="R95" i="1"/>
  <c r="U94" i="1"/>
  <c r="R94" i="1"/>
  <c r="AI93" i="1"/>
  <c r="AK92" i="1"/>
  <c r="AH92" i="1"/>
  <c r="U91" i="1"/>
  <c r="R91" i="1"/>
  <c r="U88" i="1"/>
  <c r="R88" i="1"/>
  <c r="AK87" i="1"/>
  <c r="AH87" i="1"/>
  <c r="AJ87" i="1" s="1"/>
  <c r="S85" i="1"/>
  <c r="U85" i="1" s="1"/>
  <c r="U84" i="1"/>
  <c r="R84" i="1"/>
  <c r="U81" i="1"/>
  <c r="R81" i="1"/>
  <c r="AI78" i="1"/>
  <c r="AK78" i="1" s="1"/>
  <c r="U78" i="1"/>
  <c r="R78" i="1"/>
  <c r="AK76" i="1"/>
  <c r="AH76" i="1"/>
  <c r="AH78" i="1" s="1"/>
  <c r="U75" i="1"/>
  <c r="S75" i="1"/>
  <c r="U74" i="1"/>
  <c r="R74" i="1"/>
  <c r="AB72" i="1"/>
  <c r="AK71" i="1"/>
  <c r="AJ71" i="1"/>
  <c r="AH71" i="1"/>
  <c r="AB71" i="1"/>
  <c r="U71" i="1"/>
  <c r="R71" i="1"/>
  <c r="AB70" i="1"/>
  <c r="AB69" i="1"/>
  <c r="AB68" i="1"/>
  <c r="U68" i="1"/>
  <c r="R68" i="1"/>
  <c r="AB67" i="1"/>
  <c r="AA66" i="1"/>
  <c r="Z66" i="1"/>
  <c r="AC65" i="1"/>
  <c r="AB65" i="1"/>
  <c r="U65" i="1"/>
  <c r="S65" i="1"/>
  <c r="R65" i="1"/>
  <c r="AC64" i="1"/>
  <c r="AB64" i="1"/>
  <c r="Z64" i="1"/>
  <c r="U64" i="1"/>
  <c r="R64" i="1"/>
  <c r="AI62" i="1"/>
  <c r="AK62" i="1" s="1"/>
  <c r="AK61" i="1"/>
  <c r="AI61" i="1"/>
  <c r="AC61" i="1"/>
  <c r="AB61" i="1"/>
  <c r="U61" i="1"/>
  <c r="R61" i="1"/>
  <c r="AK60" i="1"/>
  <c r="AJ60" i="1"/>
  <c r="AH60" i="1"/>
  <c r="AA60" i="1"/>
  <c r="Z60" i="1"/>
  <c r="AC59" i="1"/>
  <c r="AB59" i="1"/>
  <c r="AC58" i="1"/>
  <c r="AB58" i="1"/>
  <c r="Z58" i="1"/>
  <c r="U58" i="1"/>
  <c r="R58" i="1"/>
  <c r="AC55" i="1"/>
  <c r="AB55" i="1"/>
  <c r="U55" i="1"/>
  <c r="S55" i="1"/>
  <c r="AC54" i="1"/>
  <c r="AA54" i="1"/>
  <c r="U54" i="1"/>
  <c r="R54" i="1"/>
  <c r="AC53" i="1"/>
  <c r="AB53" i="1"/>
  <c r="AC52" i="1"/>
  <c r="Z52" i="1"/>
  <c r="Z54" i="1" s="1"/>
  <c r="AB54" i="1" s="1"/>
  <c r="AK51" i="1"/>
  <c r="AI51" i="1"/>
  <c r="U51" i="1"/>
  <c r="R51" i="1"/>
  <c r="AK50" i="1"/>
  <c r="AI50" i="1"/>
  <c r="AK49" i="1"/>
  <c r="AJ49" i="1"/>
  <c r="AH49" i="1"/>
  <c r="AC49" i="1"/>
  <c r="AB49" i="1"/>
  <c r="AC48" i="1"/>
  <c r="AA48" i="1"/>
  <c r="U48" i="1"/>
  <c r="R48" i="1"/>
  <c r="AC47" i="1"/>
  <c r="AB47" i="1"/>
  <c r="AC46" i="1"/>
  <c r="Z46" i="1"/>
  <c r="Z48" i="1" s="1"/>
  <c r="AB48" i="1" s="1"/>
  <c r="U45" i="1"/>
  <c r="S45" i="1"/>
  <c r="R45" i="1"/>
  <c r="U44" i="1"/>
  <c r="R44" i="1"/>
  <c r="AC43" i="1"/>
  <c r="AB43" i="1"/>
  <c r="AA42" i="1"/>
  <c r="AC42" i="1" s="1"/>
  <c r="Z42" i="1"/>
  <c r="AC41" i="1"/>
  <c r="AB41" i="1"/>
  <c r="U41" i="1"/>
  <c r="R41" i="1"/>
  <c r="AC40" i="1"/>
  <c r="AB40" i="1"/>
  <c r="Z40" i="1"/>
  <c r="AI39" i="1"/>
  <c r="AK38" i="1"/>
  <c r="AH38" i="1"/>
  <c r="AJ38" i="1" s="1"/>
  <c r="S38" i="1"/>
  <c r="U38" i="1" s="1"/>
  <c r="R38" i="1"/>
  <c r="AC37" i="1"/>
  <c r="AB37" i="1"/>
  <c r="U37" i="1"/>
  <c r="R37" i="1"/>
  <c r="AA36" i="1"/>
  <c r="Z36" i="1"/>
  <c r="AC35" i="1"/>
  <c r="AB35" i="1"/>
  <c r="AC34" i="1"/>
  <c r="AB34" i="1"/>
  <c r="U34" i="1"/>
  <c r="R34" i="1"/>
  <c r="AA33" i="1"/>
  <c r="AC33" i="1" s="1"/>
  <c r="Z33" i="1"/>
  <c r="AC32" i="1"/>
  <c r="AB32" i="1"/>
  <c r="AC31" i="1"/>
  <c r="AB31" i="1"/>
  <c r="S31" i="1"/>
  <c r="U31" i="1" s="1"/>
  <c r="R31" i="1"/>
  <c r="AC30" i="1"/>
  <c r="AB30" i="1"/>
  <c r="AA30" i="1"/>
  <c r="Z30" i="1"/>
  <c r="U30" i="1"/>
  <c r="R30" i="1"/>
  <c r="AI29" i="1"/>
  <c r="AI30" i="1" s="1"/>
  <c r="AK30" i="1" s="1"/>
  <c r="AC29" i="1"/>
  <c r="AB29" i="1"/>
  <c r="AK28" i="1"/>
  <c r="AH28" i="1"/>
  <c r="AJ28" i="1" s="1"/>
  <c r="AC28" i="1"/>
  <c r="AB28" i="1"/>
  <c r="AC27" i="1"/>
  <c r="AB27" i="1"/>
  <c r="AA27" i="1"/>
  <c r="Z27" i="1"/>
  <c r="U27" i="1"/>
  <c r="R27" i="1"/>
  <c r="AC26" i="1"/>
  <c r="AB26" i="1"/>
  <c r="V26" i="1"/>
  <c r="AC25" i="1"/>
  <c r="AB25" i="1"/>
  <c r="AC24" i="1"/>
  <c r="AB24" i="1"/>
  <c r="AA24" i="1"/>
  <c r="Z24" i="1"/>
  <c r="U24" i="1"/>
  <c r="S24" i="1"/>
  <c r="AC23" i="1"/>
  <c r="AB23" i="1"/>
  <c r="U23" i="1"/>
  <c r="R23" i="1"/>
  <c r="AC22" i="1"/>
  <c r="AB22" i="1"/>
  <c r="AC21" i="1"/>
  <c r="AB21" i="1"/>
  <c r="AK20" i="1"/>
  <c r="AJ20" i="1"/>
  <c r="AH20" i="1"/>
  <c r="AC20" i="1"/>
  <c r="AB20" i="1"/>
  <c r="U20" i="1"/>
  <c r="R20" i="1"/>
  <c r="R24" i="1" s="1"/>
  <c r="AC19" i="1"/>
  <c r="AB19" i="1"/>
  <c r="AC18" i="1"/>
  <c r="AB18" i="1"/>
  <c r="AC17" i="1"/>
  <c r="AB17" i="1"/>
  <c r="U17" i="1"/>
  <c r="R17" i="1"/>
  <c r="AC16" i="1"/>
  <c r="AB16" i="1"/>
  <c r="AK15" i="1"/>
  <c r="AJ15" i="1"/>
  <c r="AH15" i="1"/>
  <c r="AA15" i="1"/>
  <c r="AC14" i="1"/>
  <c r="AB14" i="1"/>
  <c r="U14" i="1"/>
  <c r="R14" i="1"/>
  <c r="AC13" i="1"/>
  <c r="AB13" i="1"/>
  <c r="Z13" i="1"/>
  <c r="Z15" i="1" s="1"/>
  <c r="U11" i="1"/>
  <c r="R11" i="1"/>
  <c r="AK10" i="1"/>
  <c r="AH10" i="1"/>
  <c r="AJ10" i="1" s="1"/>
  <c r="AC10" i="1"/>
  <c r="AB10" i="1"/>
  <c r="Z10" i="1"/>
  <c r="U8" i="1"/>
  <c r="R8" i="1"/>
  <c r="O23" i="2" l="1"/>
  <c r="Q46" i="2"/>
  <c r="AI40" i="1"/>
  <c r="AK40" i="1" s="1"/>
  <c r="AK39" i="1"/>
  <c r="R161" i="1"/>
  <c r="R181" i="1"/>
  <c r="R201" i="1"/>
  <c r="P31" i="2"/>
  <c r="AC36" i="1"/>
  <c r="AB36" i="1"/>
  <c r="AC60" i="1"/>
  <c r="AB60" i="1"/>
  <c r="AB66" i="1"/>
  <c r="AC66" i="1"/>
  <c r="AH94" i="1"/>
  <c r="U108" i="1"/>
  <c r="R171" i="1"/>
  <c r="L21" i="3"/>
  <c r="L22" i="3" s="1"/>
  <c r="K21" i="3"/>
  <c r="O21" i="3"/>
  <c r="J21" i="3"/>
  <c r="J22" i="3" s="1"/>
  <c r="M21" i="3"/>
  <c r="N21" i="3"/>
  <c r="AK186" i="1"/>
  <c r="AJ186" i="1"/>
  <c r="N22" i="3"/>
  <c r="J78" i="3"/>
  <c r="AC15" i="1"/>
  <c r="AB15" i="1"/>
  <c r="R55" i="1"/>
  <c r="R75" i="1"/>
  <c r="R85" i="1"/>
  <c r="AK93" i="1"/>
  <c r="AI94" i="1"/>
  <c r="AK94" i="1" s="1"/>
  <c r="R108" i="1"/>
  <c r="W151" i="1"/>
  <c r="R191" i="1"/>
  <c r="AH154" i="1"/>
  <c r="S171" i="1"/>
  <c r="L73" i="3"/>
  <c r="L76" i="3" s="1"/>
  <c r="AJ124" i="1"/>
  <c r="R131" i="1"/>
  <c r="AJ170" i="1"/>
  <c r="X177" i="1"/>
  <c r="AJ212" i="1"/>
  <c r="P26" i="2"/>
  <c r="P30" i="2" s="1"/>
  <c r="F28" i="2"/>
  <c r="F33" i="2"/>
  <c r="F37" i="2"/>
  <c r="F39" i="2"/>
  <c r="Y19" i="3"/>
  <c r="Y20" i="3" s="1"/>
  <c r="I66" i="3"/>
  <c r="N73" i="3"/>
  <c r="N76" i="3" s="1"/>
  <c r="AK29" i="1"/>
  <c r="AB33" i="1"/>
  <c r="AB42" i="1"/>
  <c r="AB46" i="1"/>
  <c r="AB52" i="1"/>
  <c r="AJ76" i="1"/>
  <c r="AJ92" i="1"/>
  <c r="AJ123" i="1"/>
  <c r="U151" i="1"/>
  <c r="AJ154" i="1"/>
  <c r="AK195" i="1"/>
  <c r="AH203" i="1"/>
  <c r="P567" i="1"/>
  <c r="Z1062" i="1"/>
  <c r="G70" i="3"/>
  <c r="G74" i="3" s="1"/>
  <c r="G52" i="3"/>
  <c r="G44" i="3"/>
  <c r="G18" i="3"/>
  <c r="K70" i="3"/>
  <c r="K74" i="3" s="1"/>
  <c r="K52" i="3"/>
  <c r="K44" i="3"/>
  <c r="K18" i="3"/>
  <c r="K22" i="3" s="1"/>
  <c r="O70" i="3"/>
  <c r="O74" i="3" s="1"/>
  <c r="O52" i="3"/>
  <c r="O44" i="3"/>
  <c r="O18" i="3"/>
  <c r="S70" i="3"/>
  <c r="S74" i="3" s="1"/>
  <c r="S44" i="3"/>
  <c r="W11" i="3"/>
  <c r="W19" i="3" s="1"/>
  <c r="X19" i="3" s="1"/>
  <c r="U54" i="3"/>
  <c r="V26" i="3"/>
  <c r="H71" i="3"/>
  <c r="H55" i="3"/>
  <c r="H73" i="3" s="1"/>
  <c r="H76" i="3" s="1"/>
  <c r="P71" i="3"/>
  <c r="P55" i="3"/>
  <c r="P73" i="3" s="1"/>
  <c r="P76" i="3" s="1"/>
  <c r="T71" i="3"/>
  <c r="T55" i="3"/>
  <c r="T73" i="3" s="1"/>
  <c r="T76" i="3" s="1"/>
  <c r="J44" i="3"/>
  <c r="J66" i="3"/>
  <c r="I70" i="3"/>
  <c r="I74" i="3" s="1"/>
  <c r="I72" i="3"/>
  <c r="I75" i="3" s="1"/>
  <c r="S72" i="3"/>
  <c r="S75" i="3" s="1"/>
  <c r="S66" i="3"/>
  <c r="I73" i="3"/>
  <c r="I76" i="3" s="1"/>
  <c r="W174" i="1"/>
  <c r="X174" i="1" s="1"/>
  <c r="Y179" i="1"/>
  <c r="AJ221" i="1"/>
  <c r="Y1062" i="1"/>
  <c r="J32" i="2"/>
  <c r="V149" i="1"/>
  <c r="P1004" i="1"/>
  <c r="J28" i="2"/>
  <c r="J33" i="2"/>
  <c r="F36" i="2"/>
  <c r="J37" i="2"/>
  <c r="F38" i="2"/>
  <c r="J39" i="2"/>
  <c r="U73" i="3"/>
  <c r="U76" i="3" s="1"/>
  <c r="R72" i="3"/>
  <c r="R75" i="3" s="1"/>
  <c r="J72" i="3"/>
  <c r="J75" i="3" s="1"/>
  <c r="M70" i="3"/>
  <c r="M74" i="3" s="1"/>
  <c r="M18" i="3"/>
  <c r="M22" i="3" s="1"/>
  <c r="Q52" i="3"/>
  <c r="Q18" i="3"/>
  <c r="U52" i="3"/>
  <c r="U70" i="3"/>
  <c r="U74" i="3" s="1"/>
  <c r="U18" i="3"/>
  <c r="F71" i="3"/>
  <c r="F55" i="3"/>
  <c r="F73" i="3" s="1"/>
  <c r="F76" i="3" s="1"/>
  <c r="O69" i="3"/>
  <c r="M77" i="3"/>
  <c r="U77" i="3"/>
  <c r="M44" i="3"/>
  <c r="U44" i="3"/>
  <c r="M52" i="3"/>
  <c r="G73" i="3"/>
  <c r="G76" i="3" s="1"/>
  <c r="R55" i="3"/>
  <c r="R73" i="3" s="1"/>
  <c r="R76" i="3" s="1"/>
  <c r="L77" i="3"/>
  <c r="Q70" i="3"/>
  <c r="Q74" i="3" s="1"/>
  <c r="Q71" i="3"/>
  <c r="Q73" i="3"/>
  <c r="Q76" i="3" s="1"/>
  <c r="AA28" i="3"/>
  <c r="G71" i="3"/>
  <c r="K71" i="3"/>
  <c r="K69" i="3" s="1"/>
  <c r="K55" i="3"/>
  <c r="K73" i="3" s="1"/>
  <c r="K76" i="3" s="1"/>
  <c r="O71" i="3"/>
  <c r="O55" i="3"/>
  <c r="O73" i="3" s="1"/>
  <c r="O76" i="3" s="1"/>
  <c r="S71" i="3"/>
  <c r="S69" i="3" s="1"/>
  <c r="AD40" i="3"/>
  <c r="F44" i="3"/>
  <c r="N44" i="3"/>
  <c r="F52" i="3"/>
  <c r="N52" i="3"/>
  <c r="S55" i="3"/>
  <c r="S73" i="3" s="1"/>
  <c r="S76" i="3" s="1"/>
  <c r="H70" i="3"/>
  <c r="H74" i="3" s="1"/>
  <c r="G81" i="3" s="1"/>
  <c r="L70" i="3"/>
  <c r="L74" i="3" s="1"/>
  <c r="P70" i="3"/>
  <c r="P74" i="3" s="1"/>
  <c r="T70" i="3"/>
  <c r="T74" i="3" s="1"/>
  <c r="T52" i="3"/>
  <c r="M71" i="3"/>
  <c r="U71" i="3"/>
  <c r="H44" i="3"/>
  <c r="L44" i="3"/>
  <c r="P44" i="3"/>
  <c r="T44" i="3"/>
  <c r="H52" i="3"/>
  <c r="L52" i="3"/>
  <c r="P52" i="3"/>
  <c r="P77" i="3"/>
  <c r="P72" i="3" l="1"/>
  <c r="P75" i="3" s="1"/>
  <c r="P66" i="3"/>
  <c r="F72" i="3"/>
  <c r="F75" i="3" s="1"/>
  <c r="F78" i="3" s="1"/>
  <c r="F66" i="3"/>
  <c r="H78" i="3"/>
  <c r="L72" i="3"/>
  <c r="L75" i="3" s="1"/>
  <c r="L78" i="3" s="1"/>
  <c r="L66" i="3"/>
  <c r="T72" i="3"/>
  <c r="T75" i="3" s="1"/>
  <c r="T78" i="3" s="1"/>
  <c r="T66" i="3"/>
  <c r="O78" i="3"/>
  <c r="R78" i="3"/>
  <c r="U72" i="3"/>
  <c r="U75" i="3" s="1"/>
  <c r="U78" i="3" s="1"/>
  <c r="U66" i="3"/>
  <c r="R66" i="3"/>
  <c r="O72" i="3"/>
  <c r="O75" i="3" s="1"/>
  <c r="O66" i="3"/>
  <c r="K72" i="3"/>
  <c r="K75" i="3" s="1"/>
  <c r="K66" i="3"/>
  <c r="G72" i="3"/>
  <c r="G75" i="3" s="1"/>
  <c r="G78" i="3" s="1"/>
  <c r="G66" i="3"/>
  <c r="H72" i="3"/>
  <c r="H75" i="3" s="1"/>
  <c r="H66" i="3"/>
  <c r="S78" i="3"/>
  <c r="G69" i="3"/>
  <c r="Q22" i="3"/>
  <c r="Q26" i="3"/>
  <c r="P78" i="3"/>
  <c r="W27" i="3"/>
  <c r="P28" i="2"/>
  <c r="N72" i="3"/>
  <c r="N75" i="3" s="1"/>
  <c r="N78" i="3" s="1"/>
  <c r="N66" i="3"/>
  <c r="K78" i="3"/>
  <c r="W20" i="3"/>
  <c r="M72" i="3"/>
  <c r="M75" i="3" s="1"/>
  <c r="M78" i="3" s="1"/>
  <c r="M66" i="3"/>
  <c r="V21" i="3"/>
  <c r="Q66" i="3"/>
  <c r="Q72" i="3"/>
  <c r="Q75" i="3" s="1"/>
  <c r="Q78" i="3" s="1"/>
  <c r="I78" i="3"/>
  <c r="T21" i="3"/>
  <c r="P21" i="3"/>
  <c r="Q21" i="3"/>
  <c r="Q23" i="3" s="1"/>
  <c r="Q24" i="3" s="1"/>
  <c r="U21" i="3"/>
  <c r="U26" i="3" s="1"/>
  <c r="V27" i="3" s="1"/>
  <c r="O22" i="3"/>
  <c r="S21" i="3"/>
  <c r="R21" i="3"/>
  <c r="S26" i="3" l="1"/>
  <c r="S23" i="3"/>
  <c r="S24" i="3" s="1"/>
  <c r="S22" i="3"/>
  <c r="P23" i="3"/>
  <c r="P22" i="3"/>
  <c r="P26" i="3"/>
  <c r="T26" i="3"/>
  <c r="T22" i="3"/>
  <c r="V22" i="3"/>
  <c r="T23" i="3"/>
  <c r="T24" i="3" s="1"/>
  <c r="U23" i="3"/>
  <c r="U24" i="3" s="1"/>
  <c r="R26" i="3"/>
  <c r="R27" i="3" s="1"/>
  <c r="R22" i="3"/>
  <c r="R23" i="3"/>
  <c r="U22" i="3"/>
  <c r="V23" i="3" l="1"/>
  <c r="P24" i="3"/>
  <c r="U25" i="3"/>
  <c r="R24" i="3"/>
  <c r="U27" i="3" l="1"/>
  <c r="T27" i="3"/>
  <c r="S25" i="3"/>
  <c r="V20" i="3"/>
  <c r="V25" i="3"/>
  <c r="X24" i="3"/>
  <c r="Y24" i="3" s="1"/>
</calcChain>
</file>

<file path=xl/comments1.xml><?xml version="1.0" encoding="utf-8"?>
<comments xmlns="http://schemas.openxmlformats.org/spreadsheetml/2006/main">
  <authors>
    <author/>
  </authors>
  <commentList>
    <comment ref="Y39" authorId="0" shapeId="0">
      <text>
        <r>
          <rPr>
            <sz val="10"/>
            <rFont val="Arial"/>
            <family val="2"/>
            <charset val="1"/>
          </rPr>
          <t>Leonardo Calcagno:
Subside à la famille du bénéficiaire décédé.</t>
        </r>
      </text>
    </comment>
    <comment ref="Y44" authorId="0" shapeId="0">
      <text>
        <r>
          <rPr>
            <sz val="10"/>
            <rFont val="Arial"/>
            <family val="2"/>
            <charset val="1"/>
          </rPr>
          <t>Leonardo Calcagno:
Susbside sur les tarifs des services publics.</t>
        </r>
      </text>
    </comment>
  </commentList>
</comments>
</file>

<file path=xl/sharedStrings.xml><?xml version="1.0" encoding="utf-8"?>
<sst xmlns="http://schemas.openxmlformats.org/spreadsheetml/2006/main" count="4997" uniqueCount="852">
  <si>
    <t>RESULTADO POR PROGAMA Y PROYECTO EN ORDEN INSTITUCIONAL</t>
  </si>
  <si>
    <t>INSTITUCIONES DE SEGURIDAD SOCIAL</t>
  </si>
  <si>
    <t>Pensions pour handicap et vielliesse. Pensions anciens combattants. Pensions de chômage</t>
  </si>
  <si>
    <t>Allocations familiales.Allocations mères 7 enfants.  Autres.</t>
  </si>
  <si>
    <t>DÉPENSES PRÉVISIONNELLES.</t>
  </si>
  <si>
    <t>DÉPENSES PARA-PRÉVISIONNELLES.</t>
  </si>
  <si>
    <t>AUTRES DÉPENSES.</t>
  </si>
  <si>
    <t>Programas Bajo Seguimiento - Ejercicios 1994- 2011 - Ordenamiento por Nivel Institucional</t>
  </si>
  <si>
    <t>Année</t>
  </si>
  <si>
    <t>Programme</t>
  </si>
  <si>
    <t>Type de bénéfice</t>
  </si>
  <si>
    <t>Nombre de bénéficiaires.</t>
  </si>
  <si>
    <t>Dépenses totales allouées (milliers de pesos courants).</t>
  </si>
  <si>
    <t>Pension mensuelle moyenne (pesos courants).</t>
  </si>
  <si>
    <t>Pourcentage des dépenses totales, ANSES.</t>
  </si>
  <si>
    <t>Organismos y Programas Cifras en miles de pesos y magnitudes físicas de metas</t>
  </si>
  <si>
    <t>Régime par répartition.</t>
  </si>
  <si>
    <t>Régime par répartition: retraites.</t>
  </si>
  <si>
    <t>Pensions non contributives.</t>
  </si>
  <si>
    <t>Pensions vieillesse-invalidité.</t>
  </si>
  <si>
    <t>Allocations familiales</t>
  </si>
  <si>
    <t>Via remboursement employeurs.</t>
  </si>
  <si>
    <t>Régime par répartition: pensions.</t>
  </si>
  <si>
    <t>Pensions anciens combattants.</t>
  </si>
  <si>
    <t>Allocations extraordinaires.</t>
  </si>
  <si>
    <t>Total prestations prévisionnelles.</t>
  </si>
  <si>
    <t>Total.</t>
  </si>
  <si>
    <t>Pensions mères 7 enfants.</t>
  </si>
  <si>
    <t>Via paiements directs.</t>
  </si>
  <si>
    <t>Pensions données par législature.</t>
  </si>
  <si>
    <t>Handicaps.</t>
  </si>
  <si>
    <t>Código Institucional                                                                                               Programa                                                                                        Unidad  Ejecutora</t>
  </si>
  <si>
    <t>Proy</t>
  </si>
  <si>
    <t>Crédito Inicial</t>
  </si>
  <si>
    <t>Crédito Final</t>
  </si>
  <si>
    <t>Gasto Devengado</t>
  </si>
  <si>
    <t>% Ej,</t>
  </si>
  <si>
    <t>Tipo de Producción: 
Servicios o Bienes</t>
  </si>
  <si>
    <t>Unidad de Medida</t>
  </si>
  <si>
    <t>Meta Inicial</t>
  </si>
  <si>
    <t>Meta Final</t>
  </si>
  <si>
    <t>Meta Ejecutada</t>
  </si>
  <si>
    <t>Total pensions non contributives.</t>
  </si>
  <si>
    <t>ADMINISTRACION NACIONAL DE SEGURIDAD SOCIAL (3-75)                                                 1994</t>
  </si>
  <si>
    <t>Prestaciones Previsionales 3-75-00-850-UE: Administración Nacional de Seguridad Social</t>
  </si>
  <si>
    <t>Atención de Jubilaciones</t>
  </si>
  <si>
    <t>Jubilado</t>
  </si>
  <si>
    <t>Total .</t>
  </si>
  <si>
    <t>Atención de Pensiones</t>
  </si>
  <si>
    <t>Pensionado</t>
  </si>
  <si>
    <t>Pensions de chômage</t>
  </si>
  <si>
    <t>Pensions de chômage.</t>
  </si>
  <si>
    <t>Atención de Pensiones no Contributivas y otras Prestaciones 3-75-00-850-UE: Administración Nacional de Seguridad Social</t>
  </si>
  <si>
    <t>Total pensions non contributives + chômage</t>
  </si>
  <si>
    <t>At. Pens. Graciab. p/Vejez e Inv.</t>
  </si>
  <si>
    <t>Allocations  extraordinaires</t>
  </si>
  <si>
    <t>At. Pensiones Ex-combatientes</t>
  </si>
  <si>
    <t>At. Pensiones madres 7 hijos</t>
  </si>
  <si>
    <t>At. Pensiones otorgadas por legislatura</t>
  </si>
  <si>
    <t>( 75- 0- 850)Administración Nacional de Seguridad Social                                                    1995</t>
  </si>
  <si>
    <t>( 75- 0- 16) Prestaciones Previsionales</t>
  </si>
  <si>
    <t>Attention ex-caisses provinciales.</t>
  </si>
  <si>
    <t>Ex-caisses provinciales: retraites.</t>
  </si>
  <si>
    <t>Allocation pour adoption.</t>
  </si>
  <si>
    <t>UE: Subgerencia General de Prestaciones Previsionales</t>
  </si>
  <si>
    <t>98.8</t>
  </si>
  <si>
    <t>100.3</t>
  </si>
  <si>
    <t>Ex-caisses provinciales, pensions.</t>
  </si>
  <si>
    <t>Allocation par enfant.</t>
  </si>
  <si>
    <t>101.0</t>
  </si>
  <si>
    <t>Compléments prestations prévisionnelles.</t>
  </si>
  <si>
    <t>Subsides complémentaires.</t>
  </si>
  <si>
    <t>Allocation par enfant handicapé.</t>
  </si>
  <si>
    <t>Total pensions para-prévisionnelles.</t>
  </si>
  <si>
    <t>Allocation maternité.</t>
  </si>
  <si>
    <t>( 75- 0- 17) Atención de Pensiones no Contributivas y otras Prestaciones</t>
  </si>
  <si>
    <t>Allocation mariage.</t>
  </si>
  <si>
    <t>UE: Subgerencia General de Prestaciones y Servicios</t>
  </si>
  <si>
    <t>116.2</t>
  </si>
  <si>
    <t>Pensiones Graciables por Vejez e Invalidez</t>
  </si>
  <si>
    <t>98.7</t>
  </si>
  <si>
    <t>Allocation par naissance.</t>
  </si>
  <si>
    <t>Pensiones Ex-Combatientes</t>
  </si>
  <si>
    <t>78.3</t>
  </si>
  <si>
    <t>Allocation prénatale.</t>
  </si>
  <si>
    <t>116.3</t>
  </si>
  <si>
    <t>78.4</t>
  </si>
  <si>
    <t>Dépenses activités centrales.</t>
  </si>
  <si>
    <t>UE: Gerencia de Desempleo</t>
  </si>
  <si>
    <t>99.9</t>
  </si>
  <si>
    <t>Subsidios por Seguro de Desempleo</t>
  </si>
  <si>
    <t>Subsidio Otorgado</t>
  </si>
  <si>
    <t>121.1</t>
  </si>
  <si>
    <t>Autres dépenses.</t>
  </si>
  <si>
    <t>( 75- 0- 19) Atención de Asignaciones Familiares</t>
  </si>
  <si>
    <t>UE: Gerencia de Asignaciones Familiares</t>
  </si>
  <si>
    <t>99.2</t>
  </si>
  <si>
    <t>Atención de Reintegros a Empleadores</t>
  </si>
  <si>
    <t>Reintegro Pagado</t>
  </si>
  <si>
    <t>189.2</t>
  </si>
  <si>
    <t>Atención de Prestaciones Extraordinarias</t>
  </si>
  <si>
    <t>Beneficio</t>
  </si>
  <si>
    <t>87.8</t>
  </si>
  <si>
    <t>Atención de Pagos Directos</t>
  </si>
  <si>
    <t>!!! Pas crédible comme chiffre. Possible erreur.</t>
  </si>
  <si>
    <t>Atención de Incapacidades</t>
  </si>
  <si>
    <t>203.8</t>
  </si>
  <si>
    <t>TOTAL PROGRAMAS BAJO SEGUIMIENTO DE</t>
  </si>
  <si>
    <t>MINISTERIO DE TRABAJO Y SEGURIDAD SOCIAL</t>
  </si>
  <si>
    <t>99.3</t>
  </si>
  <si>
    <t>Subsides contention familiale.</t>
  </si>
  <si>
    <t>( 75- 0- 850)Administración Nacional de Seguridad Social                                 1996</t>
  </si>
  <si>
    <t>Subsides complémentaires, total.</t>
  </si>
  <si>
    <t>Pensions excombattants des Malouines.</t>
  </si>
  <si>
    <t>99.61</t>
  </si>
  <si>
    <t>100.05</t>
  </si>
  <si>
    <t>107.30</t>
  </si>
  <si>
    <t>Subsides tarifs.</t>
  </si>
  <si>
    <t>( 75- 0- 18) Atención del Seguro de Desempleo</t>
  </si>
  <si>
    <t>97.03</t>
  </si>
  <si>
    <t>Pago de Subsidios por Seguro de Desempleo</t>
  </si>
  <si>
    <t>75.48</t>
  </si>
  <si>
    <t>Aide scolaire annuelle.</t>
  </si>
  <si>
    <t>92.91</t>
  </si>
  <si>
    <t>Atención de Asignaciones Familiares (Reintegros)</t>
  </si>
  <si>
    <t>53.75</t>
  </si>
  <si>
    <t>Atención de Asignaciones Familiares Extraordinarias</t>
  </si>
  <si>
    <t>69.34</t>
  </si>
  <si>
    <t>Atención de Asignaciones Familiares (Pago Directo)</t>
  </si>
  <si>
    <t>39.61</t>
  </si>
  <si>
    <t>Autres dépenses</t>
  </si>
  <si>
    <t>152.27</t>
  </si>
  <si>
    <t>Composante publique du régime par capitalisation.</t>
  </si>
  <si>
    <t>Régime par capitalisation: retraites.</t>
  </si>
  <si>
    <t>Régime par capitalisation: pensions.</t>
  </si>
  <si>
    <t>99.36</t>
  </si>
  <si>
    <t>( 75- 0- 850)Administración Nacional de Seguridad Social                                                      1997</t>
  </si>
  <si>
    <t>Allocations familiales actifs.</t>
  </si>
  <si>
    <t>Atención de Asignaciones Familiares (Reintegro)</t>
  </si>
  <si>
    <t>( 75- 0- 850)Administración Nacional de Seguridad Social                                                      1998</t>
  </si>
  <si>
    <t>( 75- 0- 1) Actividades Centrales</t>
  </si>
  <si>
    <t>Construc.y Ampl.Unid.de Atenc.Integ.(UDAI)</t>
  </si>
  <si>
    <t>% Avance</t>
  </si>
  <si>
    <t>Unidades de Atención Telefónicas</t>
  </si>
  <si>
    <t>Allocations familiales passifs.</t>
  </si>
  <si>
    <t>Red Informática</t>
  </si>
  <si>
    <t>Medición de Colas en Unid.de Atención Integ.</t>
  </si>
  <si>
    <t>Allocation par conjoint.</t>
  </si>
  <si>
    <t>UE: Gerencia Productos y Servicios-Gcia. Previsional</t>
  </si>
  <si>
    <t>( 75- 0- 18) Seguro de Desempleo</t>
  </si>
  <si>
    <t>UE: Gerencia Productos y Servicios-Gcia. de Desempleo</t>
  </si>
  <si>
    <t>Subs.Otorgado</t>
  </si>
  <si>
    <t>( 75- 0- 19) Asignaciones Familiares</t>
  </si>
  <si>
    <t>UE: Gerencia Productos y Servicios-Gcia. Asignaciones Familiares</t>
  </si>
  <si>
    <t>Asignación por Adopción</t>
  </si>
  <si>
    <t>Asignación por Hijo (11)</t>
  </si>
  <si>
    <t>Asignación por Hijo Discapacitado (11)</t>
  </si>
  <si>
    <t>Asignación por Maternidad (11)</t>
  </si>
  <si>
    <t>Asignación por Matrimonio</t>
  </si>
  <si>
    <t>Asignación por Nacimiento</t>
  </si>
  <si>
    <t>Asignación Prenatal (11)</t>
  </si>
  <si>
    <t>( 75- 0- 20) Atención Ex-Cajas Provinciales</t>
  </si>
  <si>
    <t>( 75- 0- 850)Administración Nacional de Seguridad Social                                            1999</t>
  </si>
  <si>
    <t>Construc. y Ampliación Unidades de Atención Integral (UDAI)</t>
  </si>
  <si>
    <t>% de Avance</t>
  </si>
  <si>
    <t>Medición de Colas en Unidades de Atención Integral</t>
  </si>
  <si>
    <t>Prestations loi 25994.</t>
  </si>
  <si>
    <t>Prestations loi 25994: retraites.</t>
  </si>
  <si>
    <t>Prestations loi 25994: pensions.</t>
  </si>
  <si>
    <t>Asignación por Hijo</t>
  </si>
  <si>
    <t>Beneficiario</t>
  </si>
  <si>
    <t>Asignación por Hijo Discapacitado</t>
  </si>
  <si>
    <t>Asignación por Maternidad</t>
  </si>
  <si>
    <t>Asignación Prenatal</t>
  </si>
  <si>
    <t>( 75- 0- 850)Administración Nacional de Seguridad Social                                  2000</t>
  </si>
  <si>
    <t>% de Avance Físico</t>
  </si>
  <si>
    <t>S/D</t>
  </si>
  <si>
    <t>Ayuda Escolar Anual</t>
  </si>
  <si>
    <t>MINISTERIO DE TRABAJO, EMPLEO Y FORM. DE RR. HH.</t>
  </si>
  <si>
    <t>( 75- 0- 850)Administración Nacional de Seguridad Social                                2001</t>
  </si>
  <si>
    <t>UE: Sin Definir</t>
  </si>
  <si>
    <t>Construcción y Ampliación Unidades de Atención Integral (UDAI)</t>
  </si>
  <si>
    <t>S/I</t>
  </si>
  <si>
    <t>Unidades de Atención Telefonicas</t>
  </si>
  <si>
    <t>Red Informatica</t>
  </si>
  <si>
    <t>TOTAL GASTOS PROGRAMAS</t>
  </si>
  <si>
    <t>PROPOSICIÓN:</t>
  </si>
  <si>
    <t>Prestaciones seguridad social: jubilaciones + pensiones + malvinas</t>
  </si>
  <si>
    <t>GASTOS SEGURIDAD SOCIAL = jubilaciones + Malvinas</t>
  </si>
  <si>
    <t>TRANSFERENCIAS CORRIENTES = asignaciones familiares + complementos a jubilaciones + desempleo + transferencias corrientes a salud (anexo 3.05) + PROGRESAR + transferencias al sector público y externo (anexo 3.06))</t>
  </si>
  <si>
    <t>MINISTERIO DE TRABAJO, EMPLEO Y FORMACION DE RECUR. HUMANOS</t>
  </si>
  <si>
    <t>Transferencias corrientes</t>
  </si>
  <si>
    <t>( 75- 0- 850)Administración Nacional de Seguridad Social                          2002</t>
  </si>
  <si>
    <t>( 75- 0- 16- 1) Prestaciones Previsionales del Régimen de Reparto</t>
  </si>
  <si>
    <t>UE: Gerencia Normatización de Prestaciones y Servicios - Gerencia Previsional</t>
  </si>
  <si>
    <t>( 75- 0- 16- 2) Prestaciones Previsionales de la Componente Pública del Reg. De Capitalización</t>
  </si>
  <si>
    <t>UE: Gerencia de Capitalización</t>
  </si>
  <si>
    <t>( 75- 0- 17) Complementos a las Prestaciones Previsionales</t>
  </si>
  <si>
    <t>Atención Subsidios Complementarios</t>
  </si>
  <si>
    <t>Atención de Seguros de Desempleo</t>
  </si>
  <si>
    <t>Allocation Universelle par Enfant.</t>
  </si>
  <si>
    <t>( 75- 0- 19- 1) Asignaciones Familiares Activos</t>
  </si>
  <si>
    <t>UE: Gerencia Normatización de Prestaciones y Servicios - Gerencia de Prestaciones Activas</t>
  </si>
  <si>
    <t>( 75- 0- 19- 2) Asignaciones Familiares Pasivos</t>
  </si>
  <si>
    <t>Asignación por Cónyuge</t>
  </si>
  <si>
    <t>Programme "conectar igualdad".</t>
  </si>
  <si>
    <t>Achat d'ordinateurs pour élèves et professeurs d'écoles secondaires.</t>
  </si>
  <si>
    <t>MINISTERIO DE TRABAJO, EMPLEO Y SEGURIDAD SOCIAL</t>
  </si>
  <si>
    <t>( 75- 0- 850)Administración Nacional de Seguridad Social                                        2003</t>
  </si>
  <si>
    <t>s/i</t>
  </si>
  <si>
    <t>UE: Gerencia Normatización de Prestaciones y Servicios -</t>
  </si>
  <si>
    <t>Gerencia Previsional</t>
  </si>
  <si>
    <t>( 75- 0- 16- 2) Prestaciones Previsionales de la Componente Pública del Régimen de Capitalización</t>
  </si>
  <si>
    <t>UE: Gerencia Normatización de Prestaciones y Servicios</t>
  </si>
  <si>
    <t>Gerencia de Prestaciones Activas</t>
  </si>
  <si>
    <t>UE: Gerencia Prestaciones - Gerencia de Asuntos</t>
  </si>
  <si>
    <t>Interjurisdiccionales</t>
  </si>
  <si>
    <t>( 75- 0- 850)Administración Nacional de Seguridad Social                                  2004</t>
  </si>
  <si>
    <t>Atención de                                                                                                                                                                                                    Jubilaciones</t>
  </si>
  <si>
    <t>Asignación                                                                                                                                                                                                         por Adopción</t>
  </si>
  <si>
    <t>Asignación por Hijo (43)</t>
  </si>
  <si>
    <t>Asignación                                                                                                                                                                                            por Hijo Discapacitado (43)</t>
  </si>
  <si>
    <t>Asignación por Maternidad (43)</t>
  </si>
  <si>
    <t>Asignación Prenatal (43)</t>
  </si>
  <si>
    <t>Ayuda Escolar Anual (43)</t>
  </si>
  <si>
    <t>Asignación                                                                                                                                                                                              por Hijo</t>
  </si>
  <si>
    <t>Asignación                                                                                                                                                                                                         por Hijo Discapacitado</t>
  </si>
  <si>
    <t>UE: Gerencia Prestaciones - Gerencia de Asuntos Interjurisdiccionales</t>
  </si>
  <si>
    <t>Atención                                                                                                                                                                                                   de Jubilaciones</t>
  </si>
  <si>
    <t>( 75- 0- 850)Administración Nacional de Seguridad Social                          2005</t>
  </si>
  <si>
    <t>Asignación por Hijo (41)</t>
  </si>
  <si>
    <t>Asignación por Hijo Discapacitado (41)</t>
  </si>
  <si>
    <t>Asignación por Maternidad (41)</t>
  </si>
  <si>
    <t>Asignación Prenatal (41)</t>
  </si>
  <si>
    <t>Ayuda Escolar Anual (41)</t>
  </si>
  <si>
    <t>( 75- 0- 21) Atención Pensiones Ex -Combatientes</t>
  </si>
  <si>
    <t>UE: Gerencia de Normatización de Prestaciones y Servicios - Gerencia Previsional</t>
  </si>
  <si>
    <t>Atención de Pensiones Ex-Combatientes (42)</t>
  </si>
  <si>
    <t>-</t>
  </si>
  <si>
    <t>( 75- 0- 850) Administración Nacional de Seguridad Social                                                              2006</t>
  </si>
  <si>
    <t>UE: Gerencia de Normatización de Prestaciones y Servicios - Gerencia de Prestaciones Activas</t>
  </si>
  <si>
    <t>UE: Gerencia de Normatización de Prestaciones y Servicios</t>
  </si>
  <si>
    <t>Asignación por Hijo (60)</t>
  </si>
  <si>
    <t>Asignación por Hijo Discapacitado (60)</t>
  </si>
  <si>
    <t>Asignación por Maternidad (60)</t>
  </si>
  <si>
    <t>Asignación Prenatal (60)</t>
  </si>
  <si>
    <t>Ayuda Escolar Anual (60)</t>
  </si>
  <si>
    <t>UE: Gerencia de Prestaciones - Gerencia de Asuntos Interjurisdiccionales</t>
  </si>
  <si>
    <t>( 75- 0- 21) Atención Pensiones Ex Combatientes</t>
  </si>
  <si>
    <t>Atención de Pensiones Ex-Combatientes</t>
  </si>
  <si>
    <t>TOTAL PROGRAMAS BAJO SEGUIMIENTO DEL</t>
  </si>
  <si>
    <t>( 75- 0- 850)Administración Nacional de Seguridad Social                        2007</t>
  </si>
  <si>
    <t>( 75- 0- 16- 2) Prestaciones Previsionales Componente Pública del Régimen de Capitalización</t>
  </si>
  <si>
    <t>( 75- 0- 16- 3) Prestaciones Previsionales Ley N° 25.994</t>
  </si>
  <si>
    <t>Atención Subsidio de Contención Familiar</t>
  </si>
  <si>
    <t>Asignación por Hijo (39)</t>
  </si>
  <si>
    <t>Asignación por Hijo Discapacitado (39)</t>
  </si>
  <si>
    <t>Asignación por Maternidad (39)</t>
  </si>
  <si>
    <t>Asignación Prenatal (39)</t>
  </si>
  <si>
    <t>Ayuda Escolar Anual (39)</t>
  </si>
  <si>
    <t>( 75- 0- 21) Atención Pensiones ex Combatientes</t>
  </si>
  <si>
    <t>( 75- 0- 850)Administración Nacional de Seguridad Social                                   2008</t>
  </si>
  <si>
    <t>Construcción Jardín Maternal (1)</t>
  </si>
  <si>
    <t>( 75- 0- 16- 3) Prestaciones Previsionales Ley N°25.994</t>
  </si>
  <si>
    <t>Atención Subsidios Tarifas (38)</t>
  </si>
  <si>
    <t>( 75- 0- 21) Atención Pensiones Ex-Combatientes</t>
  </si>
  <si>
    <t>( 75- 0- 850)Administración Nacional de la Seguridad Social                                      2009</t>
  </si>
  <si>
    <t>Construcción y Ampliación Unidad de Atención Integral (Etapa II) (3)</t>
  </si>
  <si>
    <t>Construcción Jardin Maternal (1) (3)</t>
  </si>
  <si>
    <t>Construcción Plaza Pública del Jubilado - Mar del Plata (1)</t>
  </si>
  <si>
    <t>UE: Gerencia de Prestaciones</t>
  </si>
  <si>
    <t>UE: Gerencia de Prestaciones - Gerencia de Capitalización</t>
  </si>
  <si>
    <t>Atención de Jubilaciones (52)</t>
  </si>
  <si>
    <t>Atención de Pensiones (52)</t>
  </si>
  <si>
    <t>Atención Subsidios Tarifas</t>
  </si>
  <si>
    <t>Atención Subsidios Tarifas (53)</t>
  </si>
  <si>
    <t>UE: Gerencia de Prestaciones Activas y Desempelo</t>
  </si>
  <si>
    <t>( 75- 0- 21) Atencion Pensiones Ex-Combatientes</t>
  </si>
  <si>
    <t>UE: Gerencia de Prestaciones - Unidad de Atención y Asistencia a Veteranos de Malvinas</t>
  </si>
  <si>
    <t>(75-0-850)Administración Nacional de la Seguridad Social                                    2010</t>
  </si>
  <si>
    <t>(75-0-1)Actividades Centrales</t>
  </si>
  <si>
    <t>UE:Subdirección de Administración</t>
  </si>
  <si>
    <t>Construcción y Ampliación de la Unidad de Atención Integral (Etapa II)</t>
  </si>
  <si>
    <t>Construcción Jardín Maternal (2) (4)</t>
  </si>
  <si>
    <t>Construcción y Mejoras en la Unidad de Atención Integral - Mar Del Plata - Etapa I (1) (3)</t>
  </si>
  <si>
    <t>Construcción y Mejoras en la Unidad de Atención Integral - Mar Del Plata - Etapa II (1) (3)</t>
  </si>
  <si>
    <t>Construcción Unidad de Atención Integral  -  Oficinas Provincia de Mendoza (2)</t>
  </si>
  <si>
    <t>Construcción Plaza Pública del Jubilado - Mar del Plata (1) (3)</t>
  </si>
  <si>
    <t>Construcción de la Unidad de Atención Integral  - Tandil (1) (3)</t>
  </si>
  <si>
    <t>(75-0-16)1Prestaciones Previsionales del Régimen de Reparto</t>
  </si>
  <si>
    <t>UE:Subdirección de Prestaciones</t>
  </si>
  <si>
    <t>(75-0-17)Complementos a las Prestaciones Previsionales</t>
  </si>
  <si>
    <t>(75-0-18)Seguro de Desempleo</t>
  </si>
  <si>
    <t>(75-0-19)1Asignaciones Familiares</t>
  </si>
  <si>
    <t>( 75- 0- 19- 3) Asignación Universal por Hijo para Protección Social</t>
  </si>
  <si>
    <t>Asignación Universal por Hijo (34)</t>
  </si>
  <si>
    <t>(75-0-20)Atención Ex-Cajas Provinciales</t>
  </si>
  <si>
    <t>(75-0-21)Atención Pensiones Ex-Combatientes</t>
  </si>
  <si>
    <t>Total de Programas Bajo Seguimiento del Ministerio de Trabajo, Empleo y Seguridad Social</t>
  </si>
  <si>
    <t>(75-0-850) Administración Nacional de la Seguridad Social                                2011</t>
  </si>
  <si>
    <t>(75-0-1) Actividades Centrales</t>
  </si>
  <si>
    <t>Construcción Jardín Maternal</t>
  </si>
  <si>
    <t>Construcción y Mejoras en Unidad de Atención Integral Mar Del Plata (Etapa I) (4)</t>
  </si>
  <si>
    <t>Construcción y Mejoras en Unidad de Atención Integral Mar Del Plata (Etapa II)</t>
  </si>
  <si>
    <t>Construcción Plaza del Jubilado (4)</t>
  </si>
  <si>
    <t>Construcción de la Unidad de Atención Integral - Tandil (4)</t>
  </si>
  <si>
    <t>Remodelacíon, Adaptación y Reparación de Sanitarios y Cocina del Edificio Calle Chacabuco 467/469 C.A.B.A (1) (3)</t>
  </si>
  <si>
    <t>Remodelación y Adaptación de la Unidad de Atención Integral Berazategui  (1) (3)</t>
  </si>
  <si>
    <t>Construcción Plaza en Villa Albertina (1) (3)</t>
  </si>
  <si>
    <t>Construcción Edificio Sede de la Unidad de Atención Integral Villa Albertina   (1) (3)</t>
  </si>
  <si>
    <t>(75-0-16-1) Prestaciones Previsionales del Régimen de Reparto</t>
  </si>
  <si>
    <t>(75-0-16-3) Prestaciones Previsionales Ley N°25.994</t>
  </si>
  <si>
    <t>(75-0-17) Complementos a las Prestaciones Previsionales</t>
  </si>
  <si>
    <t>(75-0-18) Seguro de Desempleo</t>
  </si>
  <si>
    <t>(75-0-19-1) Asignaciones Familiares Activos</t>
  </si>
  <si>
    <t>(75-0-19-2) Asignaciones Familiares Pasivos</t>
  </si>
  <si>
    <t>(75-0-19-3) Asignación Universal por Hijo para Protección Social</t>
  </si>
  <si>
    <t>Asignación Universal por Hijo</t>
  </si>
  <si>
    <t>(75-0-20) Atención Ex-Cajas Provinciales</t>
  </si>
  <si>
    <t>(75-0-21) Atencion Pensiones Ex-Combatientes</t>
  </si>
  <si>
    <t>(75-0-28) Asistencia Financiera al "Programa Conectar Igualdad.com.ar"</t>
  </si>
  <si>
    <t>UE:Dirección Ejecutiva</t>
  </si>
  <si>
    <t>Adquisición de Computadoras para Alumnos y Docentes de Escuelas Secundarias</t>
  </si>
  <si>
    <t>Computadora</t>
  </si>
  <si>
    <t>Total Programas Bajo Seguimiento de Ministerio de Trabajo, Empleo y Seguridad Social</t>
  </si>
  <si>
    <t>(75-0-850)Administración Nacional de la Seguridad Social                      2012</t>
  </si>
  <si>
    <t>Remodelacíon, Adaptación y Reparacíon de Sanitarios y Cocina del Edificio Calle Chacabuco 467/469 C.A.B.A (1)</t>
  </si>
  <si>
    <t>Remodelación y Adaptación de la Unidad de Atención Integral Berazategui (1)</t>
  </si>
  <si>
    <t>Construcción Plaza en Villa Albertina, Provincia de Buenos Aires (1) (2)</t>
  </si>
  <si>
    <t>Construcción Edificio Sede de la Unidad de Atención Integral Villa Albertina, Provincia de Buenos Aires (1) (2)</t>
  </si>
  <si>
    <t>Construcción Unidad de Atención Integral de Lomas de Zamora, Provincia de Buenos Aires (1)</t>
  </si>
  <si>
    <t>Construcción Dependencias del Corredor Oeste, Provincia de Buenos Aires (1)</t>
  </si>
  <si>
    <t>Construcción Unidad de Atención Integral Comodoro Rivadavia, Provincia de Chubut (1)</t>
  </si>
  <si>
    <t>Construcción Unidad de Atención Integral Guaymayén, Provincia de Mendoza (1)</t>
  </si>
  <si>
    <t>(75-0-16-1)Prestaciones Previsionales del Régimen de Reparto</t>
  </si>
  <si>
    <t>(75-0-16-3)Prestaciones Previsionales Ley N°25.994</t>
  </si>
  <si>
    <t>(75-0-19-1)Asignaciones Familiares Activos</t>
  </si>
  <si>
    <t>(75-0-19-2)Asignaciones Familiares Pasivos</t>
  </si>
  <si>
    <t>(75-0-19-3)Asignacion Universal por Hijo para Proteccion Social</t>
  </si>
  <si>
    <t>Asignación por Embarazo</t>
  </si>
  <si>
    <t>(75-0-21)Atencion Pensiones Ex-Combatientes</t>
  </si>
  <si>
    <t>(75-0-28)Asistencia Financiera al Programa "Conectar Igualdad.com.ar"</t>
  </si>
  <si>
    <t>(75-0-850)Administración Nacional de la Seguridad Social          2013</t>
  </si>
  <si>
    <t>UE:Subdirección Ejecutiva de Administración</t>
  </si>
  <si>
    <t>Construcción y Mejoras en Unidad de Atención Integral  (UDAI) Mar Del Plata (Etapa II)</t>
  </si>
  <si>
    <t>Remodelación, Adaptación y Reparación de Sanitarios y Cocina del Edificio Calle Chacabuco 467/69 Ciudad Autónoma de Buenos Aires (3)</t>
  </si>
  <si>
    <t>Remodelación y Adaptación de la Unidad de Atención Integral (UDAI) Berazategui (3) (7)</t>
  </si>
  <si>
    <t>0,0</t>
  </si>
  <si>
    <t>Puesta en Valor Edificios Regional Centro (3)</t>
  </si>
  <si>
    <t>Puesta en Valor Edificios Regional Cuyo (3)</t>
  </si>
  <si>
    <t>Puesta en Valor Edificios Regional Bonaerense 1 (3)</t>
  </si>
  <si>
    <t>Puesta en Valor de los Edificios Regional Litoral (3)</t>
  </si>
  <si>
    <t>Puesta en Valor Edificios Regional Conurbano 1 (3)</t>
  </si>
  <si>
    <t>Puesta en Valor Edificios Regional Bonaerense 2 (3)</t>
  </si>
  <si>
    <t>Puesta en Valor de los Edificios Regional Conurbano 2 (3)</t>
  </si>
  <si>
    <t>Puesta en Valor Jefatura Regional Capital (3)</t>
  </si>
  <si>
    <t>Puesta en Valor Edificios Regional Bonaerense 3 (3)</t>
  </si>
  <si>
    <t>Construcción Unidad de Atención Integral (UDAI) de Lomas de Zamora, Provincia de Buenos Aires (3) (7)</t>
  </si>
  <si>
    <t>Construcción Dependencias del Corredor Oeste, Provincia de Buenos Aires (3) (7)</t>
  </si>
  <si>
    <t>Construcción Unidad de Atención Integral (UDAI) Comodoro Rivadavia, Provincia de Chubut (3) (7)</t>
  </si>
  <si>
    <t>Construcción Unidad de Atención Integral (UDAI) Guaymayén, Provincia de Mendoza (3) (7)</t>
  </si>
  <si>
    <t>Puesta en Valor de los Edificios Correspondientes a la Jefatura Regional Noreste (3) (5)</t>
  </si>
  <si>
    <t>Conservación y Puesta en Valor Edificios Regional Capital VI - Paseo Colón Nº 239/329 y Alsina 250 (3) (5)</t>
  </si>
  <si>
    <t>Puesta en Valor de los Edificios Correspondientes a la Jefatura Regional Capital IV (3) (5)</t>
  </si>
  <si>
    <t>Remodelación y Puesta en Valor Jefatura Regional Norte - Provincia de Salta (3)</t>
  </si>
  <si>
    <t>Remodelación y Puesta en Valor Jefatura Regional Norte - Provincia de Tucumán (3)</t>
  </si>
  <si>
    <t>Remodelación y Puesta en Valor Jefatura Regional Norte - Provincia de Jujuy (3)</t>
  </si>
  <si>
    <t>(75-0-16)Prestaciones Previsionales</t>
  </si>
  <si>
    <t>Tasa de Cobertura Previsional (Sistema Integrado Argentino) (1)</t>
  </si>
  <si>
    <t>% Porcentaje</t>
  </si>
  <si>
    <t>UE:Subdirección Ejecutiva de Prestaciones</t>
  </si>
  <si>
    <t>(75-0-16-3)Prestaciones Previsionales Ley N°25.994 y Ley N°24.476</t>
  </si>
  <si>
    <t>(75-0-19-3)Asignacion Universal para Proteccion Social</t>
  </si>
  <si>
    <t>UE:Dirección General Ejecutiva Programa Conectar igualdad</t>
  </si>
  <si>
    <t>TRANSFERENCIAS CORRIENTES = asignaciones familiares + complementos a jubilaciones + desempleo + transferencias corrientes a salud (anexo 3.05) + transferencias corrientes a sector público y externo (anexo 3.06)</t>
  </si>
  <si>
    <t>(75-0-850)Administración Nacional de la Seguridad Social                 2014</t>
  </si>
  <si>
    <t>U.E.: Subdirección Ejecutiva de Administración</t>
  </si>
  <si>
    <t>Construcción Jardín Maternal (4) (77)</t>
  </si>
  <si>
    <t>Construcción y Mejoras en UDAI Mar Del Plata (Etapa II)</t>
  </si>
  <si>
    <t>Construcción Ambiente Máxima Seguridad Informática</t>
  </si>
  <si>
    <t>Puesta en Valor Edificios Regional Centro</t>
  </si>
  <si>
    <t>Puesta en Valor Edificios Regional Cuyo</t>
  </si>
  <si>
    <t>Puesta en Valor Edificios Regional Bonaerense 1</t>
  </si>
  <si>
    <t>Puesta en Valor de los Edificios Regional Litoral</t>
  </si>
  <si>
    <t>Puesta en Valor Edificios Regional Conurbano 1</t>
  </si>
  <si>
    <t>Puesta en Valor Edificios Regional Bonaerense 2</t>
  </si>
  <si>
    <t>Puesta en Valor de los Edificios Regional Conurbano 2</t>
  </si>
  <si>
    <t>Puesta en Valor Jefatura Regional Capital (4)</t>
  </si>
  <si>
    <t>Puesta en Valor Edificios Regional Bonaerense 3</t>
  </si>
  <si>
    <t>Remodelación Edificio Álvarez Jonte 4330 CABA, Nueva Sede del Centro de Contingencia del Organismo</t>
  </si>
  <si>
    <t>Puesta en Valor Edificios Regional Noreste</t>
  </si>
  <si>
    <t>Conservación y Puesta en Valor Edificios Regional Capital VI - Paseo Colón Nº 239/329 y Alsina 250</t>
  </si>
  <si>
    <t>Puesta en Valor de los Edificios Correspondientes a la Jefatura Regional Capital IV (4)</t>
  </si>
  <si>
    <t>Conservación, Reparación y Puesta en Valor de Edificios Regional Capital VIII - Balcarce 610, Chacabuco 467/479 y Moreno 437 (4)</t>
  </si>
  <si>
    <t>Conservación, Reparación y Puesta en Valor de Edificio Regional Capital IX (4)</t>
  </si>
  <si>
    <t>Provisión e Instalación de Sistema de Protección Contra Incendio - Castex N° 4453 San Martín</t>
  </si>
  <si>
    <t>Remodelación y Puesta en Valor Jefatura Regional Norte - Provincia de Salta</t>
  </si>
  <si>
    <t>Remodelación y Puesta en Valor Jefatura Regional Norte - Provincia de Tucumán</t>
  </si>
  <si>
    <t>Remodelación y Puesta en Valor Jefatura Regional Norte - Provincia de Jujuy</t>
  </si>
  <si>
    <t>(75-0-16)Prestaciones Previsionales (78)</t>
  </si>
  <si>
    <t>gastos asignaciones totales</t>
  </si>
  <si>
    <t>U.E.: Subdirección Ejecutiva de Prestaciones</t>
  </si>
  <si>
    <t>Tasa de Cobertura Previsional (Sistema Integrado Previsional Argentino - SIPA) (3) (76)</t>
  </si>
  <si>
    <t>Porcentaje</t>
  </si>
  <si>
    <t>(75-0-19-3)Asignacion Universal para Protección Social</t>
  </si>
  <si>
    <t>(75-0-19-4)Asignaciones Familiares Sector Público Nacional</t>
  </si>
  <si>
    <t>(75-0-28)Asistencia Financiera al Programa Conectar Igualdad</t>
  </si>
  <si>
    <t>U.E.: Dirección General Ejecutiva Programa Conectar igualdad</t>
  </si>
  <si>
    <t>(75-0-29)Programa de Respaldo a Estudiantes de Argentina - PROGRESAR (77)</t>
  </si>
  <si>
    <t>Asistencia a Jóvenes Estudiantes</t>
  </si>
  <si>
    <t>(x)</t>
  </si>
  <si>
    <t>Total Programa Bajo Seguimiento de Ministerio de Trabajo, Empleo y Seguridad Social</t>
  </si>
  <si>
    <t>(75)Ministerio de Trabajo, Empleo y Seguridad Social</t>
  </si>
  <si>
    <t>(75-0-850)Administración Nacional de la Seguridad Social</t>
  </si>
  <si>
    <t>U.E.:Subdirección Ejecutiva de Administración</t>
  </si>
  <si>
    <t>Construcción y Mejoras en la Unidad de Atención Integral Mar del Plata (Etapa II) - Provincia de Buenos Aires (5) (7)</t>
  </si>
  <si>
    <t>Construcción Jardin Maternal - Etapa 2 (5)</t>
  </si>
  <si>
    <t>Construcción Ambiente Máxima Seguridad Informática (6)</t>
  </si>
  <si>
    <t>Puesta en Valor Edificios Regional Centro (9)</t>
  </si>
  <si>
    <t>Puesta en Valor Edificios Regional Cuyo (9)</t>
  </si>
  <si>
    <t>Puesta en Valor Edificios Regional Bonaerense 1 (9)</t>
  </si>
  <si>
    <t>Puesta en Valor Edificios Regional Noroeste</t>
  </si>
  <si>
    <t>Puesta en Valor Edificios Regional Conurbano 1 (9)</t>
  </si>
  <si>
    <t>Puesta en Valor Edificios Regional Bonaerense 2 (9)</t>
  </si>
  <si>
    <t>Puesta en Valor de los Edificios Regional Conurbano 2 (9)</t>
  </si>
  <si>
    <t>Puesta en Valor Jefatura Regional Capital</t>
  </si>
  <si>
    <t>Remodelación Edificio Álvarez Jonte 4330 CABA, Nueva Sede del Centro de Contingencia del Organismo (6)</t>
  </si>
  <si>
    <t>Puesta en Valor de los Edificios Correspondientes a la Jefatura Regional Capital IV</t>
  </si>
  <si>
    <t>Conservación, Reparación y Puesta en Valor de Edificios Regional Capital VIII - Balcarce 610, Chacabuco 467/479 y Moreno 437</t>
  </si>
  <si>
    <t>Conservación, Reparación y Puesta en Valor de Edificio Regional Capital IX</t>
  </si>
  <si>
    <t>Provisión e Instalación de Sistema de Protección Contra Incendio - Castex N° 4453 San Martin (6)</t>
  </si>
  <si>
    <t>Puesta en Valor Edificios Regional Conurbano 1 Etapa 2</t>
  </si>
  <si>
    <t>Puesta en Valor Edificios Regional Bonaerense 2 Etapa 2</t>
  </si>
  <si>
    <t>Puesta en Valor de los Edificios Regional Conurbano 2 Etapa 2</t>
  </si>
  <si>
    <t>Puesta en Valor Edificios Regional Bonaerense 1 Etapa 2 (6)</t>
  </si>
  <si>
    <t>Puesta en Valor Edificios Regional Bonaerense 3 Etapa 2 (6)</t>
  </si>
  <si>
    <t>Puesta en Valor de los Edificios Regional Litoral Etapa 2 (6)</t>
  </si>
  <si>
    <t>Refacción y Remodelación Inmueble Solís 693 C.A.B.A (6)</t>
  </si>
  <si>
    <t>Construcción Unidad de Atención Integral (UDAI) - Provincia de Jujuy (5) (7)</t>
  </si>
  <si>
    <t>U.E.:Subdirección Ejecutiva de Prestaciones</t>
  </si>
  <si>
    <t>Tasa de Cobertura Previsional (Sistema Integrado Previsional Argentino - SIPA) (3) (49)</t>
  </si>
  <si>
    <t>(75-0-16-3)Prestaciones Previsionales por Moratoria Previsional</t>
  </si>
  <si>
    <t>(75-0-19-3)Asignación Universal para Protección Social</t>
  </si>
  <si>
    <t>Ayuda Escolar Anual (4)</t>
  </si>
  <si>
    <t>(75-0-21)Atención Pensiones Ex-Combatientes y Régimen Reparatorio Ley Nº26.913</t>
  </si>
  <si>
    <t>U.E.:Dirección General Ejecutiva Programa Conectar Igualdad</t>
  </si>
  <si>
    <t>(75-0-29)Programa de Respaldo a Estudiantes de Argentina - PROGRESAR</t>
  </si>
  <si>
    <t>(75-0-881)Registro Nacional de Trabajadores y Empleadores Agrarios (RENATEA)</t>
  </si>
  <si>
    <t>(75-0-16)Acciones de Abordaje Integral del Empleo Agrario</t>
  </si>
  <si>
    <t>U.E.:Registro Nacional de Trabajadores y Empleadores Agrarios</t>
  </si>
  <si>
    <t>Formación de Trabajadores (4)</t>
  </si>
  <si>
    <t>Trabajador Formado</t>
  </si>
  <si>
    <t>Fiscalización de Establecimientos (4)</t>
  </si>
  <si>
    <t>Establecimiento</t>
  </si>
  <si>
    <t>Otorgamiento de Prestaciones (4)</t>
  </si>
  <si>
    <t>Prestaciones por Desempleo</t>
  </si>
  <si>
    <t>Prestaciones por Sepelio</t>
  </si>
  <si>
    <t>Registración de Trabajadores Agrarios (4)</t>
  </si>
  <si>
    <t>Nuevo Trabajador</t>
  </si>
  <si>
    <t>Total Programas Bajo Seguimiento de Instituciones de Seguridad Social</t>
  </si>
  <si>
    <t>ANEXO II.3</t>
  </si>
  <si>
    <t>Página 3/4</t>
  </si>
  <si>
    <t>RESULTADO POR PROGRAMA Y PROYECTO</t>
  </si>
  <si>
    <t>Programas Bajo Seguimiento - Ejercicio  2014 - Ordenamiento por Nivel Institucional</t>
  </si>
  <si>
    <t>Organismos y Programas - Cifras en pesos y magnitudes físicas de metas</t>
  </si>
  <si>
    <t>Código Institucional                                                                                                                Programa                                                                                                     Unidad  Ejecutora</t>
  </si>
  <si>
    <t>Crédito Vigente</t>
  </si>
  <si>
    <t>% Ej.</t>
  </si>
  <si>
    <t>Medición Física</t>
  </si>
  <si>
    <t>Programación Inicial</t>
  </si>
  <si>
    <t>Programación Vigente</t>
  </si>
  <si>
    <t>Ejecución Anual</t>
  </si>
  <si>
    <t>Página 4/4</t>
  </si>
  <si>
    <t>Total Programa Bajo Seguimiento de Instituciones de Seguridad Social</t>
  </si>
  <si>
    <t>AÑO DEL BICENTENARIO DEL CONGRESO DE LOS PUEBLOS LIBRES</t>
  </si>
  <si>
    <t>Programas Bajo Seguimiento - Trimestre 4 - 2015</t>
  </si>
  <si>
    <t>Organismos y Programas - Cifras en pesos y magnitudes físicas</t>
  </si>
  <si>
    <t>Código Institucional</t>
  </si>
  <si>
    <t>Fin Fun</t>
  </si>
  <si>
    <t>Devengado Trimestre 4    2014</t>
  </si>
  <si>
    <t>Devengado Trimestre 4        2015</t>
  </si>
  <si>
    <t>Diferencia absoluta</t>
  </si>
  <si>
    <t>Diferencia %</t>
  </si>
  <si>
    <t>Ejec. %</t>
  </si>
  <si>
    <t>Tipo Med.</t>
  </si>
  <si>
    <t>Medición</t>
  </si>
  <si>
    <t>Unidad de
Medida</t>
  </si>
  <si>
    <t>Prog.
Anual
Vigente</t>
  </si>
  <si>
    <t>Programación    12 meses</t>
  </si>
  <si>
    <t>Ejec. Acum.  Trimestre 4  2014</t>
  </si>
  <si>
    <t>Ejec. Acum.  Trimestre 4     2015</t>
  </si>
  <si>
    <t>%
Ej. (1)</t>
  </si>
  <si>
    <t>%
Desvío (2)</t>
  </si>
  <si>
    <t>Causas de los desvíos acumulados  al Trimestre 4 (3)</t>
  </si>
  <si>
    <t>( 75 - 850 ) Administración Nacional de la Seguridad Social</t>
  </si>
  <si>
    <t>( 75 - 850 - 16 - 1 ) Prestaciones Previsionales del Régimen de Reparto</t>
  </si>
  <si>
    <t>3.3</t>
  </si>
  <si>
    <t>UE: Subdirección Ejecutiva de Prestaciones</t>
  </si>
  <si>
    <t>M</t>
  </si>
  <si>
    <t>Atención de Jubilaciones (4)</t>
  </si>
  <si>
    <t>(4)</t>
  </si>
  <si>
    <t>Desvío no significativo.</t>
  </si>
  <si>
    <t>Atención de Pensiones (4)</t>
  </si>
  <si>
    <t>( 75 - 850 - 16 - 3 ) Prestaciones Previsionales por Moratoria Previsional</t>
  </si>
  <si>
    <t>( 75 - 850 - 17 ) Complementos a las Prestaciones Previsionales</t>
  </si>
  <si>
    <t>Desvío explicado por la demanda externa del organismo.</t>
  </si>
  <si>
    <t>Atención Subsidios Tarifas (4)</t>
  </si>
  <si>
    <t>( 75 - 850 - 18 ) Seguro de Desempleo</t>
  </si>
  <si>
    <t>Atención de Seguros de Desempleo (4)</t>
  </si>
  <si>
    <t>( 75 - 850 - 19 - 1 ) Asignaciones Familiares Activos</t>
  </si>
  <si>
    <t>Asignación por Hijo (4)</t>
  </si>
  <si>
    <t>Asignación por Hijo Discapacitado (4)</t>
  </si>
  <si>
    <t>Asignación Prenatal (4)</t>
  </si>
  <si>
    <t>( 75 - 850 - 19 - 2 ) Asignaciones Familiares Pasivos</t>
  </si>
  <si>
    <t>Asignación por Cónyuge (4)</t>
  </si>
  <si>
    <t>( 75 - 850 - 19 - 3 ) Asignacion Universal para Proteccion Social</t>
  </si>
  <si>
    <t>Asignación Universal por Hijo (4)</t>
  </si>
  <si>
    <t>Asignación por Embarazo (4)</t>
  </si>
  <si>
    <t>( 75 - 850 - 19 - 4 ) Asignaciones Familiares Sector Público Nacional</t>
  </si>
  <si>
    <t>( 75 - 850 - 20 ) Atención Ex-Cajas Provinciales</t>
  </si>
  <si>
    <t>( 75 - 850 - 21 ) Atención Pensiones Ex-Combatientes y Régimen Reparatorio Ley Nº26.913</t>
  </si>
  <si>
    <t>Atención de Pensiones Ex-Combatientes (4)</t>
  </si>
  <si>
    <t>( 75 - 850 - 28 ) Asistencia Financiera al Programa Conectar Igualdad</t>
  </si>
  <si>
    <t>3.4</t>
  </si>
  <si>
    <t>UE: Dirección General Ejecutiva Programa Conectar igualdad</t>
  </si>
  <si>
    <t>El desvío no es significativo.</t>
  </si>
  <si>
    <t>( 75 - 850 - 29 ) Programa de Respaldo a Estudiantes de Argentina - PROGRESAR</t>
  </si>
  <si>
    <t>Asistencia a Jóvenes Estudiantes (4)</t>
  </si>
  <si>
    <t>El desvío acumulado se debe a la ampliación de la meta, guíada por la prioridad otorgada por el organismo.</t>
  </si>
  <si>
    <t>total asignaciones familiares</t>
  </si>
  <si>
    <t>total gastos devengados</t>
  </si>
  <si>
    <t>Programas Bajo Seguimiento - Ejercicio  2015 - Ordenamiento por Nivel Institucional</t>
  </si>
  <si>
    <t>total gastos no figurativos</t>
  </si>
  <si>
    <t>Código Institucional                                                                                                                Programa                                                                                                     Unidad  Ejecutora</t>
  </si>
  <si>
    <t>Medición Física</t>
  </si>
  <si>
    <t>(41)Ministerio de Seguridad</t>
  </si>
  <si>
    <t>(41-0-250)Caja de Retiros, Jubilaciones y Pensiones de la Policía Federal Argentina</t>
  </si>
  <si>
    <t>(41-0-18)Administración de Beneficios Previsionales</t>
  </si>
  <si>
    <t>U.E.:Caja de Retiros, Jubilaciones y Pensiones de la Policía Federal</t>
  </si>
  <si>
    <t>Atención de Retiros</t>
  </si>
  <si>
    <t>Retirado</t>
  </si>
  <si>
    <t>Total Programas Bajo Seguimiento de Ministerio de Seguridad</t>
  </si>
  <si>
    <t>(45)Ministerio de Defensa</t>
  </si>
  <si>
    <t>(45-0-470)Instituto de Ayuda Financiera para Pago de Retiros y Pensiones Militares</t>
  </si>
  <si>
    <t>(45-0-16)Prestaciones de Previsión Social</t>
  </si>
  <si>
    <t>U.E.:Instituto de Ayuda Financiera para Pago de Retiros y Pensiones Militares</t>
  </si>
  <si>
    <t>Total Programas Bajo Seguimiento de Ministerio de Defensa</t>
  </si>
  <si>
    <t>Nota: Se exponen aquellas categorías programáticas que presenan seguimiento físico. En aquellos programas que contienen subprogramas no se expone aquellas categorías programáticas que no contengan mediciones físicas o proyectos de inversión.</t>
  </si>
  <si>
    <t>AÑO DE LAS ENERGÍAS RENOVABLES</t>
  </si>
  <si>
    <t>Programas Bajo Seguimiento - Trimestre 4 - 2016</t>
  </si>
  <si>
    <t>Código Institucional</t>
  </si>
  <si>
    <t>Devengado Trimestre 4    2015</t>
  </si>
  <si>
    <t>Devengado Trimestre 4        2016</t>
  </si>
  <si>
    <t>Diferencia
%</t>
  </si>
  <si>
    <t>Crédito
Vigente</t>
  </si>
  <si>
    <t>Unidad de
Medida</t>
  </si>
  <si>
    <t>Ejec. Acum.  Trimestre 4  2015</t>
  </si>
  <si>
    <t>Ejec. Acum.  Trimestre 4     2016</t>
  </si>
  <si>
    <t>Causas de los desvíos acumulados    al Trimestre 4 (3)</t>
  </si>
  <si>
    <t>( 75 ) Ministerio de Trabajo, Empleo y Seguridad Social</t>
  </si>
  <si>
    <t>( 75 - 350 ) Ministerio de Trabajo, Empleo y Seguridad Social</t>
  </si>
  <si>
    <t>( 75 - 350 - 16 ) Acciones de Empleo</t>
  </si>
  <si>
    <t>3.6</t>
  </si>
  <si>
    <t>UE: Secretaría de Empleo</t>
  </si>
  <si>
    <t>Total</t>
  </si>
  <si>
    <t>( 75 - 350 - 16 - 1 ) Acciones de Empleo</t>
  </si>
  <si>
    <t>UE: Dirección Nacional de Promoción del Empleo</t>
  </si>
  <si>
    <t>Empleo Transitorio</t>
  </si>
  <si>
    <t>Beneficio Mensual</t>
  </si>
  <si>
    <t>Ejecución de Convenios Especiales de Emergencia Hídrica, firmados con varias Provincias, a fin de atender a las personas afectadas por las inundaciones.</t>
  </si>
  <si>
    <t>Mantenimiento Empleo Privado</t>
  </si>
  <si>
    <t>Menor cantidad de empresas se presentaron solicitando su inclusión en el Programa de Recuperación Productiva, y por otra parte, se realizó una modificación en el circuito de gestión y otorgamiento del Programa, conforme a la RES. N° 20/2016 MTEySS.</t>
  </si>
  <si>
    <t>Asistencia Técnica Proyectos Pago Unico</t>
  </si>
  <si>
    <t>Proyecto Promovido</t>
  </si>
  <si>
    <t>Disminución en la cantidad de participantes de Programas de Empleo que optan por presentar y gestionar proyectos de autoempleo.</t>
  </si>
  <si>
    <t>Incentivos para la Reinserción Laboral</t>
  </si>
  <si>
    <t>El desvío acumulado en negativo respecto de lo programado obedece a la menor participación de desocupados en los Programas de Empleo en Procesos de Reinserción Laboral.</t>
  </si>
  <si>
    <t>Asistencia para la Inserción Laboral</t>
  </si>
  <si>
    <t>Modificaciones en los circuitos de evaluación y aprobación de los Proyectos para la Inserción Laboral.</t>
  </si>
  <si>
    <t>( 75 - 350 - 16 - 4 ) Seguro de Capacitación y Empleo</t>
  </si>
  <si>
    <t>Atención del Seguro de Capacitación y Empleo</t>
  </si>
  <si>
    <t>Desvinculación del Seguro de Capacitación y Empleo de personas que incumplen los requisitos de permanencia.</t>
  </si>
  <si>
    <t>( 75 - 350 - 20 ) Formulación y Regulación de la Política Laboral</t>
  </si>
  <si>
    <t>UE: Secretaría de Trabajo</t>
  </si>
  <si>
    <t>Negociación de Convenios Colectivos</t>
  </si>
  <si>
    <t>Convenio</t>
  </si>
  <si>
    <t>Medición atada a la demanda externa al organismo.</t>
  </si>
  <si>
    <t>Resolución de Controversias</t>
  </si>
  <si>
    <t>Conciliación</t>
  </si>
  <si>
    <t>Incremento en las Controversias por aplicación del nuevo Sistema de pedido de audiencia On-line.</t>
  </si>
  <si>
    <t>( 75 - 350 - 22 ) Regularización del Trabajo</t>
  </si>
  <si>
    <t>Fiscalización de Establecimientos</t>
  </si>
  <si>
    <t>Establecimiento Inspeccionado</t>
  </si>
  <si>
    <t>Mayor proporción de procedimientos de inspección realizados por intimación y por tanto una mayor tarea educativa realizada por los inspectores y la afectación de recursos para dar cierre a las actuaciones iniciadas en el año.</t>
  </si>
  <si>
    <t>( 75 - 350 - 23 ) Acciones de Capacitación Laboral</t>
  </si>
  <si>
    <t>Capacitación Laboral</t>
  </si>
  <si>
    <t>Persona Capacitada</t>
  </si>
  <si>
    <t>Demora en la firma de acuerdos con las provincias, lo cual retrasó el relevamiento de la información, condición necesaria para el impacto en la ejecución de esta meta.</t>
  </si>
  <si>
    <t>Asistencia para Capacitación</t>
  </si>
  <si>
    <t>Institución Asistida</t>
  </si>
  <si>
    <t>Incremento de los convenios suscriptos en el ejercicio.</t>
  </si>
  <si>
    <t>Asistencia Técnica y Financiera para Terminalidad Educativa</t>
  </si>
  <si>
    <t>Demora en firmas de acuerdos con las provincias.</t>
  </si>
  <si>
    <t>Asistencia Técnico Financiera para Capacitación Laboral</t>
  </si>
  <si>
    <t>Se agilizó el proceso de firmas de proyectos.</t>
  </si>
  <si>
    <t>Asistencia Técnica y Financiera en Formación y Terminalidad Educativa</t>
  </si>
  <si>
    <t>Municipio Asistido</t>
  </si>
  <si>
    <t>Desvío poco significativo.</t>
  </si>
  <si>
    <t>Asistencia Financiera a Jóvenes Desocupados</t>
  </si>
  <si>
    <t>Dificultades de los Municipios para la rúbrica de convenios que permitan incorporar a los jóvenes a la formación y terminalidad.</t>
  </si>
  <si>
    <t>Asistencia a Trabajadores Desocupados para Desarrollar Proyectos Formativos Ocupacionales</t>
  </si>
  <si>
    <t>Persona Asistida</t>
  </si>
  <si>
    <t>Dificultades de las partes para la suscripción de convenios y la incorporación de los beneficiarios en proyectos formativos ocupacionales.</t>
  </si>
  <si>
    <t>( 75 - 350 - 24 ) Sistema Federal de Empleo</t>
  </si>
  <si>
    <t>Asistencia Técnica y Financiera para la Gestión Local del Empleo</t>
  </si>
  <si>
    <t>Reordenamiento administrativo y revisión de líneas de trabajo.</t>
  </si>
  <si>
    <t>Orientación Laboral</t>
  </si>
  <si>
    <t>Persona Orientada</t>
  </si>
  <si>
    <t>Factores imponderables a la hora de la programación.</t>
  </si>
  <si>
    <t>Mayor demanda.</t>
  </si>
  <si>
    <t>Atención de Pensiones ex - Presos Políticos</t>
  </si>
  <si>
    <t>No es significativo.</t>
  </si>
  <si>
    <t>( 75 - 852 ) Superintendencia de Riesgos del Trabajo</t>
  </si>
  <si>
    <t>( 75 - 852 - 16 ) Fiscalización Cumplimiento de la Ley de Riesgos del Trabajo</t>
  </si>
  <si>
    <t>UE: Superintendencia de Riesgos del Trabajo</t>
  </si>
  <si>
    <t>Fiscalización del Cumplimiento Prestaciones Dinerarias en ART y Empleadores Autoasegurados</t>
  </si>
  <si>
    <t>Auditoría Realizada</t>
  </si>
  <si>
    <t>Auditoria en ARTs y Empleadores Autoasegurados</t>
  </si>
  <si>
    <t>Postergación en la emisión de la muestra por cambio en la normativa y reducción de recursos humanos.</t>
  </si>
  <si>
    <t>Fiscalización en Empresas</t>
  </si>
  <si>
    <t>Inspección Realizada</t>
  </si>
  <si>
    <t>Emisión de una nueva normativa para el programa.</t>
  </si>
  <si>
    <t>Auditoría de Exámenes Periódicos</t>
  </si>
  <si>
    <t>Auditoría de Control Interno</t>
  </si>
  <si>
    <t>Por razones opertivas (fusión, liquidación,etc de ARTs) se efectuaron menos auditorías.</t>
  </si>
  <si>
    <t>Auditoría de Contratos de Afiliación</t>
  </si>
  <si>
    <t>Auditoría en sede de ART/EA de Prestaciones en Especies</t>
  </si>
  <si>
    <t>Nuevas funciones inspectivas.</t>
  </si>
  <si>
    <t>Inspeccion de Calidad de Prestaciones en Especies</t>
  </si>
  <si>
    <t>Caso</t>
  </si>
  <si>
    <t>Se realizaron auditorías en domiclio den casos que presentaban inconvenientes en el otorgamiento de prestaciones.</t>
  </si>
  <si>
    <t>( 75 - 881 ) Registro Nacional de Trabajadores y Empleadores Agrarios (RENATEA)</t>
  </si>
  <si>
    <t>( 75 - 881 - 16 ) Acciones de Abordaje Integral del Empleo Agrario</t>
  </si>
  <si>
    <t>TOTAL PROGRAMAS BAJO SEGUIMIENTO DE MINISTERIO DE TRABAJO, EMPLEO Y SEGURIDAD SOCIAL</t>
  </si>
  <si>
    <t>Miles de pesos corrientes</t>
  </si>
  <si>
    <t>Sección 3.1.1. porcentaje malvinas sobre jubilaciones</t>
  </si>
  <si>
    <t>PIB</t>
  </si>
  <si>
    <t>AUH + embarazo</t>
  </si>
  <si>
    <t>Asignaciones hijo contributivas</t>
  </si>
  <si>
    <t>No simuladas</t>
  </si>
  <si>
    <t>Allocs totales% PIB</t>
  </si>
  <si>
    <t>Transferts PAMI depuis ANSES</t>
  </si>
  <si>
    <t>Transferts PAMI % PIB</t>
  </si>
  <si>
    <t>Tranferts courants secteur privé</t>
  </si>
  <si>
    <t>Gastos jubilaciones ANSES</t>
  </si>
  <si>
    <t>Gastos asignaciones ANSES</t>
  </si>
  <si>
    <t>Gastos jubilaciones</t>
  </si>
  <si>
    <t>Gastos asignaciones</t>
  </si>
  <si>
    <t>(incluidas policía y militares)</t>
  </si>
  <si>
    <t>Jubilaciones</t>
  </si>
  <si>
    <t>Asignaciones familiares</t>
  </si>
  <si>
    <t>Penalidades disponibles en diciembre 2017</t>
  </si>
  <si>
    <t>Pesos de Noviembre 2014</t>
  </si>
  <si>
    <t>Costo reparación 2017 →</t>
  </si>
  <si>
    <t>Costo presupuestado 2017 reparación →</t>
  </si>
  <si>
    <t>Ex-cajas provinciales</t>
  </si>
  <si>
    <t>ç</t>
  </si>
  <si>
    <r>
      <rPr>
        <b/>
        <sz val="8"/>
        <color rgb="FF000000"/>
        <rFont val="ArialMT"/>
        <family val="2"/>
        <charset val="1"/>
      </rPr>
      <t>764837912,029</t>
    </r>
  </si>
  <si>
    <r>
      <rPr>
        <b/>
        <sz val="8"/>
        <color rgb="FF000000"/>
        <rFont val="ArialMT"/>
        <family val="2"/>
        <charset val="1"/>
      </rPr>
      <t>956068987,436</t>
    </r>
  </si>
  <si>
    <t>IPC_1009</t>
  </si>
  <si>
    <t>IPC_1008</t>
  </si>
  <si>
    <t>IPC_1007</t>
  </si>
  <si>
    <t>IPC_1006</t>
  </si>
  <si>
    <t>IPC_1005</t>
  </si>
  <si>
    <t>IPC_1004</t>
  </si>
  <si>
    <t>IPC_1003</t>
  </si>
  <si>
    <t>IPC_1002</t>
  </si>
  <si>
    <t>IPC_1001</t>
  </si>
  <si>
    <t>IPC_1000</t>
  </si>
  <si>
    <t>IPC_999</t>
  </si>
  <si>
    <t>IPC_998</t>
  </si>
  <si>
    <t>IPC_997</t>
  </si>
  <si>
    <t>IPC_996</t>
  </si>
  <si>
    <t>IPC_995</t>
  </si>
  <si>
    <t>IPC_994</t>
  </si>
  <si>
    <t>IPC_993</t>
  </si>
  <si>
    <t>IPC_992</t>
  </si>
  <si>
    <t>IPC_991</t>
  </si>
  <si>
    <t>IPC_990</t>
  </si>
  <si>
    <t>Miles de pesos constantes noviembre 2014</t>
  </si>
  <si>
    <t>Pesos corrientes (miles)</t>
  </si>
  <si>
    <t>Prestaciones de seguridad social (previsionales, sin malvinas)</t>
  </si>
  <si>
    <t>Tranferencias corrientes (complementos a prestaciones previsionales + desempleo + asignaciones familiares + progresar + PAMI (no calculado aquí)</t>
  </si>
  <si>
    <t>Pesos constantes (miles) prestaciones de seguridad social</t>
  </si>
  <si>
    <t>Transferencias a PAMI (3.62% de las prestaciones de seguridad social excluyendo Malvinas siguiendo los datos de la cuenta de inversión) pesos corrientes</t>
  </si>
  <si>
    <t>Transferencias a PAMI pesos constantes</t>
  </si>
  <si>
    <t>Transferencias corrientes sin PROGRESAR ni familiares sector público nacional (pesos constantes)</t>
  </si>
  <si>
    <t>Transferencias corrientes pagadas por ANSES pero financiadas por rentas generales</t>
  </si>
  <si>
    <t/>
  </si>
  <si>
    <t>Transferencias corrientes pagadas por ANSES sin importar el financiamiento</t>
  </si>
  <si>
    <t>SECRETARIA DE HACIENDA</t>
  </si>
  <si>
    <t>EJECUCION  PROVISORIA</t>
  </si>
  <si>
    <t>SECTOR PUBLICO BASE CAJA - AÑO 2017</t>
  </si>
  <si>
    <t>ESQUEMA AHORRO - INVERSION - FINANCIAMIENTO</t>
  </si>
  <si>
    <t>En millones de pesos</t>
  </si>
  <si>
    <t>ADMINISTRACION NACIONAL</t>
  </si>
  <si>
    <t>PAMI, FDOS.</t>
  </si>
  <si>
    <t>CONCEPTO</t>
  </si>
  <si>
    <t>TESORO</t>
  </si>
  <si>
    <t>REC.</t>
  </si>
  <si>
    <t>ORG.</t>
  </si>
  <si>
    <t>INST.DE</t>
  </si>
  <si>
    <t>EX-CAJAS</t>
  </si>
  <si>
    <t>TOTAL</t>
  </si>
  <si>
    <t>FIDUCIARIOS</t>
  </si>
  <si>
    <t>T O T A L</t>
  </si>
  <si>
    <t>NACIONAL</t>
  </si>
  <si>
    <t>AFECT.</t>
  </si>
  <si>
    <t>DESC.</t>
  </si>
  <si>
    <t>SEG.SOC.</t>
  </si>
  <si>
    <t>PVCIALES.</t>
  </si>
  <si>
    <t>Y OTROS</t>
  </si>
  <si>
    <t>I)</t>
  </si>
  <si>
    <t>INGRESOS CORRIENTES</t>
  </si>
  <si>
    <t>- INGRESOS TRIBUTARIOS</t>
  </si>
  <si>
    <t>- APORTES Y CONTRIB. A LA SEG. SOCIAL</t>
  </si>
  <si>
    <t>- INGRESOS NO TRIBUTARIOS</t>
  </si>
  <si>
    <t>- VENTAS DE BS.Y SERV.DE LAS ADM.PUB.</t>
  </si>
  <si>
    <t>- INGRESOS DE OPERACION</t>
  </si>
  <si>
    <t>- RENTAS DE LA PROPIEDAD NETAS (1)</t>
  </si>
  <si>
    <t>- TRANSFERENCIAS CORRIENTES</t>
  </si>
  <si>
    <t>- OTROS INGRESOS</t>
  </si>
  <si>
    <t>- SUPERAVIT OPERATIVO EMPRESAS PUB.</t>
  </si>
  <si>
    <t>II)</t>
  </si>
  <si>
    <t>GASTOS CORRIENTES</t>
  </si>
  <si>
    <t>- GASTOS DE CONSUMO Y OPERACION</t>
  </si>
  <si>
    <t>. Remuneraciones</t>
  </si>
  <si>
    <t>. Bienes y Servicios</t>
  </si>
  <si>
    <t>. Otros Gastos</t>
  </si>
  <si>
    <t>- INTERESES Y OTRAS RENTAS DE LA PROP.</t>
  </si>
  <si>
    <t>. Intereses Netos (2)</t>
  </si>
  <si>
    <t>. Otras Rentas</t>
  </si>
  <si>
    <t>- PRESTACIONES DE LA SEGURIDAD SOCIAL</t>
  </si>
  <si>
    <t>- OTROS GASTOS CORRIENTES</t>
  </si>
  <si>
    <t>. Al sector privado</t>
  </si>
  <si>
    <t>. Al sector público</t>
  </si>
  <si>
    <t>.. Provincias y CABA</t>
  </si>
  <si>
    <t>.. Universidades</t>
  </si>
  <si>
    <t>.. Otras</t>
  </si>
  <si>
    <t>. Al sector externo</t>
  </si>
  <si>
    <t>- OTROS GASTOS</t>
  </si>
  <si>
    <t>- DEFICIT OPERATIVO EMPRESAS PUB.</t>
  </si>
  <si>
    <t>III)</t>
  </si>
  <si>
    <t>RESULT.ECON.: AHORRO/DESAHORRO (I-II)</t>
  </si>
  <si>
    <t>IV)</t>
  </si>
  <si>
    <t>RECURSOS DE CAPITAL</t>
  </si>
  <si>
    <t>V)</t>
  </si>
  <si>
    <t>GASTOS DE CAPITAL</t>
  </si>
  <si>
    <t>- INVERSION REAL DIRECTA</t>
  </si>
  <si>
    <t>- TRANSFERENCIAS DE CAPITAL</t>
  </si>
  <si>
    <t>. A Provincias y CABA</t>
  </si>
  <si>
    <t>. Otras</t>
  </si>
  <si>
    <t>- INVERSION FINANCIERA</t>
  </si>
  <si>
    <t>. Resto</t>
  </si>
  <si>
    <t>VI)</t>
  </si>
  <si>
    <t>INGRESOS ANTES DE FIGURAT.(I+IV)</t>
  </si>
  <si>
    <t>VII)</t>
  </si>
  <si>
    <t>GASTOS ANTES DE FIGURAT.(II+V)</t>
  </si>
  <si>
    <t>VIII)</t>
  </si>
  <si>
    <t>RESULT.FINANC.ANTES DE FIGURAT.(VI-VII)</t>
  </si>
  <si>
    <t>IX)</t>
  </si>
  <si>
    <t>CONTRIBUCIONES FIGURATIVAS</t>
  </si>
  <si>
    <t>- Del Tesoro Nacional</t>
  </si>
  <si>
    <t>- De Recursos Afectados</t>
  </si>
  <si>
    <t>- De Organismos Descentralizados</t>
  </si>
  <si>
    <t>- De Instituciones de Seguridad Social</t>
  </si>
  <si>
    <t>- De Ex-Cajas Provinciales</t>
  </si>
  <si>
    <t>- De PAMI, Fdos. Fiduciarios y Otros</t>
  </si>
  <si>
    <t>X)</t>
  </si>
  <si>
    <t>GASTOS FIGURATIVOS</t>
  </si>
  <si>
    <t>XI)</t>
  </si>
  <si>
    <t>INGRESOS DESPUES DE FIGURAT.</t>
  </si>
  <si>
    <t>XII)</t>
  </si>
  <si>
    <t>GASTOS PRIMARIOS DESPUES DE FIGURAT.</t>
  </si>
  <si>
    <t>XIII)</t>
  </si>
  <si>
    <t>GASTOS DESPUES DE FIGURAT.</t>
  </si>
  <si>
    <t>XIV)</t>
  </si>
  <si>
    <t>SUPERAVIT PRIMARIO (XI-XII)</t>
  </si>
  <si>
    <t>XV)</t>
  </si>
  <si>
    <t>RESULTADO FINANCIERO (XI-XIII)</t>
  </si>
  <si>
    <t>- RENTAS PERCIBIDAS DEL BCRA</t>
  </si>
  <si>
    <t>- RENTAS PÚBL. PERCIBIDAS POR EL FGS Y OTROS</t>
  </si>
  <si>
    <t>- INTERESES PAGADOS INTRA-SECTOR PÚBLICO</t>
  </si>
  <si>
    <t>XVI)</t>
  </si>
  <si>
    <t>FUENTES FINANCIERAS</t>
  </si>
  <si>
    <t>- DISMINUC. DE LA INVERSION FINANCIERA</t>
  </si>
  <si>
    <t>- ENDEUD.PUB. E INCREM.OTROS PASIVOS</t>
  </si>
  <si>
    <t>. Endeudamiento en Moneda Local</t>
  </si>
  <si>
    <t>. Endeudamiento en Moneda Extranjera</t>
  </si>
  <si>
    <t>. Incremento Otros Pasivos</t>
  </si>
  <si>
    <t>- INCREMENTO DEL PATRIMONIO</t>
  </si>
  <si>
    <t>- CONTRIB. FIGURAT. PARA APLIC. FINANC.</t>
  </si>
  <si>
    <t>XVII)</t>
  </si>
  <si>
    <t>APLICACIONES FINANCIERAS</t>
  </si>
  <si>
    <t>- AMORT.DEUDAS Y DISM. OTROS PASIVOS</t>
  </si>
  <si>
    <t>. Amortización en Moneda Local</t>
  </si>
  <si>
    <t>. Amortización en Moneda Extranjera</t>
  </si>
  <si>
    <t>. Disminución Otros Pasivos</t>
  </si>
  <si>
    <t>- DISMINUCION DEL PATRIMONIO</t>
  </si>
  <si>
    <t>- GASTOS FIGURAT. PARA APLIC. FINANC.</t>
  </si>
  <si>
    <t>(1) Excluye las siguientes rentas de la propiedad:</t>
  </si>
  <si>
    <t>- las generadas por el BCRA por $60.000,0 M.</t>
  </si>
  <si>
    <t>- las generadas por activos del Sector Público no Financiero en posesión del FGS por $54.059,0 M.</t>
  </si>
  <si>
    <t>- las generadas por activos del Sector Público no Financiero en posesión de organismos del Sector Público no Financiero excluyendo el FGS por $29.081,8 M.</t>
  </si>
  <si>
    <t>(2) Excluye intereses pagados Intra-Sector Público Nacional por $83.140,8 M.</t>
  </si>
  <si>
    <t>Datos al 07/03</t>
  </si>
  <si>
    <t>Programas Bajo Seguimiento - Cuarto Trimestre - 2017</t>
  </si>
  <si>
    <t xml:space="preserve">Código Institucional </t>
  </si>
  <si>
    <t>Devengado Trimestre 4    2016</t>
  </si>
  <si>
    <t>Devengado Trimestre 4        2017</t>
  </si>
  <si>
    <t xml:space="preserve">Crédito
Vigente
</t>
  </si>
  <si>
    <t xml:space="preserve">Unidad de
Medida
</t>
  </si>
  <si>
    <t xml:space="preserve">  Ejec. Acum.  Trimestre 4  2016</t>
  </si>
  <si>
    <t xml:space="preserve">  Ejec. Acum.  Trimestre 4     2017</t>
  </si>
  <si>
    <t>Atado a la demanda externa del organismo, que es variable.</t>
  </si>
  <si>
    <t>A partir del segundo trimestre del ejercicio 2018, estas acciones se desarrollan en el ámbito del Ministerio del Educación</t>
  </si>
  <si>
    <t>( 75 - 850 - 30 ) Pensión Universal para el Adulto Mayor</t>
  </si>
  <si>
    <t>Pensión Universal para el Adulto Mayor</t>
  </si>
  <si>
    <t>( 75 - 850 - 31 ) Pensiones No Contributivas (Decreto N° 746/2017)</t>
  </si>
  <si>
    <t>Atención de Pensiones Madres de 7 o más Hijos</t>
  </si>
  <si>
    <t>Atención de Pensiones Otorgadas por Legisladores</t>
  </si>
  <si>
    <t>Atención de Pensiones Leyes Especiales</t>
  </si>
  <si>
    <t>Atención Pensiones por Vejez</t>
  </si>
  <si>
    <t>Programas Bajo Seguimiento - Trimestre 4 - 2018</t>
  </si>
  <si>
    <t>Devengado Trimestre 4    2017</t>
  </si>
  <si>
    <t>Devengado Trimestre 4        2018</t>
  </si>
  <si>
    <t xml:space="preserve">Diferencia
%
</t>
  </si>
  <si>
    <t xml:space="preserve">  Ejec. Acum.  Trimestre 4  2017</t>
  </si>
  <si>
    <t xml:space="preserve">  Ejec. Acum.  Trimestre 4     2018</t>
  </si>
  <si>
    <t>Jubilaciones contributivas de reparto</t>
  </si>
  <si>
    <t>Moratoria</t>
  </si>
  <si>
    <t>PUAM</t>
  </si>
  <si>
    <t>AUH</t>
  </si>
  <si>
    <t>Asignaciones familiares contributivas</t>
  </si>
  <si>
    <t>Complementos a asignaciones y desempleo</t>
  </si>
  <si>
    <t>Atención ex cajas provinciales</t>
  </si>
  <si>
    <t>Atención ex combatientes</t>
  </si>
  <si>
    <t>PROGRESAR</t>
  </si>
  <si>
    <t>PNC</t>
  </si>
  <si>
    <t>Asignaciones familiares sector público nacional</t>
  </si>
  <si>
    <t>Contributivo</t>
  </si>
  <si>
    <t>No contributivo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</si>
</sst>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43" formatCode="_-* #,##0.00\ _€_-;\-* #,##0.00\ _€_-;_-* &quot;-&quot;??\ _€_-;_-@_-"/>
    <numFmt numFmtId="164" formatCode="#,##0.00,;\-#,##0.00,;&quot; -&quot;#,;@\ "/>
    <numFmt numFmtId="165" formatCode="#,##0,;\-#,##0,;&quot; -&quot;#,;@\ "/>
    <numFmt numFmtId="166" formatCode="#,##0.00,;\-#,##0.00,"/>
    <numFmt numFmtId="167" formatCode="0.000%"/>
    <numFmt numFmtId="168" formatCode="0.000"/>
    <numFmt numFmtId="169" formatCode="#,##0.0"/>
    <numFmt numFmtId="170" formatCode="0.00000"/>
    <numFmt numFmtId="171" formatCode="#,##0.0000000"/>
    <numFmt numFmtId="172" formatCode="0.0&quot;    &quot;"/>
    <numFmt numFmtId="173" formatCode="0.0"/>
    <numFmt numFmtId="174" formatCode="#,##0.0&quot;  &quot;"/>
    <numFmt numFmtId="175" formatCode="0.0000000000000"/>
    <numFmt numFmtId="176" formatCode="0.000000000000000"/>
    <numFmt numFmtId="177" formatCode="#0.0"/>
  </numFmts>
  <fonts count="49">
    <font>
      <sz val="10"/>
      <name val="Arial"/>
      <family val="2"/>
      <charset val="1"/>
    </font>
    <font>
      <sz val="12"/>
      <color rgb="FF000000"/>
      <name val="Calibri"/>
      <family val="2"/>
      <charset val="1"/>
    </font>
    <font>
      <b/>
      <sz val="13.5"/>
      <color rgb="FF000000"/>
      <name val="Times New Roman"/>
      <family val="1"/>
      <charset val="1"/>
    </font>
    <font>
      <b/>
      <sz val="11"/>
      <name val="Arial"/>
      <family val="2"/>
      <charset val="1"/>
    </font>
    <font>
      <b/>
      <sz val="12"/>
      <color rgb="FF000000"/>
      <name val="Calibri"/>
      <family val="2"/>
      <charset val="1"/>
    </font>
    <font>
      <b/>
      <sz val="11"/>
      <color rgb="FF00000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2"/>
      <color rgb="FFFF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0000"/>
      <name val="Arial"/>
      <family val="2"/>
      <charset val="1"/>
    </font>
    <font>
      <sz val="8"/>
      <color rgb="FF000000"/>
      <name val="Book Antiqua"/>
      <family val="1"/>
      <charset val="1"/>
    </font>
    <font>
      <i/>
      <sz val="10"/>
      <name val="Arial"/>
      <family val="2"/>
      <charset val="1"/>
    </font>
    <font>
      <b/>
      <sz val="10"/>
      <name val="Arial"/>
      <family val="2"/>
      <charset val="1"/>
    </font>
    <font>
      <b/>
      <sz val="8"/>
      <color rgb="FF000000"/>
      <name val="Book Antiqua"/>
      <family val="1"/>
      <charset val="1"/>
    </font>
    <font>
      <b/>
      <sz val="10"/>
      <color rgb="FF000000"/>
      <name val="Book Antiqua"/>
      <family val="1"/>
      <charset val="1"/>
    </font>
    <font>
      <sz val="10"/>
      <color rgb="FF000000"/>
      <name val="Book Antiqua"/>
      <family val="1"/>
      <charset val="1"/>
    </font>
    <font>
      <sz val="10"/>
      <name val="Book Antiqua"/>
      <family val="1"/>
      <charset val="1"/>
    </font>
    <font>
      <b/>
      <sz val="10"/>
      <name val="Book Antiqua"/>
      <family val="1"/>
      <charset val="1"/>
    </font>
    <font>
      <b/>
      <sz val="11"/>
      <name val="Book Antiqua"/>
      <family val="1"/>
      <charset val="1"/>
    </font>
    <font>
      <b/>
      <sz val="11"/>
      <color rgb="FF000000"/>
      <name val="Book Antiqua"/>
      <family val="1"/>
      <charset val="1"/>
    </font>
    <font>
      <b/>
      <sz val="12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2"/>
      <name val="Calibri"/>
      <family val="2"/>
      <charset val="1"/>
    </font>
    <font>
      <b/>
      <sz val="10"/>
      <color rgb="FFFFFFFF"/>
      <name val="Arial"/>
      <family val="2"/>
      <charset val="1"/>
    </font>
    <font>
      <sz val="8"/>
      <name val="Arial"/>
      <family val="2"/>
      <charset val="1"/>
    </font>
    <font>
      <i/>
      <sz val="10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b/>
      <sz val="9"/>
      <color rgb="FF000000"/>
      <name val="Arial"/>
      <family val="2"/>
      <charset val="1"/>
    </font>
    <font>
      <b/>
      <sz val="8"/>
      <color rgb="FF000000"/>
      <name val="Arial"/>
      <family val="2"/>
      <charset val="1"/>
    </font>
    <font>
      <b/>
      <vertAlign val="superscript"/>
      <sz val="8"/>
      <color rgb="FF000000"/>
      <name val="ArialMT"/>
      <family val="2"/>
      <charset val="1"/>
    </font>
    <font>
      <b/>
      <sz val="8"/>
      <color rgb="FF000000"/>
      <name val="ArialMT"/>
      <family val="2"/>
      <charset val="1"/>
    </font>
    <font>
      <b/>
      <sz val="12"/>
      <name val="Arial"/>
      <family val="2"/>
      <charset val="1"/>
    </font>
    <font>
      <sz val="12"/>
      <name val="Arial"/>
      <family val="2"/>
      <charset val="1"/>
    </font>
    <font>
      <u/>
      <sz val="10"/>
      <name val="Arial"/>
      <family val="2"/>
      <charset val="1"/>
    </font>
    <font>
      <sz val="10"/>
      <color rgb="FFFF0000"/>
      <name val="Arial"/>
      <family val="2"/>
      <charset val="1"/>
    </font>
    <font>
      <b/>
      <i/>
      <sz val="12"/>
      <name val="Arial"/>
      <family val="2"/>
      <charset val="1"/>
    </font>
    <font>
      <i/>
      <sz val="10"/>
      <color rgb="FF000000"/>
      <name val="Arial"/>
      <family val="2"/>
      <charset val="1"/>
    </font>
    <font>
      <sz val="8"/>
      <color rgb="FF000000"/>
      <name val="CG Times"/>
      <family val="1"/>
      <charset val="1"/>
    </font>
    <font>
      <b/>
      <sz val="9"/>
      <color indexed="8"/>
      <name val="SansSerif"/>
    </font>
    <font>
      <sz val="9"/>
      <name val="Arial"/>
      <family val="2"/>
    </font>
    <font>
      <b/>
      <sz val="10"/>
      <color indexed="8"/>
      <name val="S"/>
    </font>
    <font>
      <sz val="10"/>
      <name val="Arial"/>
      <family val="2"/>
    </font>
    <font>
      <sz val="9"/>
      <name val="SansSerif"/>
    </font>
    <font>
      <b/>
      <sz val="8"/>
      <color indexed="8"/>
      <name val="SansSerif"/>
    </font>
    <font>
      <sz val="8"/>
      <name val="SansSerif"/>
    </font>
  </fonts>
  <fills count="16">
    <fill>
      <patternFill patternType="none"/>
    </fill>
    <fill>
      <patternFill patternType="gray125"/>
    </fill>
    <fill>
      <patternFill patternType="solid">
        <fgColor rgb="FFB7DEE8"/>
        <bgColor rgb="FFC6D9F1"/>
      </patternFill>
    </fill>
    <fill>
      <patternFill patternType="solid">
        <fgColor rgb="FFFFFFFF"/>
        <bgColor rgb="FFF2F2F2"/>
      </patternFill>
    </fill>
    <fill>
      <patternFill patternType="solid">
        <fgColor rgb="FFF2F2F2"/>
        <bgColor rgb="FFEEEEEE"/>
      </patternFill>
    </fill>
    <fill>
      <patternFill patternType="solid">
        <fgColor rgb="FFBFBFBF"/>
        <bgColor rgb="FFC0C0C0"/>
      </patternFill>
    </fill>
    <fill>
      <patternFill patternType="solid">
        <fgColor rgb="FFB2B2B2"/>
        <bgColor rgb="FFBFBFBF"/>
      </patternFill>
    </fill>
    <fill>
      <patternFill patternType="solid">
        <fgColor rgb="FFFF9999"/>
        <bgColor rgb="FFFF8080"/>
      </patternFill>
    </fill>
    <fill>
      <patternFill patternType="solid">
        <fgColor rgb="FFC0C0C0"/>
        <bgColor rgb="FFBFBFBF"/>
      </patternFill>
    </fill>
    <fill>
      <patternFill patternType="solid">
        <fgColor rgb="FF000000"/>
        <bgColor rgb="FF003300"/>
      </patternFill>
    </fill>
    <fill>
      <patternFill patternType="solid">
        <fgColor rgb="FF99CCCC"/>
        <bgColor rgb="FFB7DEE8"/>
      </patternFill>
    </fill>
    <fill>
      <patternFill patternType="solid">
        <fgColor rgb="FFEEEEEE"/>
        <bgColor rgb="FFF2F2F2"/>
      </patternFill>
    </fill>
    <fill>
      <patternFill patternType="solid">
        <fgColor rgb="FFDDDDDD"/>
        <bgColor rgb="FFC6D9F1"/>
      </patternFill>
    </fill>
    <fill>
      <patternFill patternType="solid">
        <fgColor rgb="FFC6D9F1"/>
        <bgColor rgb="FFB7DEE8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medium">
        <color auto="1"/>
      </left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hair">
        <color rgb="FFFFFFFF"/>
      </left>
      <right style="thin">
        <color rgb="FFFFFFFF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8">
    <xf numFmtId="0" fontId="0" fillId="0" borderId="0"/>
    <xf numFmtId="164" fontId="1" fillId="0" borderId="0"/>
    <xf numFmtId="9" fontId="1" fillId="0" borderId="0"/>
    <xf numFmtId="0" fontId="1" fillId="0" borderId="0"/>
    <xf numFmtId="0" fontId="45" fillId="0" borderId="0"/>
    <xf numFmtId="43" fontId="45" fillId="0" borderId="0" applyFont="0" applyFill="0" applyBorder="0" applyAlignment="0" applyProtection="0"/>
    <xf numFmtId="0" fontId="45" fillId="0" borderId="0"/>
    <xf numFmtId="9" fontId="45" fillId="0" borderId="0" applyFont="0" applyFill="0" applyBorder="0" applyAlignment="0" applyProtection="0"/>
  </cellStyleXfs>
  <cellXfs count="475">
    <xf numFmtId="0" fontId="0" fillId="0" borderId="0" xfId="0"/>
    <xf numFmtId="0" fontId="1" fillId="0" borderId="0" xfId="3"/>
    <xf numFmtId="9" fontId="1" fillId="0" borderId="0" xfId="2"/>
    <xf numFmtId="2" fontId="0" fillId="0" borderId="0" xfId="0" applyNumberFormat="1" applyFont="1"/>
    <xf numFmtId="2" fontId="0" fillId="0" borderId="0" xfId="0" applyNumberFormat="1"/>
    <xf numFmtId="2" fontId="1" fillId="0" borderId="0" xfId="3" applyNumberFormat="1" applyFont="1"/>
    <xf numFmtId="2" fontId="0" fillId="0" borderId="0" xfId="0" applyNumberFormat="1" applyFont="1" applyAlignment="1">
      <alignment horizontal="justify"/>
    </xf>
    <xf numFmtId="0" fontId="0" fillId="0" borderId="0" xfId="0" applyFont="1" applyAlignment="1">
      <alignment horizontal="justify"/>
    </xf>
    <xf numFmtId="2" fontId="4" fillId="0" borderId="0" xfId="3" applyNumberFormat="1" applyFont="1"/>
    <xf numFmtId="0" fontId="4" fillId="0" borderId="0" xfId="3" applyFont="1"/>
    <xf numFmtId="10" fontId="4" fillId="0" borderId="0" xfId="2" applyNumberFormat="1" applyFont="1" applyBorder="1" applyAlignment="1" applyProtection="1"/>
    <xf numFmtId="10" fontId="1" fillId="0" borderId="0" xfId="2" applyNumberFormat="1" applyFont="1" applyBorder="1" applyAlignment="1" applyProtection="1"/>
    <xf numFmtId="0" fontId="4" fillId="0" borderId="1" xfId="3" applyFont="1" applyBorder="1" applyAlignment="1">
      <alignment horizontal="justify"/>
    </xf>
    <xf numFmtId="2" fontId="4" fillId="0" borderId="2" xfId="3" applyNumberFormat="1" applyFont="1" applyBorder="1" applyAlignment="1" applyProtection="1">
      <alignment horizontal="justify" vertical="center" wrapText="1"/>
    </xf>
    <xf numFmtId="2" fontId="4" fillId="0" borderId="2" xfId="3" applyNumberFormat="1" applyFont="1" applyBorder="1" applyAlignment="1">
      <alignment horizontal="justify"/>
    </xf>
    <xf numFmtId="2" fontId="4" fillId="0" borderId="2" xfId="3" applyNumberFormat="1" applyFont="1" applyBorder="1" applyAlignment="1">
      <alignment horizontal="left" vertical="top" wrapText="1"/>
    </xf>
    <xf numFmtId="0" fontId="4" fillId="0" borderId="2" xfId="3" applyFont="1" applyBorder="1" applyAlignment="1">
      <alignment horizontal="left" vertical="top" wrapText="1"/>
    </xf>
    <xf numFmtId="10" fontId="4" fillId="0" borderId="3" xfId="2" applyNumberFormat="1" applyFont="1" applyBorder="1" applyAlignment="1" applyProtection="1">
      <alignment horizontal="left" vertical="top" wrapText="1"/>
    </xf>
    <xf numFmtId="0" fontId="4" fillId="0" borderId="1" xfId="3" applyFont="1" applyBorder="1"/>
    <xf numFmtId="0" fontId="4" fillId="0" borderId="2" xfId="3" applyFont="1" applyBorder="1" applyAlignment="1" applyProtection="1">
      <alignment horizontal="center" vertical="center" wrapText="1"/>
    </xf>
    <xf numFmtId="0" fontId="4" fillId="0" borderId="2" xfId="3" applyFont="1" applyBorder="1"/>
    <xf numFmtId="0" fontId="4" fillId="2" borderId="4" xfId="3" applyFont="1" applyFill="1" applyBorder="1" applyAlignment="1">
      <alignment horizontal="justify"/>
    </xf>
    <xf numFmtId="2" fontId="6" fillId="2" borderId="4" xfId="3" applyNumberFormat="1" applyFont="1" applyFill="1" applyBorder="1" applyAlignment="1">
      <alignment horizontal="justify" wrapText="1"/>
    </xf>
    <xf numFmtId="2" fontId="7" fillId="2" borderId="4" xfId="3" applyNumberFormat="1" applyFont="1" applyFill="1" applyBorder="1" applyAlignment="1">
      <alignment horizontal="justify" wrapText="1"/>
    </xf>
    <xf numFmtId="2" fontId="8" fillId="2" borderId="4" xfId="1" applyNumberFormat="1" applyFont="1" applyFill="1" applyBorder="1" applyAlignment="1" applyProtection="1">
      <alignment horizontal="left" wrapText="1"/>
    </xf>
    <xf numFmtId="3" fontId="8" fillId="2" borderId="4" xfId="3" applyNumberFormat="1" applyFont="1" applyFill="1" applyBorder="1" applyAlignment="1">
      <alignment horizontal="right" wrapText="1"/>
    </xf>
    <xf numFmtId="2" fontId="8" fillId="2" borderId="4" xfId="1" applyNumberFormat="1" applyFont="1" applyFill="1" applyBorder="1" applyAlignment="1" applyProtection="1"/>
    <xf numFmtId="10" fontId="8" fillId="2" borderId="4" xfId="2" applyNumberFormat="1" applyFont="1" applyFill="1" applyBorder="1" applyAlignment="1" applyProtection="1"/>
    <xf numFmtId="0" fontId="4" fillId="2" borderId="4" xfId="3" applyFont="1" applyFill="1" applyBorder="1"/>
    <xf numFmtId="3" fontId="6" fillId="2" borderId="4" xfId="3" applyNumberFormat="1" applyFont="1" applyFill="1" applyBorder="1" applyAlignment="1">
      <alignment horizontal="right" wrapText="1"/>
    </xf>
    <xf numFmtId="2" fontId="7" fillId="2" borderId="4" xfId="3" applyNumberFormat="1" applyFont="1" applyFill="1" applyBorder="1" applyAlignment="1">
      <alignment horizontal="right" wrapText="1"/>
    </xf>
    <xf numFmtId="0" fontId="4" fillId="3" borderId="5" xfId="3" applyFont="1" applyFill="1" applyBorder="1" applyAlignment="1">
      <alignment horizontal="justify"/>
    </xf>
    <xf numFmtId="2" fontId="6" fillId="3" borderId="5" xfId="3" applyNumberFormat="1" applyFont="1" applyFill="1" applyBorder="1" applyAlignment="1">
      <alignment horizontal="justify" wrapText="1"/>
    </xf>
    <xf numFmtId="2" fontId="8" fillId="3" borderId="5" xfId="1" applyNumberFormat="1" applyFont="1" applyFill="1" applyBorder="1" applyAlignment="1" applyProtection="1">
      <alignment horizontal="left" wrapText="1"/>
    </xf>
    <xf numFmtId="3" fontId="8" fillId="3" borderId="5" xfId="3" applyNumberFormat="1" applyFont="1" applyFill="1" applyBorder="1" applyAlignment="1">
      <alignment horizontal="right" wrapText="1"/>
    </xf>
    <xf numFmtId="2" fontId="8" fillId="3" borderId="5" xfId="1" applyNumberFormat="1" applyFont="1" applyFill="1" applyBorder="1" applyAlignment="1" applyProtection="1"/>
    <xf numFmtId="10" fontId="8" fillId="3" borderId="5" xfId="2" applyNumberFormat="1" applyFont="1" applyFill="1" applyBorder="1" applyAlignment="1" applyProtection="1"/>
    <xf numFmtId="0" fontId="4" fillId="3" borderId="5" xfId="3" applyFont="1" applyFill="1" applyBorder="1"/>
    <xf numFmtId="3" fontId="6" fillId="3" borderId="5" xfId="3" applyNumberFormat="1" applyFont="1" applyFill="1" applyBorder="1" applyAlignment="1">
      <alignment horizontal="right" wrapText="1"/>
    </xf>
    <xf numFmtId="2" fontId="6" fillId="3" borderId="5" xfId="3" applyNumberFormat="1" applyFont="1" applyFill="1" applyBorder="1" applyAlignment="1">
      <alignment horizontal="right" wrapText="1"/>
    </xf>
    <xf numFmtId="2" fontId="8" fillId="3" borderId="5" xfId="3" applyNumberFormat="1" applyFont="1" applyFill="1" applyBorder="1"/>
    <xf numFmtId="0" fontId="4" fillId="2" borderId="6" xfId="3" applyFont="1" applyFill="1" applyBorder="1" applyAlignment="1">
      <alignment horizontal="justify"/>
    </xf>
    <xf numFmtId="2" fontId="6" fillId="2" borderId="6" xfId="3" applyNumberFormat="1" applyFont="1" applyFill="1" applyBorder="1" applyAlignment="1">
      <alignment horizontal="justify" wrapText="1"/>
    </xf>
    <xf numFmtId="2" fontId="7" fillId="2" borderId="6" xfId="3" applyNumberFormat="1" applyFont="1" applyFill="1" applyBorder="1" applyAlignment="1">
      <alignment horizontal="justify" wrapText="1"/>
    </xf>
    <xf numFmtId="2" fontId="8" fillId="2" borderId="6" xfId="1" applyNumberFormat="1" applyFont="1" applyFill="1" applyBorder="1" applyAlignment="1" applyProtection="1">
      <alignment horizontal="left" wrapText="1"/>
    </xf>
    <xf numFmtId="3" fontId="8" fillId="2" borderId="6" xfId="3" applyNumberFormat="1" applyFont="1" applyFill="1" applyBorder="1" applyAlignment="1">
      <alignment horizontal="right" wrapText="1"/>
    </xf>
    <xf numFmtId="2" fontId="8" fillId="2" borderId="6" xfId="1" applyNumberFormat="1" applyFont="1" applyFill="1" applyBorder="1" applyAlignment="1" applyProtection="1"/>
    <xf numFmtId="10" fontId="8" fillId="2" borderId="6" xfId="2" applyNumberFormat="1" applyFont="1" applyFill="1" applyBorder="1" applyAlignment="1" applyProtection="1"/>
    <xf numFmtId="0" fontId="4" fillId="2" borderId="5" xfId="3" applyFont="1" applyFill="1" applyBorder="1"/>
    <xf numFmtId="3" fontId="6" fillId="2" borderId="5" xfId="3" applyNumberFormat="1" applyFont="1" applyFill="1" applyBorder="1" applyAlignment="1">
      <alignment horizontal="right" wrapText="1"/>
    </xf>
    <xf numFmtId="2" fontId="7" fillId="2" borderId="5" xfId="3" applyNumberFormat="1" applyFont="1" applyFill="1" applyBorder="1" applyAlignment="1">
      <alignment horizontal="right" wrapText="1"/>
    </xf>
    <xf numFmtId="2" fontId="8" fillId="2" borderId="5" xfId="1" applyNumberFormat="1" applyFont="1" applyFill="1" applyBorder="1" applyAlignment="1" applyProtection="1">
      <alignment horizontal="left" wrapText="1"/>
    </xf>
    <xf numFmtId="3" fontId="8" fillId="2" borderId="5" xfId="3" applyNumberFormat="1" applyFont="1" applyFill="1" applyBorder="1" applyAlignment="1">
      <alignment horizontal="right" wrapText="1"/>
    </xf>
    <xf numFmtId="2" fontId="8" fillId="2" borderId="5" xfId="1" applyNumberFormat="1" applyFont="1" applyFill="1" applyBorder="1" applyAlignment="1" applyProtection="1"/>
    <xf numFmtId="10" fontId="8" fillId="2" borderId="5" xfId="2" applyNumberFormat="1" applyFont="1" applyFill="1" applyBorder="1" applyAlignment="1" applyProtection="1"/>
    <xf numFmtId="0" fontId="4" fillId="3" borderId="4" xfId="3" applyFont="1" applyFill="1" applyBorder="1" applyAlignment="1">
      <alignment horizontal="justify"/>
    </xf>
    <xf numFmtId="2" fontId="6" fillId="3" borderId="4" xfId="3" applyNumberFormat="1" applyFont="1" applyFill="1" applyBorder="1" applyAlignment="1">
      <alignment horizontal="justify" wrapText="1"/>
    </xf>
    <xf numFmtId="2" fontId="8" fillId="4" borderId="4" xfId="1" applyNumberFormat="1" applyFont="1" applyFill="1" applyBorder="1" applyAlignment="1" applyProtection="1">
      <alignment horizontal="left" wrapText="1"/>
    </xf>
    <xf numFmtId="3" fontId="8" fillId="3" borderId="4" xfId="3" applyNumberFormat="1" applyFont="1" applyFill="1" applyBorder="1" applyAlignment="1">
      <alignment horizontal="right" wrapText="1"/>
    </xf>
    <xf numFmtId="2" fontId="8" fillId="3" borderId="4" xfId="3" applyNumberFormat="1" applyFont="1" applyFill="1" applyBorder="1"/>
    <xf numFmtId="10" fontId="8" fillId="3" borderId="4" xfId="2" applyNumberFormat="1" applyFont="1" applyFill="1" applyBorder="1" applyAlignment="1" applyProtection="1"/>
    <xf numFmtId="2" fontId="6" fillId="0" borderId="7" xfId="3" applyNumberFormat="1" applyFont="1" applyBorder="1" applyAlignment="1" applyProtection="1">
      <alignment horizontal="justify" vertical="center" wrapText="1"/>
    </xf>
    <xf numFmtId="2" fontId="6" fillId="0" borderId="5" xfId="3" applyNumberFormat="1" applyFont="1" applyBorder="1" applyAlignment="1" applyProtection="1">
      <alignment horizontal="justify" vertical="center" wrapText="1"/>
    </xf>
    <xf numFmtId="2" fontId="6" fillId="0" borderId="8" xfId="3" applyNumberFormat="1" applyFont="1" applyBorder="1" applyAlignment="1" applyProtection="1">
      <alignment horizontal="justify" vertical="center" wrapText="1"/>
    </xf>
    <xf numFmtId="0" fontId="4" fillId="2" borderId="5" xfId="3" applyFont="1" applyFill="1" applyBorder="1" applyAlignment="1">
      <alignment horizontal="justify"/>
    </xf>
    <xf numFmtId="2" fontId="6" fillId="2" borderId="5" xfId="3" applyNumberFormat="1" applyFont="1" applyFill="1" applyBorder="1" applyAlignment="1">
      <alignment horizontal="justify" wrapText="1"/>
    </xf>
    <xf numFmtId="2" fontId="7" fillId="2" borderId="5" xfId="3" applyNumberFormat="1" applyFont="1" applyFill="1" applyBorder="1" applyAlignment="1">
      <alignment horizontal="justify" wrapText="1"/>
    </xf>
    <xf numFmtId="0" fontId="4" fillId="2" borderId="6" xfId="3" applyFont="1" applyFill="1" applyBorder="1"/>
    <xf numFmtId="3" fontId="6" fillId="2" borderId="6" xfId="3" applyNumberFormat="1" applyFont="1" applyFill="1" applyBorder="1" applyAlignment="1">
      <alignment horizontal="right" wrapText="1"/>
    </xf>
    <xf numFmtId="2" fontId="7" fillId="2" borderId="6" xfId="3" applyNumberFormat="1" applyFont="1" applyFill="1" applyBorder="1" applyAlignment="1">
      <alignment horizontal="right" wrapText="1"/>
    </xf>
    <xf numFmtId="2" fontId="9" fillId="4" borderId="9" xfId="3" applyNumberFormat="1" applyFont="1" applyFill="1" applyBorder="1" applyAlignment="1">
      <alignment horizontal="justify"/>
    </xf>
    <xf numFmtId="2" fontId="1" fillId="4" borderId="10" xfId="3" applyNumberFormat="1" applyFont="1" applyFill="1" applyBorder="1" applyAlignment="1">
      <alignment horizontal="justify"/>
    </xf>
    <xf numFmtId="2" fontId="10" fillId="4" borderId="10" xfId="3" applyNumberFormat="1" applyFont="1" applyFill="1" applyBorder="1" applyAlignment="1">
      <alignment horizontal="justify" wrapText="1"/>
    </xf>
    <xf numFmtId="2" fontId="10" fillId="4" borderId="11" xfId="3" applyNumberFormat="1" applyFont="1" applyFill="1" applyBorder="1" applyAlignment="1">
      <alignment horizontal="justify" wrapText="1"/>
    </xf>
    <xf numFmtId="2" fontId="10" fillId="0" borderId="0" xfId="3" applyNumberFormat="1" applyFont="1" applyAlignment="1">
      <alignment horizontal="justify" wrapText="1"/>
    </xf>
    <xf numFmtId="0" fontId="4" fillId="3" borderId="6" xfId="3" applyFont="1" applyFill="1" applyBorder="1" applyAlignment="1">
      <alignment horizontal="justify"/>
    </xf>
    <xf numFmtId="2" fontId="6" fillId="3" borderId="6" xfId="3" applyNumberFormat="1" applyFont="1" applyFill="1" applyBorder="1" applyAlignment="1">
      <alignment horizontal="justify" wrapText="1"/>
    </xf>
    <xf numFmtId="2" fontId="8" fillId="3" borderId="6" xfId="1" applyNumberFormat="1" applyFont="1" applyFill="1" applyBorder="1" applyAlignment="1" applyProtection="1">
      <alignment horizontal="left" wrapText="1"/>
    </xf>
    <xf numFmtId="3" fontId="8" fillId="3" borderId="6" xfId="3" applyNumberFormat="1" applyFont="1" applyFill="1" applyBorder="1" applyAlignment="1">
      <alignment horizontal="right" wrapText="1"/>
    </xf>
    <xf numFmtId="2" fontId="8" fillId="3" borderId="6" xfId="1" applyNumberFormat="1" applyFont="1" applyFill="1" applyBorder="1" applyAlignment="1" applyProtection="1"/>
    <xf numFmtId="10" fontId="8" fillId="3" borderId="6" xfId="2" applyNumberFormat="1" applyFont="1" applyFill="1" applyBorder="1" applyAlignment="1" applyProtection="1"/>
    <xf numFmtId="0" fontId="4" fillId="3" borderId="4" xfId="3" applyFont="1" applyFill="1" applyBorder="1"/>
    <xf numFmtId="3" fontId="6" fillId="3" borderId="4" xfId="3" applyNumberFormat="1" applyFont="1" applyFill="1" applyBorder="1" applyAlignment="1">
      <alignment horizontal="right" wrapText="1"/>
    </xf>
    <xf numFmtId="2" fontId="6" fillId="3" borderId="4" xfId="3" applyNumberFormat="1" applyFont="1" applyFill="1" applyBorder="1" applyAlignment="1">
      <alignment horizontal="right" wrapText="1"/>
    </xf>
    <xf numFmtId="2" fontId="8" fillId="3" borderId="4" xfId="1" applyNumberFormat="1" applyFont="1" applyFill="1" applyBorder="1" applyAlignment="1" applyProtection="1">
      <alignment horizontal="left" wrapText="1"/>
    </xf>
    <xf numFmtId="2" fontId="4" fillId="5" borderId="12" xfId="3" applyNumberFormat="1" applyFont="1" applyFill="1" applyBorder="1" applyAlignment="1">
      <alignment horizontal="justify"/>
    </xf>
    <xf numFmtId="2" fontId="1" fillId="5" borderId="5" xfId="3" applyNumberFormat="1" applyFont="1" applyFill="1" applyBorder="1" applyAlignment="1">
      <alignment horizontal="justify"/>
    </xf>
    <xf numFmtId="2" fontId="10" fillId="5" borderId="5" xfId="3" applyNumberFormat="1" applyFont="1" applyFill="1" applyBorder="1" applyAlignment="1">
      <alignment horizontal="justify" wrapText="1"/>
    </xf>
    <xf numFmtId="2" fontId="6" fillId="5" borderId="5" xfId="3" applyNumberFormat="1" applyFont="1" applyFill="1" applyBorder="1" applyAlignment="1">
      <alignment horizontal="justify" wrapText="1"/>
    </xf>
    <xf numFmtId="2" fontId="10" fillId="5" borderId="13" xfId="3" applyNumberFormat="1" applyFont="1" applyFill="1" applyBorder="1" applyAlignment="1">
      <alignment horizontal="justify" wrapText="1"/>
    </xf>
    <xf numFmtId="2" fontId="4" fillId="4" borderId="12" xfId="3" applyNumberFormat="1" applyFont="1" applyFill="1" applyBorder="1" applyAlignment="1">
      <alignment horizontal="justify"/>
    </xf>
    <xf numFmtId="2" fontId="1" fillId="4" borderId="5" xfId="3" applyNumberFormat="1" applyFont="1" applyFill="1" applyBorder="1" applyAlignment="1">
      <alignment horizontal="justify"/>
    </xf>
    <xf numFmtId="2" fontId="10" fillId="4" borderId="5" xfId="3" applyNumberFormat="1" applyFont="1" applyFill="1" applyBorder="1" applyAlignment="1">
      <alignment horizontal="justify" wrapText="1"/>
    </xf>
    <xf numFmtId="2" fontId="6" fillId="4" borderId="5" xfId="3" applyNumberFormat="1" applyFont="1" applyFill="1" applyBorder="1" applyAlignment="1">
      <alignment horizontal="justify" wrapText="1"/>
    </xf>
    <xf numFmtId="2" fontId="10" fillId="4" borderId="5" xfId="1" applyNumberFormat="1" applyFont="1" applyFill="1" applyBorder="1" applyAlignment="1" applyProtection="1">
      <alignment horizontal="justify" wrapText="1"/>
    </xf>
    <xf numFmtId="2" fontId="10" fillId="4" borderId="13" xfId="3" applyNumberFormat="1" applyFont="1" applyFill="1" applyBorder="1" applyAlignment="1">
      <alignment horizontal="justify" wrapText="1"/>
    </xf>
    <xf numFmtId="2" fontId="10" fillId="5" borderId="5" xfId="1" applyNumberFormat="1" applyFont="1" applyFill="1" applyBorder="1" applyAlignment="1" applyProtection="1">
      <alignment horizontal="justify" wrapText="1"/>
    </xf>
    <xf numFmtId="0" fontId="4" fillId="3" borderId="6" xfId="3" applyFont="1" applyFill="1" applyBorder="1"/>
    <xf numFmtId="3" fontId="6" fillId="3" borderId="6" xfId="3" applyNumberFormat="1" applyFont="1" applyFill="1" applyBorder="1" applyAlignment="1">
      <alignment horizontal="right" wrapText="1"/>
    </xf>
    <xf numFmtId="2" fontId="6" fillId="3" borderId="6" xfId="3" applyNumberFormat="1" applyFont="1" applyFill="1" applyBorder="1" applyAlignment="1">
      <alignment horizontal="right" wrapText="1"/>
    </xf>
    <xf numFmtId="2" fontId="8" fillId="3" borderId="6" xfId="3" applyNumberFormat="1" applyFont="1" applyFill="1" applyBorder="1"/>
    <xf numFmtId="2" fontId="1" fillId="5" borderId="12" xfId="3" applyNumberFormat="1" applyFont="1" applyFill="1" applyBorder="1" applyAlignment="1">
      <alignment horizontal="justify"/>
    </xf>
    <xf numFmtId="0" fontId="4" fillId="2" borderId="14" xfId="3" applyFont="1" applyFill="1" applyBorder="1"/>
    <xf numFmtId="2" fontId="7" fillId="2" borderId="14" xfId="3" applyNumberFormat="1" applyFont="1" applyFill="1" applyBorder="1" applyAlignment="1">
      <alignment horizontal="right" wrapText="1"/>
    </xf>
    <xf numFmtId="2" fontId="8" fillId="2" borderId="14" xfId="1" applyNumberFormat="1" applyFont="1" applyFill="1" applyBorder="1" applyAlignment="1" applyProtection="1">
      <alignment horizontal="left" wrapText="1"/>
    </xf>
    <xf numFmtId="3" fontId="8" fillId="2" borderId="14" xfId="3" applyNumberFormat="1" applyFont="1" applyFill="1" applyBorder="1" applyAlignment="1">
      <alignment horizontal="right" wrapText="1"/>
    </xf>
    <xf numFmtId="2" fontId="8" fillId="2" borderId="14" xfId="1" applyNumberFormat="1" applyFont="1" applyFill="1" applyBorder="1" applyAlignment="1" applyProtection="1"/>
    <xf numFmtId="10" fontId="8" fillId="2" borderId="14" xfId="2" applyNumberFormat="1" applyFont="1" applyFill="1" applyBorder="1" applyAlignment="1" applyProtection="1"/>
    <xf numFmtId="2" fontId="1" fillId="4" borderId="12" xfId="3" applyNumberFormat="1" applyFont="1" applyFill="1" applyBorder="1" applyAlignment="1">
      <alignment horizontal="justify"/>
    </xf>
    <xf numFmtId="0" fontId="4" fillId="3" borderId="14" xfId="3" applyFont="1" applyFill="1" applyBorder="1"/>
    <xf numFmtId="3" fontId="6" fillId="3" borderId="14" xfId="3" applyNumberFormat="1" applyFont="1" applyFill="1" applyBorder="1" applyAlignment="1">
      <alignment horizontal="right" wrapText="1"/>
    </xf>
    <xf numFmtId="2" fontId="6" fillId="3" borderId="14" xfId="3" applyNumberFormat="1" applyFont="1" applyFill="1" applyBorder="1" applyAlignment="1">
      <alignment horizontal="right" wrapText="1"/>
    </xf>
    <xf numFmtId="2" fontId="8" fillId="3" borderId="14" xfId="1" applyNumberFormat="1" applyFont="1" applyFill="1" applyBorder="1" applyAlignment="1" applyProtection="1">
      <alignment horizontal="left" wrapText="1"/>
    </xf>
    <xf numFmtId="3" fontId="8" fillId="3" borderId="14" xfId="3" applyNumberFormat="1" applyFont="1" applyFill="1" applyBorder="1" applyAlignment="1">
      <alignment horizontal="right" wrapText="1"/>
    </xf>
    <xf numFmtId="2" fontId="8" fillId="3" borderId="14" xfId="3" applyNumberFormat="1" applyFont="1" applyFill="1" applyBorder="1"/>
    <xf numFmtId="10" fontId="8" fillId="3" borderId="14" xfId="2" applyNumberFormat="1" applyFont="1" applyFill="1" applyBorder="1" applyAlignment="1" applyProtection="1"/>
    <xf numFmtId="3" fontId="6" fillId="2" borderId="14" xfId="3" applyNumberFormat="1" applyFont="1" applyFill="1" applyBorder="1" applyAlignment="1">
      <alignment horizontal="right" wrapText="1"/>
    </xf>
    <xf numFmtId="2" fontId="1" fillId="4" borderId="15" xfId="3" applyNumberFormat="1" applyFont="1" applyFill="1" applyBorder="1" applyAlignment="1">
      <alignment horizontal="justify"/>
    </xf>
    <xf numFmtId="2" fontId="1" fillId="4" borderId="16" xfId="3" applyNumberFormat="1" applyFont="1" applyFill="1" applyBorder="1" applyAlignment="1">
      <alignment horizontal="justify"/>
    </xf>
    <xf numFmtId="2" fontId="10" fillId="4" borderId="16" xfId="3" applyNumberFormat="1" applyFont="1" applyFill="1" applyBorder="1" applyAlignment="1">
      <alignment horizontal="justify" wrapText="1"/>
    </xf>
    <xf numFmtId="2" fontId="6" fillId="4" borderId="16" xfId="3" applyNumberFormat="1" applyFont="1" applyFill="1" applyBorder="1" applyAlignment="1">
      <alignment horizontal="justify" wrapText="1"/>
    </xf>
    <xf numFmtId="2" fontId="10" fillId="4" borderId="16" xfId="1" applyNumberFormat="1" applyFont="1" applyFill="1" applyBorder="1" applyAlignment="1" applyProtection="1">
      <alignment horizontal="justify" wrapText="1"/>
    </xf>
    <xf numFmtId="2" fontId="10" fillId="4" borderId="17" xfId="3" applyNumberFormat="1" applyFont="1" applyFill="1" applyBorder="1" applyAlignment="1">
      <alignment horizontal="justify" wrapText="1"/>
    </xf>
    <xf numFmtId="2" fontId="6" fillId="4" borderId="10" xfId="3" applyNumberFormat="1" applyFont="1" applyFill="1" applyBorder="1" applyAlignment="1">
      <alignment horizontal="justify" wrapText="1"/>
    </xf>
    <xf numFmtId="2" fontId="1" fillId="0" borderId="0" xfId="1" applyNumberFormat="1" applyFont="1"/>
    <xf numFmtId="2" fontId="6" fillId="4" borderId="5" xfId="1" applyNumberFormat="1" applyFont="1" applyFill="1" applyBorder="1" applyAlignment="1" applyProtection="1">
      <alignment horizontal="justify" wrapText="1"/>
    </xf>
    <xf numFmtId="2" fontId="10" fillId="4" borderId="13" xfId="1" applyNumberFormat="1" applyFont="1" applyFill="1" applyBorder="1" applyAlignment="1" applyProtection="1">
      <alignment horizontal="justify" wrapText="1"/>
    </xf>
    <xf numFmtId="2" fontId="6" fillId="5" borderId="5" xfId="1" applyNumberFormat="1" applyFont="1" applyFill="1" applyBorder="1" applyAlignment="1" applyProtection="1">
      <alignment horizontal="justify" wrapText="1"/>
    </xf>
    <xf numFmtId="2" fontId="10" fillId="5" borderId="13" xfId="1" applyNumberFormat="1" applyFont="1" applyFill="1" applyBorder="1" applyAlignment="1" applyProtection="1">
      <alignment horizontal="justify" wrapText="1"/>
    </xf>
    <xf numFmtId="165" fontId="0" fillId="0" borderId="0" xfId="0" applyNumberFormat="1"/>
    <xf numFmtId="2" fontId="1" fillId="0" borderId="0" xfId="3" applyNumberFormat="1" applyFont="1" applyAlignment="1">
      <alignment horizontal="justify"/>
    </xf>
    <xf numFmtId="2" fontId="9" fillId="4" borderId="12" xfId="3" applyNumberFormat="1" applyFont="1" applyFill="1" applyBorder="1" applyAlignment="1">
      <alignment horizontal="justify"/>
    </xf>
    <xf numFmtId="2" fontId="11" fillId="4" borderId="5" xfId="1" applyNumberFormat="1" applyFont="1" applyFill="1" applyBorder="1" applyAlignment="1" applyProtection="1">
      <alignment horizontal="justify" wrapText="1"/>
    </xf>
    <xf numFmtId="2" fontId="11" fillId="4" borderId="5" xfId="3" applyNumberFormat="1" applyFont="1" applyFill="1" applyBorder="1" applyAlignment="1">
      <alignment horizontal="justify" wrapText="1"/>
    </xf>
    <xf numFmtId="2" fontId="8" fillId="2" borderId="5" xfId="3" applyNumberFormat="1" applyFont="1" applyFill="1" applyBorder="1" applyAlignment="1">
      <alignment horizontal="right" wrapText="1"/>
    </xf>
    <xf numFmtId="2" fontId="9" fillId="5" borderId="15" xfId="3" applyNumberFormat="1" applyFont="1" applyFill="1" applyBorder="1" applyAlignment="1">
      <alignment horizontal="justify"/>
    </xf>
    <xf numFmtId="2" fontId="11" fillId="5" borderId="16" xfId="3" applyNumberFormat="1" applyFont="1" applyFill="1" applyBorder="1" applyAlignment="1">
      <alignment horizontal="justify" wrapText="1"/>
    </xf>
    <xf numFmtId="2" fontId="11" fillId="5" borderId="16" xfId="1" applyNumberFormat="1" applyFont="1" applyFill="1" applyBorder="1" applyAlignment="1" applyProtection="1">
      <alignment horizontal="justify" wrapText="1"/>
    </xf>
    <xf numFmtId="2" fontId="6" fillId="5" borderId="16" xfId="3" applyNumberFormat="1" applyFont="1" applyFill="1" applyBorder="1" applyAlignment="1">
      <alignment horizontal="justify" wrapText="1"/>
    </xf>
    <xf numFmtId="2" fontId="6" fillId="5" borderId="16" xfId="1" applyNumberFormat="1" applyFont="1" applyFill="1" applyBorder="1" applyAlignment="1" applyProtection="1">
      <alignment horizontal="justify" wrapText="1"/>
    </xf>
    <xf numFmtId="2" fontId="10" fillId="5" borderId="16" xfId="1" applyNumberFormat="1" applyFont="1" applyFill="1" applyBorder="1" applyAlignment="1" applyProtection="1">
      <alignment horizontal="justify" wrapText="1"/>
    </xf>
    <xf numFmtId="2" fontId="10" fillId="5" borderId="17" xfId="1" applyNumberFormat="1" applyFont="1" applyFill="1" applyBorder="1" applyAlignment="1" applyProtection="1">
      <alignment horizontal="justify" wrapText="1"/>
    </xf>
    <xf numFmtId="2" fontId="8" fillId="3" borderId="5" xfId="3" applyNumberFormat="1" applyFont="1" applyFill="1" applyBorder="1" applyAlignment="1">
      <alignment horizontal="right" wrapText="1"/>
    </xf>
    <xf numFmtId="2" fontId="10" fillId="4" borderId="10" xfId="1" applyNumberFormat="1" applyFont="1" applyFill="1" applyBorder="1" applyAlignment="1" applyProtection="1">
      <alignment horizontal="justify" wrapText="1"/>
    </xf>
    <xf numFmtId="2" fontId="6" fillId="4" borderId="10" xfId="1" applyNumberFormat="1" applyFont="1" applyFill="1" applyBorder="1" applyAlignment="1" applyProtection="1">
      <alignment horizontal="justify" wrapText="1"/>
    </xf>
    <xf numFmtId="2" fontId="10" fillId="4" borderId="11" xfId="1" applyNumberFormat="1" applyFont="1" applyFill="1" applyBorder="1" applyAlignment="1" applyProtection="1">
      <alignment horizontal="justify" wrapText="1"/>
    </xf>
    <xf numFmtId="165" fontId="8" fillId="2" borderId="5" xfId="1" applyNumberFormat="1" applyFont="1" applyFill="1" applyBorder="1" applyAlignment="1" applyProtection="1">
      <alignment horizontal="left" wrapText="1"/>
    </xf>
    <xf numFmtId="2" fontId="9" fillId="5" borderId="12" xfId="3" applyNumberFormat="1" applyFont="1" applyFill="1" applyBorder="1" applyAlignment="1">
      <alignment horizontal="justify"/>
    </xf>
    <xf numFmtId="2" fontId="9" fillId="5" borderId="5" xfId="3" applyNumberFormat="1" applyFont="1" applyFill="1" applyBorder="1" applyAlignment="1">
      <alignment horizontal="justify"/>
    </xf>
    <xf numFmtId="2" fontId="11" fillId="5" borderId="5" xfId="1" applyNumberFormat="1" applyFont="1" applyFill="1" applyBorder="1" applyAlignment="1" applyProtection="1">
      <alignment horizontal="justify" wrapText="1"/>
    </xf>
    <xf numFmtId="2" fontId="11" fillId="5" borderId="5" xfId="3" applyNumberFormat="1" applyFont="1" applyFill="1" applyBorder="1" applyAlignment="1">
      <alignment horizontal="justify" wrapText="1"/>
    </xf>
    <xf numFmtId="2" fontId="9" fillId="4" borderId="15" xfId="3" applyNumberFormat="1" applyFont="1" applyFill="1" applyBorder="1" applyAlignment="1">
      <alignment horizontal="justify"/>
    </xf>
    <xf numFmtId="2" fontId="9" fillId="4" borderId="16" xfId="3" applyNumberFormat="1" applyFont="1" applyFill="1" applyBorder="1" applyAlignment="1">
      <alignment horizontal="justify"/>
    </xf>
    <xf numFmtId="2" fontId="11" fillId="4" borderId="16" xfId="1" applyNumberFormat="1" applyFont="1" applyFill="1" applyBorder="1" applyAlignment="1" applyProtection="1">
      <alignment horizontal="justify" wrapText="1"/>
    </xf>
    <xf numFmtId="2" fontId="11" fillId="4" borderId="16" xfId="3" applyNumberFormat="1" applyFont="1" applyFill="1" applyBorder="1" applyAlignment="1">
      <alignment horizontal="justify" wrapText="1"/>
    </xf>
    <xf numFmtId="2" fontId="10" fillId="4" borderId="17" xfId="1" applyNumberFormat="1" applyFont="1" applyFill="1" applyBorder="1" applyAlignment="1" applyProtection="1">
      <alignment horizontal="justify" wrapText="1"/>
    </xf>
    <xf numFmtId="2" fontId="9" fillId="5" borderId="9" xfId="3" applyNumberFormat="1" applyFont="1" applyFill="1" applyBorder="1" applyAlignment="1">
      <alignment horizontal="justify"/>
    </xf>
    <xf numFmtId="2" fontId="1" fillId="5" borderId="10" xfId="3" applyNumberFormat="1" applyFont="1" applyFill="1" applyBorder="1" applyAlignment="1">
      <alignment horizontal="justify"/>
    </xf>
    <xf numFmtId="2" fontId="10" fillId="5" borderId="10" xfId="3" applyNumberFormat="1" applyFont="1" applyFill="1" applyBorder="1" applyAlignment="1">
      <alignment horizontal="justify" wrapText="1"/>
    </xf>
    <xf numFmtId="2" fontId="6" fillId="5" borderId="10" xfId="3" applyNumberFormat="1" applyFont="1" applyFill="1" applyBorder="1" applyAlignment="1">
      <alignment horizontal="justify" wrapText="1"/>
    </xf>
    <xf numFmtId="2" fontId="10" fillId="5" borderId="10" xfId="1" applyNumberFormat="1" applyFont="1" applyFill="1" applyBorder="1" applyAlignment="1" applyProtection="1">
      <alignment horizontal="justify" wrapText="1"/>
    </xf>
    <xf numFmtId="2" fontId="10" fillId="5" borderId="11" xfId="3" applyNumberFormat="1" applyFont="1" applyFill="1" applyBorder="1" applyAlignment="1">
      <alignment horizontal="justify" wrapText="1"/>
    </xf>
    <xf numFmtId="2" fontId="10" fillId="0" borderId="0" xfId="0" applyNumberFormat="1" applyFont="1" applyAlignment="1">
      <alignment horizontal="justify" wrapText="1"/>
    </xf>
    <xf numFmtId="2" fontId="9" fillId="4" borderId="5" xfId="3" applyNumberFormat="1" applyFont="1" applyFill="1" applyBorder="1" applyAlignment="1">
      <alignment horizontal="justify"/>
    </xf>
    <xf numFmtId="2" fontId="9" fillId="5" borderId="16" xfId="3" applyNumberFormat="1" applyFont="1" applyFill="1" applyBorder="1" applyAlignment="1">
      <alignment horizontal="justify"/>
    </xf>
    <xf numFmtId="2" fontId="10" fillId="5" borderId="17" xfId="3" applyNumberFormat="1" applyFont="1" applyFill="1" applyBorder="1" applyAlignment="1">
      <alignment horizontal="justify" wrapText="1"/>
    </xf>
    <xf numFmtId="2" fontId="12" fillId="0" borderId="18" xfId="0" applyNumberFormat="1" applyFont="1" applyBorder="1" applyAlignment="1" applyProtection="1">
      <alignment horizontal="justify"/>
    </xf>
    <xf numFmtId="165" fontId="1" fillId="0" borderId="0" xfId="3" applyNumberFormat="1"/>
    <xf numFmtId="3" fontId="0" fillId="0" borderId="0" xfId="0" applyNumberFormat="1"/>
    <xf numFmtId="3" fontId="13" fillId="3" borderId="19" xfId="0" applyNumberFormat="1" applyFont="1" applyFill="1" applyBorder="1"/>
    <xf numFmtId="3" fontId="0" fillId="3" borderId="19" xfId="0" applyNumberFormat="1" applyFill="1" applyBorder="1"/>
    <xf numFmtId="3" fontId="14" fillId="3" borderId="19" xfId="0" applyNumberFormat="1" applyFont="1" applyFill="1" applyBorder="1"/>
    <xf numFmtId="2" fontId="11" fillId="6" borderId="16" xfId="1" applyNumberFormat="1" applyFont="1" applyFill="1" applyBorder="1" applyAlignment="1" applyProtection="1">
      <alignment horizontal="justify" wrapText="1"/>
    </xf>
    <xf numFmtId="4" fontId="12" fillId="0" borderId="18" xfId="0" applyNumberFormat="1" applyFont="1" applyBorder="1" applyProtection="1"/>
    <xf numFmtId="4" fontId="0" fillId="0" borderId="0" xfId="0" applyNumberFormat="1"/>
    <xf numFmtId="166" fontId="0" fillId="0" borderId="0" xfId="0" applyNumberFormat="1"/>
    <xf numFmtId="167" fontId="8" fillId="3" borderId="5" xfId="2" applyNumberFormat="1" applyFont="1" applyFill="1" applyBorder="1" applyAlignment="1" applyProtection="1"/>
    <xf numFmtId="2" fontId="14" fillId="5" borderId="5" xfId="1" applyNumberFormat="1" applyFont="1" applyFill="1" applyBorder="1" applyAlignment="1" applyProtection="1">
      <alignment horizontal="justify" wrapText="1"/>
    </xf>
    <xf numFmtId="2" fontId="14" fillId="5" borderId="5" xfId="3" applyNumberFormat="1" applyFont="1" applyFill="1" applyBorder="1" applyAlignment="1">
      <alignment horizontal="justify" wrapText="1"/>
    </xf>
    <xf numFmtId="2" fontId="14" fillId="4" borderId="5" xfId="1" applyNumberFormat="1" applyFont="1" applyFill="1" applyBorder="1" applyAlignment="1" applyProtection="1">
      <alignment horizontal="justify" wrapText="1"/>
    </xf>
    <xf numFmtId="2" fontId="14" fillId="4" borderId="5" xfId="3" applyNumberFormat="1" applyFont="1" applyFill="1" applyBorder="1" applyAlignment="1">
      <alignment horizontal="justify" wrapText="1"/>
    </xf>
    <xf numFmtId="2" fontId="1" fillId="5" borderId="15" xfId="3" applyNumberFormat="1" applyFont="1" applyFill="1" applyBorder="1" applyAlignment="1">
      <alignment horizontal="justify"/>
    </xf>
    <xf numFmtId="2" fontId="1" fillId="5" borderId="16" xfId="3" applyNumberFormat="1" applyFont="1" applyFill="1" applyBorder="1" applyAlignment="1">
      <alignment horizontal="justify"/>
    </xf>
    <xf numFmtId="0" fontId="10" fillId="5" borderId="0" xfId="1" applyNumberFormat="1" applyFont="1" applyFill="1" applyBorder="1" applyAlignment="1" applyProtection="1">
      <alignment horizontal="justify" wrapText="1"/>
    </xf>
    <xf numFmtId="0" fontId="1" fillId="0" borderId="0" xfId="3" applyFont="1" applyAlignment="1">
      <alignment horizontal="justify"/>
    </xf>
    <xf numFmtId="2" fontId="10" fillId="5" borderId="8" xfId="1" applyNumberFormat="1" applyFont="1" applyFill="1" applyBorder="1" applyAlignment="1" applyProtection="1">
      <alignment horizontal="justify" wrapText="1"/>
    </xf>
    <xf numFmtId="0" fontId="14" fillId="7" borderId="19" xfId="0" applyFont="1" applyFill="1" applyBorder="1" applyAlignment="1">
      <alignment horizontal="justify"/>
    </xf>
    <xf numFmtId="2" fontId="0" fillId="7" borderId="19" xfId="0" applyNumberFormat="1" applyFont="1" applyFill="1" applyBorder="1" applyAlignment="1">
      <alignment horizontal="justify"/>
    </xf>
    <xf numFmtId="0" fontId="15" fillId="0" borderId="18" xfId="0" applyFont="1" applyBorder="1" applyAlignment="1" applyProtection="1">
      <alignment horizontal="justify"/>
    </xf>
    <xf numFmtId="2" fontId="15" fillId="0" borderId="18" xfId="0" applyNumberFormat="1" applyFont="1" applyBorder="1" applyAlignment="1" applyProtection="1">
      <alignment horizontal="justify"/>
    </xf>
    <xf numFmtId="0" fontId="12" fillId="0" borderId="18" xfId="0" applyFont="1" applyBorder="1" applyAlignment="1" applyProtection="1">
      <alignment horizontal="justify"/>
    </xf>
    <xf numFmtId="2" fontId="9" fillId="5" borderId="20" xfId="3" applyNumberFormat="1" applyFont="1" applyFill="1" applyBorder="1" applyAlignment="1">
      <alignment horizontal="justify"/>
    </xf>
    <xf numFmtId="2" fontId="1" fillId="5" borderId="21" xfId="3" applyNumberFormat="1" applyFont="1" applyFill="1" applyBorder="1" applyAlignment="1">
      <alignment horizontal="justify"/>
    </xf>
    <xf numFmtId="2" fontId="10" fillId="5" borderId="21" xfId="3" applyNumberFormat="1" applyFont="1" applyFill="1" applyBorder="1" applyAlignment="1">
      <alignment horizontal="justify" wrapText="1"/>
    </xf>
    <xf numFmtId="2" fontId="6" fillId="5" borderId="21" xfId="3" applyNumberFormat="1" applyFont="1" applyFill="1" applyBorder="1" applyAlignment="1">
      <alignment horizontal="justify" wrapText="1"/>
    </xf>
    <xf numFmtId="2" fontId="10" fillId="5" borderId="21" xfId="1" applyNumberFormat="1" applyFont="1" applyFill="1" applyBorder="1" applyAlignment="1" applyProtection="1">
      <alignment horizontal="justify" wrapText="1"/>
    </xf>
    <xf numFmtId="2" fontId="10" fillId="5" borderId="22" xfId="3" applyNumberFormat="1" applyFont="1" applyFill="1" applyBorder="1" applyAlignment="1">
      <alignment horizontal="justify" wrapText="1"/>
    </xf>
    <xf numFmtId="2" fontId="4" fillId="4" borderId="18" xfId="3" applyNumberFormat="1" applyFont="1" applyFill="1" applyBorder="1" applyAlignment="1">
      <alignment horizontal="justify"/>
    </xf>
    <xf numFmtId="2" fontId="10" fillId="4" borderId="23" xfId="3" applyNumberFormat="1" applyFont="1" applyFill="1" applyBorder="1" applyAlignment="1">
      <alignment horizontal="justify" wrapText="1"/>
    </xf>
    <xf numFmtId="2" fontId="1" fillId="5" borderId="18" xfId="3" applyNumberFormat="1" applyFont="1" applyFill="1" applyBorder="1" applyAlignment="1">
      <alignment horizontal="justify"/>
    </xf>
    <xf numFmtId="2" fontId="10" fillId="5" borderId="23" xfId="3" applyNumberFormat="1" applyFont="1" applyFill="1" applyBorder="1" applyAlignment="1">
      <alignment horizontal="justify" wrapText="1"/>
    </xf>
    <xf numFmtId="2" fontId="1" fillId="4" borderId="18" xfId="3" applyNumberFormat="1" applyFont="1" applyFill="1" applyBorder="1" applyAlignment="1">
      <alignment horizontal="justify"/>
    </xf>
    <xf numFmtId="2" fontId="4" fillId="5" borderId="18" xfId="3" applyNumberFormat="1" applyFont="1" applyFill="1" applyBorder="1" applyAlignment="1">
      <alignment horizontal="justify"/>
    </xf>
    <xf numFmtId="2" fontId="9" fillId="6" borderId="15" xfId="3" applyNumberFormat="1" applyFont="1" applyFill="1" applyBorder="1" applyAlignment="1">
      <alignment horizontal="justify"/>
    </xf>
    <xf numFmtId="2" fontId="9" fillId="6" borderId="16" xfId="3" applyNumberFormat="1" applyFont="1" applyFill="1" applyBorder="1" applyAlignment="1">
      <alignment horizontal="justify"/>
    </xf>
    <xf numFmtId="2" fontId="11" fillId="6" borderId="16" xfId="3" applyNumberFormat="1" applyFont="1" applyFill="1" applyBorder="1" applyAlignment="1">
      <alignment horizontal="justify" wrapText="1"/>
    </xf>
    <xf numFmtId="2" fontId="6" fillId="6" borderId="16" xfId="3" applyNumberFormat="1" applyFont="1" applyFill="1" applyBorder="1" applyAlignment="1">
      <alignment horizontal="justify" wrapText="1"/>
    </xf>
    <xf numFmtId="2" fontId="10" fillId="6" borderId="16" xfId="1" applyNumberFormat="1" applyFont="1" applyFill="1" applyBorder="1" applyAlignment="1" applyProtection="1">
      <alignment horizontal="justify" wrapText="1"/>
    </xf>
    <xf numFmtId="2" fontId="10" fillId="6" borderId="17" xfId="3" applyNumberFormat="1" applyFont="1" applyFill="1" applyBorder="1" applyAlignment="1">
      <alignment horizontal="justify" wrapText="1"/>
    </xf>
    <xf numFmtId="2" fontId="16" fillId="0" borderId="24" xfId="0" applyNumberFormat="1" applyFont="1" applyBorder="1" applyAlignment="1">
      <alignment horizontal="left" vertical="top" wrapText="1"/>
    </xf>
    <xf numFmtId="2" fontId="17" fillId="0" borderId="25" xfId="0" applyNumberFormat="1" applyFont="1" applyBorder="1" applyAlignment="1">
      <alignment horizontal="left" vertical="top" wrapText="1"/>
    </xf>
    <xf numFmtId="2" fontId="17" fillId="0" borderId="25" xfId="0" applyNumberFormat="1" applyFont="1" applyBorder="1" applyAlignment="1">
      <alignment horizontal="right" vertical="top" wrapText="1"/>
    </xf>
    <xf numFmtId="2" fontId="17" fillId="0" borderId="26" xfId="0" applyNumberFormat="1" applyFont="1" applyBorder="1" applyAlignment="1">
      <alignment horizontal="left" vertical="top" wrapText="1"/>
    </xf>
    <xf numFmtId="2" fontId="16" fillId="0" borderId="27" xfId="0" applyNumberFormat="1" applyFont="1" applyBorder="1" applyAlignment="1">
      <alignment horizontal="left" vertical="top" wrapText="1"/>
    </xf>
    <xf numFmtId="2" fontId="17" fillId="0" borderId="28" xfId="0" applyNumberFormat="1" applyFont="1" applyBorder="1" applyAlignment="1">
      <alignment horizontal="left" vertical="top" wrapText="1"/>
    </xf>
    <xf numFmtId="2" fontId="17" fillId="0" borderId="28" xfId="0" applyNumberFormat="1" applyFont="1" applyBorder="1" applyAlignment="1">
      <alignment horizontal="right" vertical="top" wrapText="1"/>
    </xf>
    <xf numFmtId="2" fontId="17" fillId="0" borderId="29" xfId="0" applyNumberFormat="1" applyFont="1" applyBorder="1" applyAlignment="1">
      <alignment horizontal="left" vertical="top" wrapText="1"/>
    </xf>
    <xf numFmtId="2" fontId="17" fillId="0" borderId="25" xfId="0" applyNumberFormat="1" applyFont="1" applyBorder="1" applyAlignment="1" applyProtection="1">
      <alignment horizontal="justify" vertical="top" wrapText="1"/>
    </xf>
    <xf numFmtId="2" fontId="17" fillId="0" borderId="19" xfId="0" applyNumberFormat="1" applyFont="1" applyBorder="1" applyAlignment="1" applyProtection="1">
      <alignment horizontal="justify" vertical="top" wrapText="1"/>
    </xf>
    <xf numFmtId="2" fontId="17" fillId="0" borderId="18" xfId="0" applyNumberFormat="1" applyFont="1" applyBorder="1" applyAlignment="1" applyProtection="1">
      <alignment horizontal="justify" vertical="top" wrapText="1"/>
    </xf>
    <xf numFmtId="2" fontId="18" fillId="0" borderId="0" xfId="0" applyNumberFormat="1" applyFont="1" applyAlignment="1">
      <alignment horizontal="justify"/>
    </xf>
    <xf numFmtId="2" fontId="19" fillId="0" borderId="0" xfId="0" applyNumberFormat="1" applyFont="1" applyAlignment="1">
      <alignment horizontal="justify"/>
    </xf>
    <xf numFmtId="2" fontId="20" fillId="0" borderId="0" xfId="0" applyNumberFormat="1" applyFont="1" applyBorder="1" applyAlignment="1">
      <alignment horizontal="justify" vertical="top" wrapText="1"/>
    </xf>
    <xf numFmtId="2" fontId="16" fillId="0" borderId="30" xfId="0" applyNumberFormat="1" applyFont="1" applyBorder="1" applyAlignment="1" applyProtection="1">
      <alignment horizontal="justify" vertical="center" wrapText="1"/>
    </xf>
    <xf numFmtId="2" fontId="16" fillId="0" borderId="31" xfId="0" applyNumberFormat="1" applyFont="1" applyBorder="1" applyAlignment="1" applyProtection="1">
      <alignment horizontal="justify" vertical="center" wrapText="1"/>
    </xf>
    <xf numFmtId="2" fontId="16" fillId="0" borderId="32" xfId="0" applyNumberFormat="1" applyFont="1" applyBorder="1" applyAlignment="1" applyProtection="1">
      <alignment horizontal="justify" vertical="center" wrapText="1"/>
    </xf>
    <xf numFmtId="2" fontId="18" fillId="0" borderId="25" xfId="0" applyNumberFormat="1" applyFont="1" applyBorder="1" applyAlignment="1">
      <alignment horizontal="justify"/>
    </xf>
    <xf numFmtId="2" fontId="18" fillId="0" borderId="19" xfId="0" applyNumberFormat="1" applyFont="1" applyBorder="1" applyAlignment="1">
      <alignment horizontal="justify"/>
    </xf>
    <xf numFmtId="2" fontId="18" fillId="0" borderId="18" xfId="0" applyNumberFormat="1" applyFont="1" applyBorder="1" applyAlignment="1">
      <alignment horizontal="justify"/>
    </xf>
    <xf numFmtId="2" fontId="16" fillId="0" borderId="25" xfId="0" applyNumberFormat="1" applyFont="1" applyBorder="1" applyAlignment="1" applyProtection="1">
      <alignment horizontal="justify" vertical="top" wrapText="1"/>
    </xf>
    <xf numFmtId="2" fontId="16" fillId="0" borderId="19" xfId="0" applyNumberFormat="1" applyFont="1" applyBorder="1" applyAlignment="1" applyProtection="1">
      <alignment horizontal="justify" vertical="top" wrapText="1"/>
    </xf>
    <xf numFmtId="2" fontId="5" fillId="0" borderId="0" xfId="0" applyNumberFormat="1" applyFont="1" applyBorder="1" applyAlignment="1" applyProtection="1">
      <alignment horizontal="justify" vertical="top" wrapText="1"/>
    </xf>
    <xf numFmtId="2" fontId="5" fillId="0" borderId="0" xfId="0" applyNumberFormat="1" applyFont="1" applyBorder="1" applyAlignment="1" applyProtection="1">
      <alignment horizontal="justify" vertical="center"/>
    </xf>
    <xf numFmtId="2" fontId="5" fillId="0" borderId="0" xfId="0" applyNumberFormat="1" applyFont="1" applyBorder="1" applyAlignment="1" applyProtection="1">
      <alignment horizontal="justify" vertical="center" wrapText="1"/>
    </xf>
    <xf numFmtId="2" fontId="5" fillId="5" borderId="33" xfId="0" applyNumberFormat="1" applyFont="1" applyFill="1" applyBorder="1" applyAlignment="1" applyProtection="1">
      <alignment horizontal="justify" vertical="center" wrapText="1"/>
    </xf>
    <xf numFmtId="2" fontId="5" fillId="5" borderId="34" xfId="0" applyNumberFormat="1" applyFont="1" applyFill="1" applyBorder="1" applyAlignment="1" applyProtection="1">
      <alignment horizontal="justify" vertical="center" wrapText="1"/>
    </xf>
    <xf numFmtId="0" fontId="5" fillId="5" borderId="34" xfId="0" applyFont="1" applyFill="1" applyBorder="1" applyAlignment="1" applyProtection="1">
      <alignment horizontal="justify" vertical="center" wrapText="1"/>
    </xf>
    <xf numFmtId="2" fontId="22" fillId="8" borderId="35" xfId="0" applyNumberFormat="1" applyFont="1" applyFill="1" applyBorder="1" applyAlignment="1" applyProtection="1">
      <alignment horizontal="justify" vertical="center" wrapText="1"/>
    </xf>
    <xf numFmtId="2" fontId="22" fillId="8" borderId="35" xfId="0" applyNumberFormat="1" applyFont="1" applyFill="1" applyBorder="1" applyAlignment="1" applyProtection="1">
      <alignment horizontal="center" vertical="center" wrapText="1"/>
    </xf>
    <xf numFmtId="0" fontId="22" fillId="8" borderId="36" xfId="0" applyFont="1" applyFill="1" applyBorder="1" applyAlignment="1" applyProtection="1">
      <alignment horizontal="center" vertical="center" wrapText="1"/>
    </xf>
    <xf numFmtId="2" fontId="23" fillId="0" borderId="0" xfId="0" applyNumberFormat="1" applyFont="1" applyBorder="1" applyAlignment="1" applyProtection="1">
      <alignment horizontal="justify" vertical="center" wrapText="1"/>
    </xf>
    <xf numFmtId="0" fontId="23" fillId="0" borderId="0" xfId="0" applyFont="1" applyBorder="1" applyAlignment="1" applyProtection="1">
      <alignment horizontal="justify" vertical="center" wrapText="1"/>
    </xf>
    <xf numFmtId="2" fontId="23" fillId="0" borderId="0" xfId="0" applyNumberFormat="1" applyFont="1" applyBorder="1" applyAlignment="1" applyProtection="1">
      <alignment horizontal="right" vertical="center" wrapText="1"/>
    </xf>
    <xf numFmtId="0" fontId="23" fillId="0" borderId="0" xfId="0" applyFont="1" applyBorder="1" applyAlignment="1" applyProtection="1">
      <alignment horizontal="left" vertical="center" wrapText="1"/>
    </xf>
    <xf numFmtId="9" fontId="1" fillId="0" borderId="0" xfId="2" applyFont="1" applyBorder="1" applyAlignment="1" applyProtection="1"/>
    <xf numFmtId="10" fontId="1" fillId="0" borderId="0" xfId="3" applyNumberFormat="1"/>
    <xf numFmtId="2" fontId="18" fillId="0" borderId="0" xfId="0" applyNumberFormat="1" applyFont="1" applyAlignment="1">
      <alignment horizontal="justify" vertical="top" wrapText="1"/>
    </xf>
    <xf numFmtId="2" fontId="19" fillId="0" borderId="37" xfId="0" applyNumberFormat="1" applyFont="1" applyBorder="1" applyAlignment="1" applyProtection="1">
      <alignment horizontal="justify" vertical="center" wrapText="1"/>
    </xf>
    <xf numFmtId="2" fontId="19" fillId="0" borderId="38" xfId="0" applyNumberFormat="1" applyFont="1" applyBorder="1" applyAlignment="1" applyProtection="1">
      <alignment horizontal="justify" vertical="center" wrapText="1"/>
    </xf>
    <xf numFmtId="2" fontId="19" fillId="0" borderId="39" xfId="0" applyNumberFormat="1" applyFont="1" applyBorder="1" applyAlignment="1" applyProtection="1">
      <alignment horizontal="justify" vertical="center" wrapText="1"/>
    </xf>
    <xf numFmtId="2" fontId="19" fillId="0" borderId="24" xfId="0" applyNumberFormat="1" applyFont="1" applyBorder="1" applyAlignment="1" applyProtection="1">
      <alignment horizontal="justify" vertical="top" wrapText="1"/>
    </xf>
    <xf numFmtId="2" fontId="18" fillId="0" borderId="19" xfId="0" applyNumberFormat="1" applyFont="1" applyBorder="1" applyAlignment="1" applyProtection="1">
      <alignment horizontal="justify" vertical="top" wrapText="1"/>
    </xf>
    <xf numFmtId="2" fontId="18" fillId="0" borderId="40" xfId="0" applyNumberFormat="1" applyFont="1" applyBorder="1" applyAlignment="1" applyProtection="1">
      <alignment horizontal="justify" vertical="top" wrapText="1"/>
    </xf>
    <xf numFmtId="2" fontId="18" fillId="0" borderId="24" xfId="0" applyNumberFormat="1" applyFont="1" applyBorder="1" applyAlignment="1" applyProtection="1">
      <alignment horizontal="justify" vertical="top" wrapText="1"/>
    </xf>
    <xf numFmtId="2" fontId="19" fillId="0" borderId="27" xfId="0" applyNumberFormat="1" applyFont="1" applyBorder="1" applyAlignment="1" applyProtection="1">
      <alignment horizontal="justify" vertical="top" wrapText="1"/>
    </xf>
    <xf numFmtId="2" fontId="18" fillId="0" borderId="41" xfId="0" applyNumberFormat="1" applyFont="1" applyBorder="1" applyAlignment="1" applyProtection="1">
      <alignment horizontal="justify" vertical="top" wrapText="1"/>
    </xf>
    <xf numFmtId="2" fontId="18" fillId="0" borderId="42" xfId="0" applyNumberFormat="1" applyFont="1" applyBorder="1" applyAlignment="1" applyProtection="1">
      <alignment horizontal="justify" vertical="top" wrapText="1"/>
    </xf>
    <xf numFmtId="2" fontId="24" fillId="0" borderId="0" xfId="3" applyNumberFormat="1" applyFont="1" applyAlignment="1">
      <alignment horizontal="justify"/>
    </xf>
    <xf numFmtId="2" fontId="0" fillId="3" borderId="0" xfId="0" applyNumberFormat="1" applyFont="1" applyFill="1"/>
    <xf numFmtId="2" fontId="14" fillId="5" borderId="33" xfId="0" applyNumberFormat="1" applyFont="1" applyFill="1" applyBorder="1" applyAlignment="1" applyProtection="1">
      <alignment horizontal="center" vertical="center" wrapText="1"/>
    </xf>
    <xf numFmtId="0" fontId="14" fillId="5" borderId="33" xfId="0" applyFont="1" applyFill="1" applyBorder="1" applyAlignment="1" applyProtection="1">
      <alignment horizontal="center" vertical="center" wrapText="1"/>
    </xf>
    <xf numFmtId="2" fontId="25" fillId="9" borderId="0" xfId="0" applyNumberFormat="1" applyFont="1" applyFill="1" applyBorder="1" applyAlignment="1" applyProtection="1">
      <alignment horizontal="left" vertical="center" wrapText="1"/>
    </xf>
    <xf numFmtId="2" fontId="0" fillId="9" borderId="0" xfId="0" applyNumberFormat="1" applyFont="1" applyFill="1" applyBorder="1" applyAlignment="1" applyProtection="1">
      <alignment horizontal="center" vertical="center" wrapText="1"/>
    </xf>
    <xf numFmtId="2" fontId="0" fillId="9" borderId="0" xfId="0" applyNumberFormat="1" applyFont="1" applyFill="1" applyBorder="1" applyAlignment="1" applyProtection="1">
      <alignment horizontal="right" vertical="center" wrapText="1"/>
    </xf>
    <xf numFmtId="2" fontId="0" fillId="9" borderId="0" xfId="0" applyNumberFormat="1" applyFont="1" applyFill="1" applyBorder="1" applyAlignment="1" applyProtection="1">
      <alignment horizontal="left" vertical="center" wrapText="1"/>
    </xf>
    <xf numFmtId="0" fontId="0" fillId="9" borderId="0" xfId="0" applyFont="1" applyFill="1" applyBorder="1" applyAlignment="1" applyProtection="1">
      <alignment horizontal="right" vertical="center" wrapText="1"/>
    </xf>
    <xf numFmtId="2" fontId="14" fillId="3" borderId="0" xfId="0" applyNumberFormat="1" applyFont="1" applyFill="1" applyBorder="1" applyAlignment="1" applyProtection="1">
      <alignment horizontal="left" vertical="center" wrapText="1"/>
    </xf>
    <xf numFmtId="2" fontId="0" fillId="3" borderId="0" xfId="0" applyNumberFormat="1" applyFont="1" applyFill="1" applyBorder="1" applyAlignment="1" applyProtection="1">
      <alignment horizontal="center" vertical="center" wrapText="1"/>
    </xf>
    <xf numFmtId="2" fontId="0" fillId="3" borderId="0" xfId="0" applyNumberFormat="1" applyFont="1" applyFill="1" applyBorder="1" applyAlignment="1" applyProtection="1">
      <alignment horizontal="right" vertical="center" wrapText="1"/>
    </xf>
    <xf numFmtId="2" fontId="0" fillId="3" borderId="0" xfId="0" applyNumberFormat="1" applyFont="1" applyFill="1" applyBorder="1" applyAlignment="1" applyProtection="1">
      <alignment horizontal="left" vertical="center" wrapText="1"/>
    </xf>
    <xf numFmtId="0" fontId="0" fillId="3" borderId="0" xfId="0" applyFont="1" applyFill="1" applyBorder="1" applyAlignment="1" applyProtection="1">
      <alignment horizontal="right" vertical="center" wrapText="1"/>
    </xf>
    <xf numFmtId="2" fontId="0" fillId="3" borderId="0" xfId="0" applyNumberFormat="1" applyFont="1" applyFill="1" applyBorder="1" applyAlignment="1" applyProtection="1">
      <alignment horizontal="left" vertical="top" wrapText="1"/>
    </xf>
    <xf numFmtId="0" fontId="0" fillId="3" borderId="0" xfId="0" applyFont="1" applyFill="1" applyBorder="1" applyAlignment="1" applyProtection="1">
      <alignment horizontal="left" vertical="top" wrapText="1"/>
    </xf>
    <xf numFmtId="2" fontId="0" fillId="3" borderId="0" xfId="0" applyNumberFormat="1" applyFont="1" applyFill="1" applyBorder="1" applyAlignment="1" applyProtection="1">
      <alignment vertical="center" wrapText="1"/>
    </xf>
    <xf numFmtId="0" fontId="0" fillId="10" borderId="0" xfId="0" applyFill="1"/>
    <xf numFmtId="0" fontId="14" fillId="10" borderId="0" xfId="0" applyFont="1" applyFill="1"/>
    <xf numFmtId="0" fontId="14" fillId="3" borderId="0" xfId="0" applyFont="1" applyFill="1"/>
    <xf numFmtId="0" fontId="14" fillId="11" borderId="0" xfId="0" applyFont="1" applyFill="1"/>
    <xf numFmtId="4" fontId="0" fillId="3" borderId="0" xfId="0" applyNumberFormat="1" applyFill="1"/>
    <xf numFmtId="4" fontId="0" fillId="11" borderId="0" xfId="0" applyNumberFormat="1" applyFill="1"/>
    <xf numFmtId="4" fontId="14" fillId="3" borderId="0" xfId="0" applyNumberFormat="1" applyFont="1" applyFill="1"/>
    <xf numFmtId="4" fontId="14" fillId="11" borderId="0" xfId="0" applyNumberFormat="1" applyFont="1" applyFill="1"/>
    <xf numFmtId="0" fontId="0" fillId="3" borderId="0" xfId="0" applyFill="1"/>
    <xf numFmtId="10" fontId="0" fillId="0" borderId="0" xfId="0" applyNumberFormat="1"/>
    <xf numFmtId="3" fontId="26" fillId="3" borderId="0" xfId="0" applyNumberFormat="1" applyFont="1" applyFill="1" applyBorder="1" applyAlignment="1" applyProtection="1"/>
    <xf numFmtId="3" fontId="26" fillId="12" borderId="0" xfId="0" applyNumberFormat="1" applyFont="1" applyFill="1" applyBorder="1" applyAlignment="1" applyProtection="1"/>
    <xf numFmtId="3" fontId="27" fillId="3" borderId="19" xfId="0" applyNumberFormat="1" applyFont="1" applyFill="1" applyBorder="1"/>
    <xf numFmtId="3" fontId="27" fillId="7" borderId="19" xfId="0" applyNumberFormat="1" applyFont="1" applyFill="1" applyBorder="1"/>
    <xf numFmtId="3" fontId="28" fillId="7" borderId="19" xfId="0" applyNumberFormat="1" applyFont="1" applyFill="1" applyBorder="1"/>
    <xf numFmtId="10" fontId="27" fillId="3" borderId="19" xfId="0" applyNumberFormat="1" applyFont="1" applyFill="1" applyBorder="1"/>
    <xf numFmtId="10" fontId="0" fillId="3" borderId="0" xfId="0" applyNumberFormat="1" applyFill="1"/>
    <xf numFmtId="10" fontId="0" fillId="0" borderId="0" xfId="0" applyNumberFormat="1" applyFont="1"/>
    <xf numFmtId="3" fontId="0" fillId="3" borderId="0" xfId="0" applyNumberFormat="1" applyFill="1"/>
    <xf numFmtId="0" fontId="0" fillId="10" borderId="0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4" fontId="0" fillId="3" borderId="0" xfId="0" applyNumberFormat="1" applyFont="1" applyFill="1"/>
    <xf numFmtId="4" fontId="0" fillId="11" borderId="0" xfId="0" applyNumberFormat="1" applyFont="1" applyFill="1"/>
    <xf numFmtId="0" fontId="23" fillId="0" borderId="0" xfId="0" applyFont="1" applyAlignment="1">
      <alignment horizontal="right"/>
    </xf>
    <xf numFmtId="0" fontId="23" fillId="3" borderId="0" xfId="0" applyFont="1" applyFill="1" applyAlignment="1">
      <alignment horizontal="right"/>
    </xf>
    <xf numFmtId="0" fontId="10" fillId="3" borderId="0" xfId="0" applyFont="1" applyFill="1" applyAlignment="1">
      <alignment horizontal="right"/>
    </xf>
    <xf numFmtId="0" fontId="29" fillId="0" borderId="0" xfId="0" applyFont="1" applyAlignment="1">
      <alignment horizontal="right"/>
    </xf>
    <xf numFmtId="10" fontId="29" fillId="0" borderId="0" xfId="0" applyNumberFormat="1" applyFont="1" applyAlignment="1">
      <alignment horizontal="right"/>
    </xf>
    <xf numFmtId="168" fontId="0" fillId="3" borderId="0" xfId="0" applyNumberFormat="1" applyFill="1"/>
    <xf numFmtId="2" fontId="0" fillId="3" borderId="0" xfId="0" applyNumberFormat="1" applyFill="1"/>
    <xf numFmtId="169" fontId="0" fillId="3" borderId="0" xfId="0" applyNumberFormat="1" applyFont="1" applyFill="1"/>
    <xf numFmtId="170" fontId="0" fillId="3" borderId="0" xfId="0" applyNumberFormat="1" applyFill="1"/>
    <xf numFmtId="10" fontId="29" fillId="0" borderId="0" xfId="0" applyNumberFormat="1" applyFont="1"/>
    <xf numFmtId="3" fontId="29" fillId="0" borderId="0" xfId="0" applyNumberFormat="1" applyFont="1"/>
    <xf numFmtId="10" fontId="10" fillId="13" borderId="43" xfId="0" applyNumberFormat="1" applyFont="1" applyFill="1" applyBorder="1" applyAlignment="1">
      <alignment horizontal="right"/>
    </xf>
    <xf numFmtId="0" fontId="30" fillId="0" borderId="0" xfId="0" applyFont="1"/>
    <xf numFmtId="3" fontId="31" fillId="0" borderId="0" xfId="0" applyNumberFormat="1" applyFont="1"/>
    <xf numFmtId="171" fontId="0" fillId="0" borderId="0" xfId="0" applyNumberFormat="1"/>
    <xf numFmtId="3" fontId="0" fillId="0" borderId="0" xfId="0" applyNumberFormat="1" applyFont="1"/>
    <xf numFmtId="4" fontId="29" fillId="0" borderId="0" xfId="0" applyNumberFormat="1" applyFont="1"/>
    <xf numFmtId="0" fontId="29" fillId="0" borderId="0" xfId="0" applyFont="1"/>
    <xf numFmtId="0" fontId="32" fillId="0" borderId="0" xfId="0" applyFont="1"/>
    <xf numFmtId="169" fontId="0" fillId="0" borderId="0" xfId="0" applyNumberFormat="1"/>
    <xf numFmtId="0" fontId="31" fillId="0" borderId="0" xfId="0" applyFont="1"/>
    <xf numFmtId="0" fontId="0" fillId="10" borderId="0" xfId="0" applyFont="1" applyFill="1"/>
    <xf numFmtId="0" fontId="33" fillId="0" borderId="0" xfId="0" applyFont="1"/>
    <xf numFmtId="0" fontId="35" fillId="0" borderId="0" xfId="0" applyFont="1" applyAlignment="1">
      <alignment horizontal="center"/>
    </xf>
    <xf numFmtId="0" fontId="36" fillId="0" borderId="0" xfId="0" applyFont="1"/>
    <xf numFmtId="0" fontId="0" fillId="3" borderId="0" xfId="0" applyFont="1" applyFill="1"/>
    <xf numFmtId="0" fontId="0" fillId="11" borderId="0" xfId="0" applyFont="1" applyFill="1"/>
    <xf numFmtId="3" fontId="0" fillId="3" borderId="0" xfId="0" applyNumberFormat="1" applyFont="1" applyFill="1"/>
    <xf numFmtId="3" fontId="0" fillId="11" borderId="0" xfId="0" applyNumberFormat="1" applyFont="1" applyFill="1"/>
    <xf numFmtId="3" fontId="0" fillId="11" borderId="0" xfId="0" applyNumberFormat="1" applyFill="1"/>
    <xf numFmtId="0" fontId="14" fillId="0" borderId="0" xfId="0" applyFont="1"/>
    <xf numFmtId="3" fontId="14" fillId="3" borderId="0" xfId="0" applyNumberFormat="1" applyFont="1" applyFill="1"/>
    <xf numFmtId="3" fontId="14" fillId="11" borderId="0" xfId="0" applyNumberFormat="1" applyFont="1" applyFill="1"/>
    <xf numFmtId="3" fontId="14" fillId="0" borderId="0" xfId="0" applyNumberFormat="1" applyFont="1"/>
    <xf numFmtId="1" fontId="0" fillId="0" borderId="0" xfId="0" applyNumberFormat="1"/>
    <xf numFmtId="0" fontId="10" fillId="0" borderId="0" xfId="0" applyFont="1"/>
    <xf numFmtId="0" fontId="37" fillId="3" borderId="0" xfId="0" applyFont="1" applyFill="1" applyBorder="1"/>
    <xf numFmtId="172" fontId="0" fillId="3" borderId="0" xfId="0" applyNumberFormat="1" applyFont="1" applyFill="1" applyBorder="1"/>
    <xf numFmtId="0" fontId="0" fillId="3" borderId="0" xfId="0" applyFont="1" applyFill="1" applyBorder="1"/>
    <xf numFmtId="0" fontId="10" fillId="3" borderId="0" xfId="0" applyFont="1" applyFill="1" applyBorder="1"/>
    <xf numFmtId="0" fontId="10" fillId="0" borderId="0" xfId="0" applyFont="1" applyBorder="1"/>
    <xf numFmtId="173" fontId="0" fillId="3" borderId="0" xfId="0" applyNumberFormat="1" applyFont="1" applyFill="1" applyBorder="1" applyAlignment="1">
      <alignment horizontal="left"/>
    </xf>
    <xf numFmtId="173" fontId="0" fillId="3" borderId="0" xfId="0" applyNumberFormat="1" applyFont="1" applyFill="1" applyBorder="1"/>
    <xf numFmtId="173" fontId="38" fillId="3" borderId="0" xfId="0" applyNumberFormat="1" applyFont="1" applyFill="1" applyBorder="1"/>
    <xf numFmtId="173" fontId="10" fillId="3" borderId="0" xfId="0" applyNumberFormat="1" applyFont="1" applyFill="1" applyBorder="1"/>
    <xf numFmtId="0" fontId="0" fillId="0" borderId="0" xfId="0" applyFont="1" applyBorder="1"/>
    <xf numFmtId="173" fontId="0" fillId="3" borderId="44" xfId="0" applyNumberFormat="1" applyFont="1" applyFill="1" applyBorder="1" applyAlignment="1">
      <alignment horizontal="right" vertical="center"/>
    </xf>
    <xf numFmtId="173" fontId="0" fillId="3" borderId="45" xfId="0" applyNumberFormat="1" applyFont="1" applyFill="1" applyBorder="1" applyAlignment="1" applyProtection="1">
      <alignment vertical="center"/>
    </xf>
    <xf numFmtId="173" fontId="10" fillId="3" borderId="45" xfId="0" applyNumberFormat="1" applyFont="1" applyFill="1" applyBorder="1" applyAlignment="1" applyProtection="1">
      <alignment horizontal="center" vertical="center"/>
    </xf>
    <xf numFmtId="173" fontId="40" fillId="3" borderId="46" xfId="0" applyNumberFormat="1" applyFont="1" applyFill="1" applyBorder="1" applyAlignment="1" applyProtection="1">
      <alignment vertical="center"/>
    </xf>
    <xf numFmtId="173" fontId="0" fillId="3" borderId="8" xfId="0" applyNumberFormat="1" applyFont="1" applyFill="1" applyBorder="1" applyAlignment="1">
      <alignment horizontal="right" vertical="center"/>
    </xf>
    <xf numFmtId="173" fontId="0" fillId="3" borderId="0" xfId="0" applyNumberFormat="1" applyFont="1" applyFill="1" applyBorder="1" applyAlignment="1" applyProtection="1">
      <alignment horizontal="center" vertical="center"/>
    </xf>
    <xf numFmtId="173" fontId="0" fillId="3" borderId="47" xfId="0" applyNumberFormat="1" applyFont="1" applyFill="1" applyBorder="1" applyAlignment="1" applyProtection="1">
      <alignment horizontal="center" vertical="center"/>
    </xf>
    <xf numFmtId="173" fontId="10" fillId="3" borderId="47" xfId="0" applyNumberFormat="1" applyFont="1" applyFill="1" applyBorder="1" applyAlignment="1" applyProtection="1">
      <alignment horizontal="center" vertical="center"/>
    </xf>
    <xf numFmtId="173" fontId="10" fillId="3" borderId="0" xfId="0" applyNumberFormat="1" applyFont="1" applyFill="1" applyBorder="1" applyAlignment="1" applyProtection="1">
      <alignment horizontal="center" vertical="center"/>
    </xf>
    <xf numFmtId="173" fontId="10" fillId="3" borderId="7" xfId="0" applyNumberFormat="1" applyFont="1" applyFill="1" applyBorder="1" applyAlignment="1" applyProtection="1">
      <alignment horizontal="left" vertical="center"/>
    </xf>
    <xf numFmtId="173" fontId="0" fillId="3" borderId="0" xfId="0" applyNumberFormat="1" applyFont="1" applyFill="1" applyBorder="1" applyAlignment="1" applyProtection="1">
      <alignment vertical="center"/>
    </xf>
    <xf numFmtId="173" fontId="10" fillId="3" borderId="0" xfId="0" applyNumberFormat="1" applyFont="1" applyFill="1" applyBorder="1" applyAlignment="1" applyProtection="1">
      <alignment horizontal="right" vertical="center"/>
    </xf>
    <xf numFmtId="173" fontId="10" fillId="3" borderId="0" xfId="0" applyNumberFormat="1" applyFont="1" applyFill="1" applyBorder="1" applyAlignment="1" applyProtection="1">
      <alignment vertical="center"/>
    </xf>
    <xf numFmtId="173" fontId="10" fillId="3" borderId="7" xfId="0" applyNumberFormat="1" applyFont="1" applyFill="1" applyBorder="1" applyAlignment="1" applyProtection="1">
      <alignment vertical="center"/>
    </xf>
    <xf numFmtId="173" fontId="0" fillId="3" borderId="48" xfId="0" applyNumberFormat="1" applyFont="1" applyFill="1" applyBorder="1" applyAlignment="1">
      <alignment horizontal="right" vertical="center"/>
    </xf>
    <xf numFmtId="173" fontId="0" fillId="3" borderId="47" xfId="0" applyNumberFormat="1" applyFont="1" applyFill="1" applyBorder="1" applyAlignment="1" applyProtection="1">
      <alignment horizontal="left" vertical="center"/>
    </xf>
    <xf numFmtId="173" fontId="10" fillId="3" borderId="47" xfId="0" applyNumberFormat="1" applyFont="1" applyFill="1" applyBorder="1" applyAlignment="1" applyProtection="1">
      <alignment horizontal="left" vertical="center"/>
    </xf>
    <xf numFmtId="173" fontId="10" fillId="3" borderId="49" xfId="0" applyNumberFormat="1" applyFont="1" applyFill="1" applyBorder="1" applyAlignment="1" applyProtection="1">
      <alignment horizontal="left" vertical="center"/>
    </xf>
    <xf numFmtId="173" fontId="14" fillId="3" borderId="8" xfId="0" applyNumberFormat="1" applyFont="1" applyFill="1" applyBorder="1" applyAlignment="1">
      <alignment horizontal="right" vertical="center"/>
    </xf>
    <xf numFmtId="173" fontId="14" fillId="3" borderId="0" xfId="0" applyNumberFormat="1" applyFont="1" applyFill="1" applyBorder="1" applyAlignment="1" applyProtection="1">
      <alignment horizontal="left" vertical="center"/>
    </xf>
    <xf numFmtId="174" fontId="14" fillId="3" borderId="0" xfId="0" applyNumberFormat="1" applyFont="1" applyFill="1" applyBorder="1" applyAlignment="1" applyProtection="1">
      <alignment horizontal="right" vertical="center"/>
    </xf>
    <xf numFmtId="174" fontId="6" fillId="3" borderId="0" xfId="0" applyNumberFormat="1" applyFont="1" applyFill="1" applyBorder="1" applyAlignment="1" applyProtection="1">
      <alignment horizontal="right" vertical="center"/>
    </xf>
    <xf numFmtId="174" fontId="6" fillId="3" borderId="7" xfId="0" applyNumberFormat="1" applyFont="1" applyFill="1" applyBorder="1" applyAlignment="1" applyProtection="1">
      <alignment horizontal="right" vertical="center"/>
    </xf>
    <xf numFmtId="173" fontId="0" fillId="3" borderId="0" xfId="0" applyNumberFormat="1" applyFont="1" applyFill="1" applyBorder="1" applyAlignment="1" applyProtection="1">
      <alignment horizontal="left" vertical="center"/>
    </xf>
    <xf numFmtId="174" fontId="0" fillId="3" borderId="0" xfId="0" applyNumberFormat="1" applyFont="1" applyFill="1" applyBorder="1"/>
    <xf numFmtId="174" fontId="10" fillId="3" borderId="0" xfId="0" applyNumberFormat="1" applyFont="1" applyFill="1" applyBorder="1" applyAlignment="1" applyProtection="1">
      <alignment horizontal="right" vertical="center"/>
    </xf>
    <xf numFmtId="174" fontId="10" fillId="3" borderId="7" xfId="0" applyNumberFormat="1" applyFont="1" applyFill="1" applyBorder="1" applyAlignment="1" applyProtection="1">
      <alignment horizontal="right" vertical="center"/>
    </xf>
    <xf numFmtId="173" fontId="10" fillId="0" borderId="0" xfId="0" applyNumberFormat="1" applyFont="1" applyBorder="1"/>
    <xf numFmtId="174" fontId="0" fillId="3" borderId="0" xfId="0" applyNumberFormat="1" applyFont="1" applyFill="1" applyBorder="1" applyAlignment="1" applyProtection="1">
      <alignment horizontal="right" vertical="center"/>
    </xf>
    <xf numFmtId="172" fontId="10" fillId="0" borderId="0" xfId="0" applyNumberFormat="1" applyFont="1" applyBorder="1"/>
    <xf numFmtId="173" fontId="10" fillId="3" borderId="0" xfId="0" applyNumberFormat="1" applyFont="1" applyFill="1" applyBorder="1" applyAlignment="1" applyProtection="1">
      <alignment horizontal="left" vertical="center"/>
    </xf>
    <xf numFmtId="174" fontId="0" fillId="3" borderId="7" xfId="0" applyNumberFormat="1" applyFont="1" applyFill="1" applyBorder="1" applyAlignment="1" applyProtection="1">
      <alignment horizontal="right" vertical="center"/>
    </xf>
    <xf numFmtId="175" fontId="10" fillId="0" borderId="0" xfId="0" applyNumberFormat="1" applyFont="1" applyBorder="1"/>
    <xf numFmtId="174" fontId="14" fillId="3" borderId="0" xfId="0" applyNumberFormat="1" applyFont="1" applyFill="1" applyBorder="1"/>
    <xf numFmtId="172" fontId="38" fillId="0" borderId="0" xfId="0" applyNumberFormat="1" applyFont="1" applyBorder="1"/>
    <xf numFmtId="173" fontId="6" fillId="0" borderId="0" xfId="0" applyNumberFormat="1" applyFont="1" applyBorder="1" applyAlignment="1" applyProtection="1">
      <alignment horizontal="right" vertical="center"/>
    </xf>
    <xf numFmtId="173" fontId="14" fillId="3" borderId="44" xfId="0" applyNumberFormat="1" applyFont="1" applyFill="1" applyBorder="1" applyAlignment="1">
      <alignment horizontal="right" vertical="center"/>
    </xf>
    <xf numFmtId="173" fontId="14" fillId="3" borderId="45" xfId="0" applyNumberFormat="1" applyFont="1" applyFill="1" applyBorder="1" applyAlignment="1" applyProtection="1">
      <alignment horizontal="left" vertical="center"/>
    </xf>
    <xf numFmtId="174" fontId="14" fillId="3" borderId="45" xfId="0" applyNumberFormat="1" applyFont="1" applyFill="1" applyBorder="1" applyAlignment="1" applyProtection="1">
      <alignment horizontal="right" vertical="center"/>
    </xf>
    <xf numFmtId="174" fontId="6" fillId="3" borderId="45" xfId="0" applyNumberFormat="1" applyFont="1" applyFill="1" applyBorder="1" applyAlignment="1" applyProtection="1">
      <alignment horizontal="right" vertical="center"/>
    </xf>
    <xf numFmtId="174" fontId="6" fillId="3" borderId="46" xfId="0" applyNumberFormat="1" applyFont="1" applyFill="1" applyBorder="1" applyAlignment="1" applyProtection="1">
      <alignment horizontal="right" vertical="center"/>
    </xf>
    <xf numFmtId="173" fontId="14" fillId="3" borderId="50" xfId="0" applyNumberFormat="1" applyFont="1" applyFill="1" applyBorder="1" applyAlignment="1">
      <alignment horizontal="right" vertical="center"/>
    </xf>
    <xf numFmtId="173" fontId="14" fillId="3" borderId="51" xfId="0" applyNumberFormat="1" applyFont="1" applyFill="1" applyBorder="1" applyAlignment="1" applyProtection="1">
      <alignment horizontal="left" vertical="center"/>
    </xf>
    <xf numFmtId="174" fontId="14" fillId="3" borderId="51" xfId="0" applyNumberFormat="1" applyFont="1" applyFill="1" applyBorder="1" applyAlignment="1" applyProtection="1">
      <alignment horizontal="right" vertical="center"/>
    </xf>
    <xf numFmtId="174" fontId="6" fillId="3" borderId="51" xfId="0" applyNumberFormat="1" applyFont="1" applyFill="1" applyBorder="1" applyAlignment="1" applyProtection="1">
      <alignment horizontal="right" vertical="center"/>
    </xf>
    <xf numFmtId="174" fontId="6" fillId="3" borderId="52" xfId="0" applyNumberFormat="1" applyFont="1" applyFill="1" applyBorder="1" applyAlignment="1" applyProtection="1">
      <alignment horizontal="right" vertical="center"/>
    </xf>
    <xf numFmtId="0" fontId="0" fillId="3" borderId="44" xfId="0" applyFont="1" applyFill="1" applyBorder="1"/>
    <xf numFmtId="174" fontId="10" fillId="3" borderId="0" xfId="0" applyNumberFormat="1" applyFont="1" applyFill="1" applyBorder="1"/>
    <xf numFmtId="174" fontId="10" fillId="3" borderId="46" xfId="0" applyNumberFormat="1" applyFont="1" applyFill="1" applyBorder="1"/>
    <xf numFmtId="173" fontId="0" fillId="3" borderId="8" xfId="0" applyNumberFormat="1" applyFont="1" applyFill="1" applyBorder="1" applyAlignment="1">
      <alignment vertical="center"/>
    </xf>
    <xf numFmtId="49" fontId="0" fillId="3" borderId="0" xfId="0" applyNumberFormat="1" applyFont="1" applyFill="1" applyBorder="1" applyAlignment="1" applyProtection="1">
      <alignment horizontal="left" vertical="center"/>
    </xf>
    <xf numFmtId="173" fontId="41" fillId="0" borderId="0" xfId="0" applyNumberFormat="1" applyFont="1" applyBorder="1" applyProtection="1"/>
    <xf numFmtId="173" fontId="14" fillId="3" borderId="50" xfId="0" applyNumberFormat="1" applyFont="1" applyFill="1" applyBorder="1" applyAlignment="1">
      <alignment horizontal="left" vertical="center"/>
    </xf>
    <xf numFmtId="173" fontId="0" fillId="3" borderId="51" xfId="0" applyNumberFormat="1" applyFont="1" applyFill="1" applyBorder="1"/>
    <xf numFmtId="174" fontId="10" fillId="3" borderId="51" xfId="0" applyNumberFormat="1" applyFont="1" applyFill="1" applyBorder="1"/>
    <xf numFmtId="174" fontId="10" fillId="3" borderId="52" xfId="0" applyNumberFormat="1" applyFont="1" applyFill="1" applyBorder="1"/>
    <xf numFmtId="173" fontId="14" fillId="3" borderId="44" xfId="0" applyNumberFormat="1" applyFont="1" applyFill="1" applyBorder="1" applyAlignment="1">
      <alignment horizontal="left" vertical="center"/>
    </xf>
    <xf numFmtId="173" fontId="14" fillId="3" borderId="45" xfId="0" applyNumberFormat="1" applyFont="1" applyFill="1" applyBorder="1"/>
    <xf numFmtId="174" fontId="6" fillId="3" borderId="45" xfId="0" applyNumberFormat="1" applyFont="1" applyFill="1" applyBorder="1"/>
    <xf numFmtId="174" fontId="6" fillId="3" borderId="46" xfId="0" applyNumberFormat="1" applyFont="1" applyFill="1" applyBorder="1"/>
    <xf numFmtId="0" fontId="14" fillId="3" borderId="0" xfId="0" applyFont="1" applyFill="1" applyBorder="1"/>
    <xf numFmtId="173" fontId="14" fillId="3" borderId="8" xfId="0" applyNumberFormat="1" applyFont="1" applyFill="1" applyBorder="1" applyAlignment="1">
      <alignment horizontal="left" vertical="center"/>
    </xf>
    <xf numFmtId="174" fontId="10" fillId="3" borderId="7" xfId="0" applyNumberFormat="1" applyFont="1" applyFill="1" applyBorder="1"/>
    <xf numFmtId="173" fontId="14" fillId="3" borderId="0" xfId="0" applyNumberFormat="1" applyFont="1" applyFill="1" applyBorder="1"/>
    <xf numFmtId="174" fontId="6" fillId="3" borderId="0" xfId="0" applyNumberFormat="1" applyFont="1" applyFill="1" applyBorder="1"/>
    <xf numFmtId="174" fontId="6" fillId="3" borderId="7" xfId="0" applyNumberFormat="1" applyFont="1" applyFill="1" applyBorder="1"/>
    <xf numFmtId="173" fontId="14" fillId="3" borderId="0" xfId="0" applyNumberFormat="1" applyFont="1" applyFill="1" applyBorder="1" applyAlignment="1">
      <alignment horizontal="left" vertical="center"/>
    </xf>
    <xf numFmtId="173" fontId="0" fillId="3" borderId="0" xfId="0" applyNumberFormat="1" applyFont="1" applyFill="1" applyBorder="1" applyAlignment="1">
      <alignment vertical="center"/>
    </xf>
    <xf numFmtId="172" fontId="14" fillId="3" borderId="0" xfId="0" applyNumberFormat="1" applyFont="1" applyFill="1" applyBorder="1" applyAlignment="1" applyProtection="1">
      <alignment horizontal="right" vertical="center"/>
    </xf>
    <xf numFmtId="173" fontId="14" fillId="3" borderId="0" xfId="0" applyNumberFormat="1" applyFont="1" applyFill="1" applyBorder="1" applyAlignment="1">
      <alignment horizontal="right" vertical="center"/>
    </xf>
    <xf numFmtId="173" fontId="11" fillId="3" borderId="0" xfId="0" applyNumberFormat="1" applyFont="1" applyFill="1" applyBorder="1" applyAlignment="1">
      <alignment horizontal="right" vertical="center"/>
    </xf>
    <xf numFmtId="173" fontId="11" fillId="3" borderId="0" xfId="0" applyNumberFormat="1" applyFont="1" applyFill="1" applyBorder="1" applyAlignment="1">
      <alignment horizontal="left" vertical="center"/>
    </xf>
    <xf numFmtId="49" fontId="38" fillId="3" borderId="0" xfId="0" applyNumberFormat="1" applyFont="1" applyFill="1" applyBorder="1" applyAlignment="1">
      <alignment horizontal="left" vertical="center" wrapText="1"/>
    </xf>
    <xf numFmtId="176" fontId="0" fillId="0" borderId="0" xfId="0" applyNumberFormat="1" applyFont="1" applyBorder="1"/>
    <xf numFmtId="173" fontId="41" fillId="3" borderId="0" xfId="0" applyNumberFormat="1" applyFont="1" applyFill="1" applyBorder="1" applyProtection="1"/>
    <xf numFmtId="3" fontId="43" fillId="0" borderId="0" xfId="0" applyNumberFormat="1" applyFont="1" applyAlignment="1">
      <alignment horizontal="right"/>
    </xf>
    <xf numFmtId="2" fontId="43" fillId="0" borderId="0" xfId="0" applyNumberFormat="1" applyFont="1" applyAlignment="1">
      <alignment horizontal="right" vertical="center"/>
    </xf>
    <xf numFmtId="0" fontId="43" fillId="0" borderId="0" xfId="0" applyFont="1" applyAlignment="1">
      <alignment wrapText="1"/>
    </xf>
    <xf numFmtId="0" fontId="44" fillId="14" borderId="33" xfId="0" applyFont="1" applyFill="1" applyBorder="1" applyAlignment="1" applyProtection="1">
      <alignment horizontal="center" vertical="center" wrapText="1"/>
    </xf>
    <xf numFmtId="3" fontId="44" fillId="14" borderId="33" xfId="1" applyNumberFormat="1" applyFont="1" applyFill="1" applyBorder="1" applyAlignment="1" applyProtection="1">
      <alignment horizontal="center" vertical="center" wrapText="1"/>
    </xf>
    <xf numFmtId="3" fontId="44" fillId="14" borderId="33" xfId="0" applyNumberFormat="1" applyFont="1" applyFill="1" applyBorder="1" applyAlignment="1" applyProtection="1">
      <alignment horizontal="center" vertical="center" wrapText="1"/>
    </xf>
    <xf numFmtId="0" fontId="44" fillId="14" borderId="33" xfId="0" applyFont="1" applyFill="1" applyBorder="1" applyAlignment="1" applyProtection="1">
      <alignment vertical="center" wrapText="1"/>
    </xf>
    <xf numFmtId="2" fontId="44" fillId="14" borderId="14" xfId="0" applyNumberFormat="1" applyFont="1" applyFill="1" applyBorder="1" applyAlignment="1" applyProtection="1">
      <alignment horizontal="center" vertical="center" wrapText="1"/>
    </xf>
    <xf numFmtId="0" fontId="44" fillId="14" borderId="14" xfId="0" applyFont="1" applyFill="1" applyBorder="1" applyAlignment="1" applyProtection="1">
      <alignment horizontal="center" vertical="center" wrapText="1"/>
    </xf>
    <xf numFmtId="3" fontId="43" fillId="15" borderId="0" xfId="0" applyNumberFormat="1" applyFont="1" applyFill="1" applyAlignment="1"/>
    <xf numFmtId="0" fontId="43" fillId="0" borderId="0" xfId="0" applyNumberFormat="1" applyFont="1" applyAlignment="1">
      <alignment horizontal="justify" vertical="top" wrapText="1"/>
    </xf>
    <xf numFmtId="0" fontId="43" fillId="0" borderId="0" xfId="0" applyNumberFormat="1" applyFont="1" applyAlignment="1">
      <alignment horizontal="justify" vertical="top"/>
    </xf>
    <xf numFmtId="3" fontId="46" fillId="0" borderId="0" xfId="0" applyNumberFormat="1" applyFont="1" applyBorder="1" applyAlignment="1" applyProtection="1">
      <alignment vertical="center" wrapText="1"/>
    </xf>
    <xf numFmtId="3" fontId="46" fillId="0" borderId="0" xfId="0" applyNumberFormat="1" applyFont="1" applyBorder="1" applyAlignment="1" applyProtection="1">
      <alignment horizontal="right" vertical="center"/>
    </xf>
    <xf numFmtId="3" fontId="46" fillId="0" borderId="0" xfId="1" applyNumberFormat="1" applyFont="1" applyBorder="1" applyAlignment="1" applyProtection="1">
      <alignment horizontal="right" vertical="center"/>
    </xf>
    <xf numFmtId="177" fontId="46" fillId="0" borderId="0" xfId="0" applyNumberFormat="1" applyFont="1" applyBorder="1" applyAlignment="1" applyProtection="1">
      <alignment horizontal="right" vertical="center"/>
    </xf>
    <xf numFmtId="0" fontId="46" fillId="0" borderId="0" xfId="0" applyFont="1" applyBorder="1" applyAlignment="1" applyProtection="1">
      <alignment horizontal="right" vertical="center" wrapText="1"/>
    </xf>
    <xf numFmtId="0" fontId="46" fillId="0" borderId="0" xfId="0" applyFont="1" applyBorder="1" applyAlignment="1" applyProtection="1">
      <alignment horizontal="left" vertical="center"/>
    </xf>
    <xf numFmtId="0" fontId="46" fillId="0" borderId="0" xfId="0" applyFont="1" applyBorder="1" applyAlignment="1" applyProtection="1">
      <alignment horizontal="left" vertical="center" wrapText="1"/>
    </xf>
    <xf numFmtId="3" fontId="46" fillId="0" borderId="0" xfId="0" applyNumberFormat="1" applyFont="1" applyBorder="1" applyAlignment="1" applyProtection="1">
      <alignment horizontal="right" vertical="center" wrapText="1"/>
    </xf>
    <xf numFmtId="0" fontId="47" fillId="14" borderId="4" xfId="0" applyFont="1" applyFill="1" applyBorder="1" applyAlignment="1" applyProtection="1">
      <alignment horizontal="center" vertical="center" wrapText="1"/>
    </xf>
    <xf numFmtId="0" fontId="48" fillId="0" borderId="23" xfId="0" applyFont="1" applyBorder="1" applyAlignment="1" applyProtection="1">
      <alignment horizontal="left" vertical="center" wrapText="1"/>
    </xf>
    <xf numFmtId="0" fontId="48" fillId="0" borderId="19" xfId="0" applyFont="1" applyBorder="1" applyAlignment="1" applyProtection="1">
      <alignment horizontal="center" vertical="center" wrapText="1"/>
    </xf>
    <xf numFmtId="3" fontId="48" fillId="0" borderId="19" xfId="0" applyNumberFormat="1" applyFont="1" applyBorder="1" applyAlignment="1" applyProtection="1">
      <alignment horizontal="right" vertical="center" wrapText="1"/>
    </xf>
    <xf numFmtId="0" fontId="48" fillId="0" borderId="19" xfId="0" applyFont="1" applyBorder="1" applyAlignment="1" applyProtection="1">
      <alignment horizontal="right" vertical="center" wrapText="1"/>
    </xf>
    <xf numFmtId="0" fontId="48" fillId="0" borderId="19" xfId="0" applyFont="1" applyBorder="1" applyAlignment="1" applyProtection="1">
      <alignment horizontal="left" vertical="center" wrapText="1"/>
    </xf>
    <xf numFmtId="3" fontId="48" fillId="0" borderId="19" xfId="0" applyNumberFormat="1" applyFont="1" applyBorder="1" applyAlignment="1" applyProtection="1">
      <alignment vertical="center" wrapText="1"/>
    </xf>
    <xf numFmtId="169" fontId="48" fillId="0" borderId="19" xfId="0" applyNumberFormat="1" applyFont="1" applyBorder="1" applyAlignment="1" applyProtection="1">
      <alignment vertical="center" wrapText="1"/>
    </xf>
    <xf numFmtId="169" fontId="48" fillId="0" borderId="19" xfId="0" applyNumberFormat="1" applyFont="1" applyBorder="1" applyAlignment="1" applyProtection="1">
      <alignment horizontal="right" vertical="center" wrapText="1"/>
    </xf>
    <xf numFmtId="0" fontId="48" fillId="0" borderId="53" xfId="0" applyFont="1" applyBorder="1" applyAlignment="1" applyProtection="1">
      <alignment horizontal="justify" vertical="center" wrapText="1"/>
    </xf>
    <xf numFmtId="177" fontId="48" fillId="0" borderId="19" xfId="0" applyNumberFormat="1" applyFont="1" applyBorder="1" applyAlignment="1" applyProtection="1">
      <alignment horizontal="right" vertical="center" wrapText="1"/>
    </xf>
    <xf numFmtId="0" fontId="48" fillId="0" borderId="23" xfId="0" applyFont="1" applyBorder="1" applyAlignment="1" applyProtection="1">
      <alignment horizontal="left" vertical="top" wrapText="1"/>
    </xf>
    <xf numFmtId="49" fontId="48" fillId="0" borderId="19" xfId="0" applyNumberFormat="1" applyFont="1" applyBorder="1" applyAlignment="1" applyProtection="1">
      <alignment horizontal="right" vertical="center" wrapText="1"/>
    </xf>
    <xf numFmtId="3" fontId="1" fillId="0" borderId="0" xfId="3" applyNumberFormat="1"/>
    <xf numFmtId="165" fontId="1" fillId="0" borderId="0" xfId="1" applyNumberFormat="1"/>
    <xf numFmtId="10" fontId="1" fillId="0" borderId="0" xfId="2" applyNumberFormat="1"/>
    <xf numFmtId="0" fontId="42" fillId="0" borderId="0" xfId="0" applyFont="1" applyBorder="1" applyAlignment="1" applyProtection="1">
      <alignment horizontal="center" vertical="top"/>
    </xf>
    <xf numFmtId="0" fontId="42" fillId="0" borderId="51" xfId="0" applyFont="1" applyBorder="1" applyAlignment="1" applyProtection="1">
      <alignment horizontal="center" vertical="top"/>
    </xf>
    <xf numFmtId="0" fontId="42" fillId="0" borderId="0" xfId="0" applyFont="1" applyBorder="1" applyAlignment="1" applyProtection="1">
      <alignment horizontal="center" vertical="top" wrapText="1"/>
    </xf>
    <xf numFmtId="0" fontId="42" fillId="0" borderId="51" xfId="0" applyFont="1" applyBorder="1" applyAlignment="1" applyProtection="1">
      <alignment horizontal="center" vertical="top" wrapText="1"/>
    </xf>
    <xf numFmtId="2" fontId="2" fillId="0" borderId="0" xfId="3" applyNumberFormat="1" applyFont="1" applyBorder="1" applyAlignment="1">
      <alignment horizontal="justify" wrapText="1"/>
    </xf>
    <xf numFmtId="2" fontId="3" fillId="0" borderId="0" xfId="3" applyNumberFormat="1" applyFont="1" applyBorder="1" applyAlignment="1">
      <alignment horizontal="justify" wrapText="1"/>
    </xf>
    <xf numFmtId="2" fontId="3" fillId="0" borderId="0" xfId="3" applyNumberFormat="1" applyFont="1" applyBorder="1" applyAlignment="1">
      <alignment horizontal="justify" vertical="top" wrapText="1"/>
    </xf>
    <xf numFmtId="2" fontId="5" fillId="0" borderId="0" xfId="3" applyNumberFormat="1" applyFont="1" applyBorder="1" applyAlignment="1">
      <alignment horizontal="justify" wrapText="1"/>
    </xf>
    <xf numFmtId="2" fontId="0" fillId="0" borderId="0" xfId="0" applyNumberFormat="1" applyFont="1" applyBorder="1" applyAlignment="1">
      <alignment horizontal="justify" vertical="center"/>
    </xf>
    <xf numFmtId="2" fontId="20" fillId="0" borderId="0" xfId="0" applyNumberFormat="1" applyFont="1" applyBorder="1" applyAlignment="1">
      <alignment horizontal="justify" wrapText="1"/>
    </xf>
    <xf numFmtId="2" fontId="20" fillId="0" borderId="0" xfId="0" applyNumberFormat="1" applyFont="1" applyBorder="1" applyAlignment="1">
      <alignment horizontal="justify" vertical="top" wrapText="1"/>
    </xf>
    <xf numFmtId="2" fontId="21" fillId="0" borderId="0" xfId="0" applyNumberFormat="1" applyFont="1" applyBorder="1" applyAlignment="1">
      <alignment horizontal="justify" wrapText="1"/>
    </xf>
    <xf numFmtId="2" fontId="18" fillId="0" borderId="0" xfId="0" applyNumberFormat="1" applyFont="1" applyBorder="1" applyAlignment="1">
      <alignment horizontal="justify" vertical="top" wrapText="1"/>
    </xf>
    <xf numFmtId="2" fontId="14" fillId="3" borderId="0" xfId="0" applyNumberFormat="1" applyFont="1" applyFill="1" applyBorder="1" applyAlignment="1">
      <alignment horizontal="center"/>
    </xf>
    <xf numFmtId="2" fontId="14" fillId="3" borderId="0" xfId="0" applyNumberFormat="1" applyFont="1" applyFill="1" applyBorder="1" applyAlignment="1" applyProtection="1">
      <alignment horizontal="center" vertical="top" wrapText="1"/>
    </xf>
    <xf numFmtId="2" fontId="0" fillId="3" borderId="0" xfId="0" applyNumberFormat="1" applyFont="1" applyFill="1" applyBorder="1" applyAlignment="1" applyProtection="1">
      <alignment horizontal="left" vertical="center" wrapText="1"/>
    </xf>
    <xf numFmtId="0" fontId="0" fillId="10" borderId="0" xfId="0" applyFill="1" applyBorder="1" applyAlignment="1">
      <alignment horizontal="center" vertical="center"/>
    </xf>
    <xf numFmtId="49" fontId="0" fillId="3" borderId="0" xfId="0" applyNumberFormat="1" applyFont="1" applyFill="1" applyBorder="1" applyAlignment="1">
      <alignment horizontal="left" vertical="center"/>
    </xf>
    <xf numFmtId="49" fontId="0" fillId="3" borderId="0" xfId="0" applyNumberFormat="1" applyFont="1" applyFill="1" applyBorder="1" applyAlignment="1">
      <alignment horizontal="left" vertical="center" wrapText="1"/>
    </xf>
    <xf numFmtId="173" fontId="39" fillId="3" borderId="0" xfId="0" applyNumberFormat="1" applyFont="1" applyFill="1" applyBorder="1" applyAlignment="1" applyProtection="1">
      <alignment horizontal="center"/>
    </xf>
    <xf numFmtId="173" fontId="13" fillId="3" borderId="45" xfId="0" applyNumberFormat="1" applyFont="1" applyFill="1" applyBorder="1" applyAlignment="1" applyProtection="1">
      <alignment horizontal="center" vertical="center"/>
    </xf>
  </cellXfs>
  <cellStyles count="8">
    <cellStyle name="Millares" xfId="1" builtinId="3"/>
    <cellStyle name="Millares 2" xfId="5"/>
    <cellStyle name="Normal" xfId="0" builtinId="0"/>
    <cellStyle name="Normal 2" xfId="6"/>
    <cellStyle name="Normal 3" xfId="4"/>
    <cellStyle name="Porcentaje" xfId="2" builtinId="5"/>
    <cellStyle name="Porcentaje 2" xfId="7"/>
    <cellStyle name="Texto explicativo" xfId="3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EEEEEE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7DEE8"/>
      <rgbColor rgb="FFDDDDDD"/>
      <rgbColor rgb="FFFFFF99"/>
      <rgbColor rgb="FF99CCCC"/>
      <rgbColor rgb="FFFF9999"/>
      <rgbColor rgb="FFBFBFB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B2B2B2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486000</xdr:colOff>
      <xdr:row>0</xdr:row>
      <xdr:rowOff>0</xdr:rowOff>
    </xdr:from>
    <xdr:to>
      <xdr:col>22</xdr:col>
      <xdr:colOff>619246</xdr:colOff>
      <xdr:row>19</xdr:row>
      <xdr:rowOff>444600</xdr:rowOff>
    </xdr:to>
    <xdr:sp macro="" textlink="">
      <xdr:nvSpPr>
        <xdr:cNvPr id="2" name="CustomShape 1"/>
        <xdr:cNvSpPr/>
      </xdr:nvSpPr>
      <xdr:spPr>
        <a:xfrm>
          <a:off x="486000" y="0"/>
          <a:ext cx="44578080" cy="9874080"/>
        </a:xfrm>
        <a:custGeom>
          <a:avLst/>
          <a:gdLst/>
          <a:ahLst/>
          <a:cxnLst/>
          <a:rect l="0" t="0" r="r" b="b"/>
          <a:pathLst>
            <a:path/>
          </a:pathLst>
        </a:cu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486000</xdr:colOff>
      <xdr:row>0</xdr:row>
      <xdr:rowOff>0</xdr:rowOff>
    </xdr:from>
    <xdr:to>
      <xdr:col>22</xdr:col>
      <xdr:colOff>619246</xdr:colOff>
      <xdr:row>19</xdr:row>
      <xdr:rowOff>444600</xdr:rowOff>
    </xdr:to>
    <xdr:sp macro="" textlink="">
      <xdr:nvSpPr>
        <xdr:cNvPr id="3" name="CustomShape 1"/>
        <xdr:cNvSpPr/>
      </xdr:nvSpPr>
      <xdr:spPr>
        <a:xfrm>
          <a:off x="486000" y="0"/>
          <a:ext cx="44578080" cy="9874080"/>
        </a:xfrm>
        <a:custGeom>
          <a:avLst/>
          <a:gdLst/>
          <a:ahLst/>
          <a:cxnLst/>
          <a:rect l="0" t="0" r="r" b="b"/>
          <a:pathLst>
            <a:path/>
          </a:pathLst>
        </a:cu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486000</xdr:colOff>
      <xdr:row>0</xdr:row>
      <xdr:rowOff>0</xdr:rowOff>
    </xdr:from>
    <xdr:to>
      <xdr:col>22</xdr:col>
      <xdr:colOff>619246</xdr:colOff>
      <xdr:row>19</xdr:row>
      <xdr:rowOff>444600</xdr:rowOff>
    </xdr:to>
    <xdr:sp macro="" textlink="">
      <xdr:nvSpPr>
        <xdr:cNvPr id="4" name="CustomShape 1"/>
        <xdr:cNvSpPr/>
      </xdr:nvSpPr>
      <xdr:spPr>
        <a:xfrm>
          <a:off x="486000" y="0"/>
          <a:ext cx="44578080" cy="9874080"/>
        </a:xfrm>
        <a:custGeom>
          <a:avLst/>
          <a:gdLst/>
          <a:ahLst/>
          <a:cxnLst/>
          <a:rect l="0" t="0" r="r" b="b"/>
          <a:pathLst>
            <a:path/>
          </a:pathLst>
        </a:cu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486000</xdr:colOff>
      <xdr:row>0</xdr:row>
      <xdr:rowOff>0</xdr:rowOff>
    </xdr:from>
    <xdr:to>
      <xdr:col>22</xdr:col>
      <xdr:colOff>619246</xdr:colOff>
      <xdr:row>19</xdr:row>
      <xdr:rowOff>444600</xdr:rowOff>
    </xdr:to>
    <xdr:sp macro="" textlink="">
      <xdr:nvSpPr>
        <xdr:cNvPr id="5" name="CustomShape 1"/>
        <xdr:cNvSpPr/>
      </xdr:nvSpPr>
      <xdr:spPr>
        <a:xfrm>
          <a:off x="486000" y="0"/>
          <a:ext cx="44578080" cy="9874080"/>
        </a:xfrm>
        <a:custGeom>
          <a:avLst/>
          <a:gdLst/>
          <a:ahLst/>
          <a:cxnLst/>
          <a:rect l="0" t="0" r="r" b="b"/>
          <a:pathLst>
            <a:path/>
          </a:pathLst>
        </a:cu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486000</xdr:colOff>
      <xdr:row>0</xdr:row>
      <xdr:rowOff>0</xdr:rowOff>
    </xdr:from>
    <xdr:to>
      <xdr:col>22</xdr:col>
      <xdr:colOff>619246</xdr:colOff>
      <xdr:row>19</xdr:row>
      <xdr:rowOff>444600</xdr:rowOff>
    </xdr:to>
    <xdr:sp macro="" textlink="">
      <xdr:nvSpPr>
        <xdr:cNvPr id="6" name="CustomShape 1"/>
        <xdr:cNvSpPr/>
      </xdr:nvSpPr>
      <xdr:spPr>
        <a:xfrm>
          <a:off x="486000" y="0"/>
          <a:ext cx="44578080" cy="9874080"/>
        </a:xfrm>
        <a:custGeom>
          <a:avLst/>
          <a:gdLst/>
          <a:ahLst/>
          <a:cxnLst/>
          <a:rect l="0" t="0" r="r" b="b"/>
          <a:pathLst>
            <a:path/>
          </a:pathLst>
        </a:cu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486000</xdr:colOff>
      <xdr:row>0</xdr:row>
      <xdr:rowOff>0</xdr:rowOff>
    </xdr:from>
    <xdr:to>
      <xdr:col>22</xdr:col>
      <xdr:colOff>619246</xdr:colOff>
      <xdr:row>19</xdr:row>
      <xdr:rowOff>444600</xdr:rowOff>
    </xdr:to>
    <xdr:sp macro="" textlink="">
      <xdr:nvSpPr>
        <xdr:cNvPr id="7" name="CustomShape 1"/>
        <xdr:cNvSpPr/>
      </xdr:nvSpPr>
      <xdr:spPr>
        <a:xfrm>
          <a:off x="486000" y="0"/>
          <a:ext cx="44578080" cy="9874080"/>
        </a:xfrm>
        <a:custGeom>
          <a:avLst/>
          <a:gdLst/>
          <a:ahLst/>
          <a:cxnLst/>
          <a:rect l="0" t="0" r="r" b="b"/>
          <a:pathLst>
            <a:path/>
          </a:pathLst>
        </a:cu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809625</xdr:colOff>
      <xdr:row>18</xdr:row>
      <xdr:rowOff>333375</xdr:rowOff>
    </xdr:to>
    <xdr:sp macro="" textlink="">
      <xdr:nvSpPr>
        <xdr:cNvPr id="10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809625</xdr:colOff>
      <xdr:row>18</xdr:row>
      <xdr:rowOff>333375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1435"/>
  <sheetViews>
    <sheetView tabSelected="1" topLeftCell="A1369" zoomScaleNormal="100" workbookViewId="0">
      <pane xSplit="1" ySplit="2" topLeftCell="C1395" activePane="bottomRight" state="frozen"/>
      <selection activeCell="A1369" sqref="A1369"/>
      <selection pane="topRight" activeCell="B1369" sqref="B1369"/>
      <selection pane="bottomLeft" activeCell="A1371" sqref="A1371"/>
      <selection pane="bottomRight" activeCell="A1431" sqref="A1431"/>
    </sheetView>
    <sheetView workbookViewId="1">
      <selection sqref="A1:Q1"/>
    </sheetView>
  </sheetViews>
  <sheetFormatPr baseColWidth="10" defaultColWidth="9.140625" defaultRowHeight="15.75"/>
  <cols>
    <col min="1" max="1" width="33.140625" style="1" customWidth="1"/>
    <col min="2" max="2" width="43.5703125" style="1"/>
    <col min="3" max="3" width="21.42578125" style="1" customWidth="1"/>
    <col min="4" max="4" width="23.140625" style="1" customWidth="1"/>
    <col min="5" max="10" width="43.5703125" style="1"/>
    <col min="11" max="11" width="14" style="1" customWidth="1"/>
    <col min="12" max="12" width="43.5703125" style="1"/>
    <col min="13" max="13" width="17.85546875" style="1"/>
    <col min="14" max="14" width="21.140625" style="1"/>
    <col min="15" max="15" width="17" style="1"/>
    <col min="16" max="16" width="14.5703125" style="1"/>
    <col min="17" max="17" width="13.28515625" style="1"/>
    <col min="18" max="18" width="17.28515625" style="1"/>
    <col min="19" max="19" width="36.85546875" style="1"/>
    <col min="20" max="20" width="16.5703125" style="1" bestFit="1" customWidth="1"/>
    <col min="21" max="21" width="18.5703125" style="2" customWidth="1"/>
    <col min="22" max="22" width="17.28515625" style="1"/>
    <col min="23" max="23" width="15.140625" style="1"/>
    <col min="24" max="24" width="32.85546875" style="1"/>
    <col min="25" max="25" width="11.5703125" style="1"/>
    <col min="26" max="26" width="13.28515625" style="1"/>
    <col min="27" max="33" width="11.5703125" style="1"/>
    <col min="34" max="34" width="14.5703125" style="1"/>
    <col min="35" max="1025" width="11.5703125" style="1"/>
  </cols>
  <sheetData>
    <row r="1" spans="1:1024" ht="15.95" customHeight="1">
      <c r="A1" s="458" t="s">
        <v>0</v>
      </c>
      <c r="B1" s="458"/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3"/>
      <c r="S1"/>
      <c r="T1"/>
      <c r="U1"/>
      <c r="V1"/>
      <c r="W1"/>
      <c r="X1"/>
      <c r="Y1"/>
      <c r="Z1" s="4"/>
      <c r="AA1"/>
      <c r="AB1"/>
      <c r="AC1"/>
      <c r="AD1"/>
      <c r="AE1"/>
      <c r="AF1"/>
      <c r="AG1"/>
      <c r="AH1" s="4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15.95" customHeight="1">
      <c r="A2" s="458" t="s">
        <v>1</v>
      </c>
      <c r="B2" s="458"/>
      <c r="C2" s="458"/>
      <c r="D2" s="458"/>
      <c r="E2" s="458"/>
      <c r="F2" s="458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3"/>
      <c r="S2"/>
      <c r="T2"/>
      <c r="U2"/>
      <c r="V2"/>
      <c r="W2"/>
      <c r="X2"/>
      <c r="Y2"/>
      <c r="Z2" s="5" t="s">
        <v>2</v>
      </c>
      <c r="AA2"/>
      <c r="AB2"/>
      <c r="AC2"/>
      <c r="AD2"/>
      <c r="AE2"/>
      <c r="AF2"/>
      <c r="AG2"/>
      <c r="AH2" s="4"/>
      <c r="AI2" s="1" t="s">
        <v>3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1.65" customHeight="1">
      <c r="A3" s="459"/>
      <c r="B3" s="459"/>
      <c r="C3" s="459"/>
      <c r="D3" s="459"/>
      <c r="E3" s="459"/>
      <c r="F3" s="459"/>
      <c r="G3" s="459"/>
      <c r="H3" s="459"/>
      <c r="I3" s="459"/>
      <c r="J3" s="459"/>
      <c r="K3" s="459"/>
      <c r="L3" s="459"/>
      <c r="M3" s="6"/>
      <c r="N3" s="6"/>
      <c r="O3" s="7"/>
      <c r="P3" s="6"/>
      <c r="Q3" s="6"/>
      <c r="R3" s="8" t="s">
        <v>4</v>
      </c>
      <c r="S3" s="9"/>
      <c r="T3" s="8"/>
      <c r="U3" s="10"/>
      <c r="V3"/>
      <c r="W3"/>
      <c r="X3"/>
      <c r="Y3"/>
      <c r="Z3" s="8" t="s">
        <v>5</v>
      </c>
      <c r="AA3" s="9"/>
      <c r="AB3" s="8"/>
      <c r="AC3" s="10"/>
      <c r="AD3"/>
      <c r="AE3"/>
      <c r="AF3"/>
      <c r="AG3"/>
      <c r="AH3" s="8" t="s">
        <v>6</v>
      </c>
      <c r="AI3" s="9"/>
      <c r="AJ3" s="8"/>
      <c r="AK3" s="10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1.65" customHeight="1">
      <c r="A4" s="460"/>
      <c r="B4" s="460"/>
      <c r="C4" s="460"/>
      <c r="D4" s="460"/>
      <c r="E4" s="460"/>
      <c r="F4" s="460"/>
      <c r="G4" s="460"/>
      <c r="H4" s="460"/>
      <c r="I4" s="460"/>
      <c r="J4" s="460"/>
      <c r="K4" s="460"/>
      <c r="L4" s="460"/>
      <c r="M4" s="6"/>
      <c r="N4" s="6"/>
      <c r="O4" s="7"/>
      <c r="P4" s="6"/>
      <c r="Q4" s="6"/>
      <c r="R4" s="3"/>
      <c r="S4"/>
      <c r="T4"/>
      <c r="U4"/>
      <c r="V4"/>
      <c r="W4"/>
      <c r="X4"/>
      <c r="Y4"/>
      <c r="Z4" s="4"/>
      <c r="AA4"/>
      <c r="AB4" s="5"/>
      <c r="AC4" s="11"/>
      <c r="AD4"/>
      <c r="AE4"/>
      <c r="AF4"/>
      <c r="AG4"/>
      <c r="AH4" s="4"/>
      <c r="AI4"/>
      <c r="AJ4" s="5"/>
      <c r="AK4" s="11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34.700000000000003" customHeight="1">
      <c r="A5" s="461" t="s">
        <v>7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6"/>
      <c r="N5" s="6"/>
      <c r="O5" s="12" t="s">
        <v>8</v>
      </c>
      <c r="P5" s="13" t="s">
        <v>9</v>
      </c>
      <c r="Q5" s="14" t="s">
        <v>10</v>
      </c>
      <c r="R5" s="15" t="s">
        <v>11</v>
      </c>
      <c r="S5" s="16" t="s">
        <v>12</v>
      </c>
      <c r="T5" s="15" t="s">
        <v>13</v>
      </c>
      <c r="U5" s="17" t="s">
        <v>14</v>
      </c>
      <c r="V5"/>
      <c r="W5" s="18" t="s">
        <v>8</v>
      </c>
      <c r="X5" s="19" t="s">
        <v>9</v>
      </c>
      <c r="Y5" s="20" t="s">
        <v>10</v>
      </c>
      <c r="Z5" s="15" t="s">
        <v>11</v>
      </c>
      <c r="AA5" s="16" t="s">
        <v>12</v>
      </c>
      <c r="AB5" s="15" t="s">
        <v>13</v>
      </c>
      <c r="AC5" s="17" t="s">
        <v>14</v>
      </c>
      <c r="AD5"/>
      <c r="AE5" s="18" t="s">
        <v>8</v>
      </c>
      <c r="AF5" s="19" t="s">
        <v>9</v>
      </c>
      <c r="AG5" s="20" t="s">
        <v>10</v>
      </c>
      <c r="AH5" s="15" t="s">
        <v>11</v>
      </c>
      <c r="AI5" s="16" t="s">
        <v>12</v>
      </c>
      <c r="AJ5" s="15" t="s">
        <v>13</v>
      </c>
      <c r="AK5" s="17" t="s">
        <v>14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41.1" customHeight="1">
      <c r="A6" s="461" t="s">
        <v>15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6"/>
      <c r="N6" s="6"/>
      <c r="O6" s="21">
        <v>1994</v>
      </c>
      <c r="P6" s="22" t="s">
        <v>16</v>
      </c>
      <c r="Q6" s="23" t="s">
        <v>17</v>
      </c>
      <c r="R6" s="24">
        <v>2042440</v>
      </c>
      <c r="S6" s="25"/>
      <c r="T6" s="26"/>
      <c r="U6" s="27"/>
      <c r="V6"/>
      <c r="W6" s="28">
        <v>1994</v>
      </c>
      <c r="X6" s="29" t="s">
        <v>18</v>
      </c>
      <c r="Y6" s="30" t="s">
        <v>19</v>
      </c>
      <c r="Z6" s="24">
        <v>106243</v>
      </c>
      <c r="AA6" s="25"/>
      <c r="AB6" s="26"/>
      <c r="AC6" s="27"/>
      <c r="AD6"/>
      <c r="AE6" s="28">
        <v>1995</v>
      </c>
      <c r="AF6" s="29" t="s">
        <v>20</v>
      </c>
      <c r="AG6" s="30" t="s">
        <v>21</v>
      </c>
      <c r="AH6" s="24">
        <v>11589</v>
      </c>
      <c r="AI6" s="25"/>
      <c r="AJ6" s="26"/>
      <c r="AK6" s="27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41.1" customHeight="1">
      <c r="A7" s="6"/>
      <c r="B7" s="6"/>
      <c r="C7"/>
      <c r="D7"/>
      <c r="E7" s="6"/>
      <c r="F7"/>
      <c r="G7" s="6"/>
      <c r="H7"/>
      <c r="I7" s="6"/>
      <c r="J7" s="6"/>
      <c r="K7" s="6"/>
      <c r="L7"/>
      <c r="M7" s="6"/>
      <c r="N7" s="6"/>
      <c r="O7" s="31">
        <v>1994</v>
      </c>
      <c r="P7" s="32" t="s">
        <v>16</v>
      </c>
      <c r="Q7" s="32" t="s">
        <v>22</v>
      </c>
      <c r="R7" s="33">
        <v>1172306</v>
      </c>
      <c r="S7" s="34"/>
      <c r="T7" s="35"/>
      <c r="U7" s="36"/>
      <c r="V7"/>
      <c r="W7" s="37">
        <v>1994</v>
      </c>
      <c r="X7" s="38" t="s">
        <v>18</v>
      </c>
      <c r="Y7" s="39" t="s">
        <v>23</v>
      </c>
      <c r="Z7" s="33">
        <v>975.6</v>
      </c>
      <c r="AA7" s="34"/>
      <c r="AB7" s="40"/>
      <c r="AC7" s="36"/>
      <c r="AD7"/>
      <c r="AE7" s="37">
        <v>1995</v>
      </c>
      <c r="AF7" s="38" t="s">
        <v>20</v>
      </c>
      <c r="AG7" s="39" t="s">
        <v>24</v>
      </c>
      <c r="AH7" s="33">
        <v>20957</v>
      </c>
      <c r="AI7" s="34"/>
      <c r="AJ7" s="40"/>
      <c r="AK7" s="36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41.1" customHeight="1">
      <c r="A8" s="6"/>
      <c r="B8" s="6"/>
      <c r="C8"/>
      <c r="D8"/>
      <c r="E8" s="6"/>
      <c r="F8"/>
      <c r="G8" s="6"/>
      <c r="H8"/>
      <c r="I8" s="6"/>
      <c r="J8" s="6"/>
      <c r="K8" s="6"/>
      <c r="L8"/>
      <c r="M8" s="6"/>
      <c r="N8" s="6"/>
      <c r="O8" s="41">
        <v>1994</v>
      </c>
      <c r="P8" s="42" t="s">
        <v>25</v>
      </c>
      <c r="Q8" s="43" t="s">
        <v>26</v>
      </c>
      <c r="R8" s="44">
        <f>SUM(Sheet1!R6+Sheet1!R7)</f>
        <v>3214746</v>
      </c>
      <c r="S8" s="45">
        <v>14330739</v>
      </c>
      <c r="T8" s="46">
        <f>Sheet1!S8/Sheet1!R8*1000/13</f>
        <v>342.90875187698759</v>
      </c>
      <c r="U8" s="47">
        <f>Sheet1!S8/(Sheet1!E13+Sheet1!E16)</f>
        <v>0.97016401899338323</v>
      </c>
      <c r="V8"/>
      <c r="W8" s="48">
        <v>1994</v>
      </c>
      <c r="X8" s="49" t="s">
        <v>18</v>
      </c>
      <c r="Y8" s="50" t="s">
        <v>27</v>
      </c>
      <c r="Z8" s="51">
        <v>18623</v>
      </c>
      <c r="AA8" s="52"/>
      <c r="AB8" s="53"/>
      <c r="AC8" s="54"/>
      <c r="AD8"/>
      <c r="AE8" s="48">
        <v>1995</v>
      </c>
      <c r="AF8" s="49" t="s">
        <v>20</v>
      </c>
      <c r="AG8" s="50" t="s">
        <v>28</v>
      </c>
      <c r="AH8" s="51">
        <v>12344</v>
      </c>
      <c r="AI8" s="52"/>
      <c r="AJ8" s="53"/>
      <c r="AK8" s="54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41.1" customHeight="1">
      <c r="A9" s="6"/>
      <c r="B9" s="6"/>
      <c r="C9"/>
      <c r="D9"/>
      <c r="E9" s="6"/>
      <c r="F9"/>
      <c r="G9" s="6"/>
      <c r="H9"/>
      <c r="I9" s="6"/>
      <c r="J9" s="6"/>
      <c r="K9" s="6"/>
      <c r="L9"/>
      <c r="M9" s="6"/>
      <c r="N9" s="6"/>
      <c r="O9" s="55">
        <v>1995</v>
      </c>
      <c r="P9" s="56" t="s">
        <v>16</v>
      </c>
      <c r="Q9" s="56" t="s">
        <v>17</v>
      </c>
      <c r="R9" s="57">
        <v>2062170</v>
      </c>
      <c r="S9" s="58"/>
      <c r="T9" s="59"/>
      <c r="U9" s="60"/>
      <c r="V9"/>
      <c r="W9" s="37">
        <v>1994</v>
      </c>
      <c r="X9" s="38" t="s">
        <v>18</v>
      </c>
      <c r="Y9" s="39" t="s">
        <v>29</v>
      </c>
      <c r="Z9" s="33">
        <v>11441.5</v>
      </c>
      <c r="AA9" s="34"/>
      <c r="AB9" s="40"/>
      <c r="AC9" s="36"/>
      <c r="AD9"/>
      <c r="AE9" s="37">
        <v>1995</v>
      </c>
      <c r="AF9" s="38" t="s">
        <v>20</v>
      </c>
      <c r="AG9" s="39" t="s">
        <v>30</v>
      </c>
      <c r="AH9" s="33">
        <v>26900</v>
      </c>
      <c r="AI9" s="34"/>
      <c r="AJ9" s="40"/>
      <c r="AK9" s="36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45">
      <c r="A10" s="61" t="s">
        <v>31</v>
      </c>
      <c r="B10" s="62" t="s">
        <v>32</v>
      </c>
      <c r="C10" s="62" t="s">
        <v>33</v>
      </c>
      <c r="D10" s="62" t="s">
        <v>34</v>
      </c>
      <c r="E10" s="62" t="s">
        <v>35</v>
      </c>
      <c r="F10" s="62" t="s">
        <v>36</v>
      </c>
      <c r="G10" s="62" t="s">
        <v>37</v>
      </c>
      <c r="H10" s="62" t="s">
        <v>38</v>
      </c>
      <c r="I10" s="62" t="s">
        <v>39</v>
      </c>
      <c r="J10" s="62" t="s">
        <v>40</v>
      </c>
      <c r="K10" s="62" t="s">
        <v>41</v>
      </c>
      <c r="L10" s="63" t="s">
        <v>36</v>
      </c>
      <c r="M10" s="6"/>
      <c r="N10" s="6"/>
      <c r="O10" s="64">
        <v>1995</v>
      </c>
      <c r="P10" s="65" t="s">
        <v>16</v>
      </c>
      <c r="Q10" s="66" t="s">
        <v>22</v>
      </c>
      <c r="R10" s="51">
        <v>1212317</v>
      </c>
      <c r="S10" s="52"/>
      <c r="T10" s="53"/>
      <c r="U10" s="54"/>
      <c r="V10"/>
      <c r="W10" s="67">
        <v>1994</v>
      </c>
      <c r="X10" s="68" t="s">
        <v>42</v>
      </c>
      <c r="Y10" s="69" t="s">
        <v>26</v>
      </c>
      <c r="Z10" s="44">
        <f>SUM(Sheet1!Z6:Z9)</f>
        <v>137283.1</v>
      </c>
      <c r="AA10" s="45">
        <v>440721</v>
      </c>
      <c r="AB10" s="46">
        <f>Sheet1!AA10/Sheet1!Z10*1000/12</f>
        <v>267.52564590980245</v>
      </c>
      <c r="AC10" s="47">
        <f>Sheet1!AA10/(Sheet1!E13+Sheet1!E16)</f>
        <v>2.9835981006616812E-2</v>
      </c>
      <c r="AD10"/>
      <c r="AE10" s="67">
        <v>1995</v>
      </c>
      <c r="AF10" s="68" t="s">
        <v>20</v>
      </c>
      <c r="AG10" s="69" t="s">
        <v>26</v>
      </c>
      <c r="AH10" s="44">
        <f>Sheet1!AH6+Sheet1!AH7+Sheet1!AH8+Sheet1!AH9</f>
        <v>71790</v>
      </c>
      <c r="AI10" s="45">
        <v>378242.109</v>
      </c>
      <c r="AJ10" s="46">
        <f>Sheet1!AI10/Sheet1!AH10*1000/12</f>
        <v>439.0608127872963</v>
      </c>
      <c r="AK10" s="47">
        <f>Sheet1!AI10/Sheet1!E39</f>
        <v>2.5242922913764676E-2</v>
      </c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64.5">
      <c r="A11" s="70" t="s">
        <v>43</v>
      </c>
      <c r="B11" s="71"/>
      <c r="C11" s="72"/>
      <c r="D11" s="72"/>
      <c r="E11" s="72"/>
      <c r="F11" s="72"/>
      <c r="G11" s="72"/>
      <c r="H11" s="72"/>
      <c r="I11" s="72"/>
      <c r="J11" s="72"/>
      <c r="K11" s="72"/>
      <c r="L11" s="73"/>
      <c r="M11" s="74"/>
      <c r="N11" s="74"/>
      <c r="O11" s="75">
        <v>1995</v>
      </c>
      <c r="P11" s="76" t="s">
        <v>25</v>
      </c>
      <c r="Q11" s="76" t="s">
        <v>26</v>
      </c>
      <c r="R11" s="77">
        <f>Sheet1!R10+Sheet1!R9</f>
        <v>3274487</v>
      </c>
      <c r="S11" s="78">
        <v>13718028.284</v>
      </c>
      <c r="T11" s="79">
        <f>Sheet1!S11*1000/13/Sheet1!R11</f>
        <v>322.2590118461539</v>
      </c>
      <c r="U11" s="80">
        <f>Sheet1!S11/Sheet1!E39</f>
        <v>0.91550655588655128</v>
      </c>
      <c r="V11"/>
      <c r="W11" s="81">
        <v>1995</v>
      </c>
      <c r="X11" s="82" t="s">
        <v>18</v>
      </c>
      <c r="Y11" s="83" t="s">
        <v>19</v>
      </c>
      <c r="Z11" s="84">
        <v>115461</v>
      </c>
      <c r="AA11" s="58"/>
      <c r="AB11" s="59"/>
      <c r="AC11" s="60"/>
      <c r="AD11"/>
      <c r="AE11" s="81">
        <v>1996</v>
      </c>
      <c r="AF11" s="82" t="s">
        <v>20</v>
      </c>
      <c r="AG11" s="83" t="s">
        <v>21</v>
      </c>
      <c r="AH11" s="84">
        <v>10796</v>
      </c>
      <c r="AI11" s="58"/>
      <c r="AJ11" s="59"/>
      <c r="AK11" s="60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60">
      <c r="A12" s="85"/>
      <c r="B12" s="86"/>
      <c r="C12" s="87"/>
      <c r="D12" s="87"/>
      <c r="E12" s="87"/>
      <c r="F12" s="87"/>
      <c r="G12" s="87"/>
      <c r="H12" s="88"/>
      <c r="I12" s="87"/>
      <c r="J12" s="87"/>
      <c r="K12" s="87"/>
      <c r="L12" s="89"/>
      <c r="M12" s="74"/>
      <c r="N12" s="74"/>
      <c r="O12" s="21">
        <v>1996</v>
      </c>
      <c r="P12" s="22" t="s">
        <v>16</v>
      </c>
      <c r="Q12" s="23" t="s">
        <v>17</v>
      </c>
      <c r="R12" s="24">
        <v>2114215</v>
      </c>
      <c r="S12" s="25"/>
      <c r="T12" s="26"/>
      <c r="U12" s="27"/>
      <c r="V12"/>
      <c r="W12" s="48">
        <v>1995</v>
      </c>
      <c r="X12" s="49" t="s">
        <v>18</v>
      </c>
      <c r="Y12" s="50" t="s">
        <v>23</v>
      </c>
      <c r="Z12" s="51">
        <v>10219</v>
      </c>
      <c r="AA12" s="52"/>
      <c r="AB12" s="53"/>
      <c r="AC12" s="54"/>
      <c r="AD12"/>
      <c r="AE12" s="48">
        <v>1996</v>
      </c>
      <c r="AF12" s="49" t="s">
        <v>20</v>
      </c>
      <c r="AG12" s="50" t="s">
        <v>24</v>
      </c>
      <c r="AH12" s="51">
        <v>17743</v>
      </c>
      <c r="AI12" s="52"/>
      <c r="AJ12" s="53"/>
      <c r="AK12" s="54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47.25">
      <c r="A13" s="90" t="s">
        <v>44</v>
      </c>
      <c r="B13" s="91"/>
      <c r="C13" s="92">
        <v>13149670</v>
      </c>
      <c r="D13" s="92"/>
      <c r="E13" s="92">
        <v>14330739</v>
      </c>
      <c r="F13" s="92">
        <v>109</v>
      </c>
      <c r="G13" s="93" t="s">
        <v>45</v>
      </c>
      <c r="H13" s="93" t="s">
        <v>46</v>
      </c>
      <c r="I13" s="94">
        <v>2088153</v>
      </c>
      <c r="J13" s="94"/>
      <c r="K13" s="94">
        <v>2042440</v>
      </c>
      <c r="L13" s="95">
        <v>97.81</v>
      </c>
      <c r="M13" s="6"/>
      <c r="N13" s="6"/>
      <c r="O13" s="31">
        <v>1996</v>
      </c>
      <c r="P13" s="32" t="s">
        <v>16</v>
      </c>
      <c r="Q13" s="32" t="s">
        <v>22</v>
      </c>
      <c r="R13" s="33">
        <v>1288208</v>
      </c>
      <c r="S13" s="34"/>
      <c r="T13" s="40"/>
      <c r="U13" s="36"/>
      <c r="V13"/>
      <c r="W13" s="37">
        <v>1995</v>
      </c>
      <c r="X13" s="38" t="s">
        <v>18</v>
      </c>
      <c r="Y13" s="39" t="s">
        <v>47</v>
      </c>
      <c r="Z13" s="33">
        <f>Sheet1!Z11+Sheet1!Z12</f>
        <v>125680</v>
      </c>
      <c r="AA13" s="34">
        <v>511938.57799999998</v>
      </c>
      <c r="AB13" s="40">
        <f>Sheet1!AA13/Sheet1!Z13*1000/12</f>
        <v>339.44580018035219</v>
      </c>
      <c r="AC13" s="36">
        <f>Sheet1!AA13/Sheet1!E39</f>
        <v>3.4165487537074581E-2</v>
      </c>
      <c r="AD13"/>
      <c r="AE13" s="37">
        <v>1996</v>
      </c>
      <c r="AF13" s="38" t="s">
        <v>20</v>
      </c>
      <c r="AG13" s="39" t="s">
        <v>28</v>
      </c>
      <c r="AH13" s="33">
        <v>110165</v>
      </c>
      <c r="AI13" s="34"/>
      <c r="AJ13" s="40"/>
      <c r="AK13" s="36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51.75">
      <c r="A14" s="85"/>
      <c r="B14" s="86"/>
      <c r="C14" s="87"/>
      <c r="D14" s="87"/>
      <c r="E14" s="87"/>
      <c r="F14" s="87"/>
      <c r="G14" s="88" t="s">
        <v>48</v>
      </c>
      <c r="H14" s="88" t="s">
        <v>49</v>
      </c>
      <c r="I14" s="96">
        <v>1198178</v>
      </c>
      <c r="J14" s="96"/>
      <c r="K14" s="96">
        <v>1172306</v>
      </c>
      <c r="L14" s="89">
        <v>97.84</v>
      </c>
      <c r="M14" s="6"/>
      <c r="N14" s="6"/>
      <c r="O14" s="41">
        <v>1996</v>
      </c>
      <c r="P14" s="42" t="s">
        <v>25</v>
      </c>
      <c r="Q14" s="43" t="s">
        <v>26</v>
      </c>
      <c r="R14" s="44">
        <f>Sheet1!R13+Sheet1!R12</f>
        <v>3402423</v>
      </c>
      <c r="S14" s="45">
        <v>14111035.140000001</v>
      </c>
      <c r="T14" s="46">
        <f>Sheet1!S14*1000/13/Sheet1!R14</f>
        <v>319.02683515202591</v>
      </c>
      <c r="U14" s="47">
        <f>Sheet1!S14/Sheet1!E54</f>
        <v>0.94741517047839585</v>
      </c>
      <c r="V14"/>
      <c r="W14" s="48">
        <v>1995</v>
      </c>
      <c r="X14" s="49" t="s">
        <v>50</v>
      </c>
      <c r="Y14" s="50" t="s">
        <v>51</v>
      </c>
      <c r="Z14" s="51">
        <v>122347</v>
      </c>
      <c r="AA14" s="52">
        <v>375877.28200000001</v>
      </c>
      <c r="AB14" s="53">
        <f>Sheet1!AA14/Sheet1!Z14*1000/12</f>
        <v>256.01859329066781</v>
      </c>
      <c r="AC14" s="54">
        <f>Sheet1!AA14/Sheet1!E39</f>
        <v>2.5085100333345982E-2</v>
      </c>
      <c r="AD14"/>
      <c r="AE14" s="48">
        <v>1996</v>
      </c>
      <c r="AF14" s="49" t="s">
        <v>20</v>
      </c>
      <c r="AG14" s="50" t="s">
        <v>30</v>
      </c>
      <c r="AH14" s="51">
        <v>20100</v>
      </c>
      <c r="AI14" s="52"/>
      <c r="AJ14" s="53"/>
      <c r="AK14" s="5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78.75">
      <c r="A15" s="90" t="s">
        <v>52</v>
      </c>
      <c r="B15" s="91"/>
      <c r="C15" s="92"/>
      <c r="D15" s="92"/>
      <c r="E15" s="92"/>
      <c r="F15" s="92"/>
      <c r="G15" s="93"/>
      <c r="H15" s="93"/>
      <c r="I15" s="94"/>
      <c r="J15" s="94"/>
      <c r="K15" s="94"/>
      <c r="L15" s="95"/>
      <c r="M15" s="6"/>
      <c r="N15" s="6"/>
      <c r="O15" s="55">
        <v>1997</v>
      </c>
      <c r="P15" s="56" t="s">
        <v>16</v>
      </c>
      <c r="Q15" s="56" t="s">
        <v>17</v>
      </c>
      <c r="R15" s="84">
        <v>1984508</v>
      </c>
      <c r="S15" s="58"/>
      <c r="T15" s="59"/>
      <c r="U15" s="60"/>
      <c r="V15"/>
      <c r="W15" s="97">
        <v>1995</v>
      </c>
      <c r="X15" s="98" t="s">
        <v>53</v>
      </c>
      <c r="Y15" s="99" t="s">
        <v>26</v>
      </c>
      <c r="Z15" s="77">
        <f>Sheet1!Z14+Sheet1!Z13</f>
        <v>248027</v>
      </c>
      <c r="AA15" s="78">
        <f>Sheet1!AA13+Sheet1!AA14</f>
        <v>887815.86</v>
      </c>
      <c r="AB15" s="100">
        <f>Sheet1!AA15/Sheet1!Z15*1000/12</f>
        <v>298.29274635422757</v>
      </c>
      <c r="AC15" s="80">
        <f>Sheet1!AA15/Sheet1!E39</f>
        <v>5.9250587870420555E-2</v>
      </c>
      <c r="AD15"/>
      <c r="AE15" s="97">
        <v>1996</v>
      </c>
      <c r="AF15" s="98" t="s">
        <v>20</v>
      </c>
      <c r="AG15" s="99" t="s">
        <v>26</v>
      </c>
      <c r="AH15" s="77">
        <f>Sheet1!AH14+Sheet1!AH13+Sheet1!AH12+Sheet1!AH11</f>
        <v>158804</v>
      </c>
      <c r="AI15" s="78">
        <v>381097.42200000002</v>
      </c>
      <c r="AJ15" s="100">
        <f>Sheet1!AI15/Sheet1!AH15*1000/12</f>
        <v>199.98311440517872</v>
      </c>
      <c r="AK15" s="80">
        <f>Sheet1!AI15/Sheet1!E54</f>
        <v>2.5586888236819115E-2</v>
      </c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45">
      <c r="A16" s="101"/>
      <c r="B16" s="86"/>
      <c r="C16" s="96">
        <v>400359</v>
      </c>
      <c r="D16" s="87"/>
      <c r="E16" s="96">
        <v>440721</v>
      </c>
      <c r="F16" s="87">
        <v>110</v>
      </c>
      <c r="G16" s="88" t="s">
        <v>54</v>
      </c>
      <c r="H16" s="88" t="s">
        <v>49</v>
      </c>
      <c r="I16" s="96">
        <v>99542</v>
      </c>
      <c r="J16" s="96"/>
      <c r="K16" s="96">
        <v>106243</v>
      </c>
      <c r="L16" s="89">
        <v>106.73</v>
      </c>
      <c r="M16" s="6"/>
      <c r="N16" s="6"/>
      <c r="O16" s="64">
        <v>1997</v>
      </c>
      <c r="P16" s="65" t="s">
        <v>16</v>
      </c>
      <c r="Q16" s="66" t="s">
        <v>22</v>
      </c>
      <c r="R16" s="51">
        <v>1276273</v>
      </c>
      <c r="S16" s="52"/>
      <c r="T16" s="53"/>
      <c r="U16" s="54"/>
      <c r="V16"/>
      <c r="W16" s="102">
        <v>1996</v>
      </c>
      <c r="X16" s="49" t="s">
        <v>50</v>
      </c>
      <c r="Y16" s="103" t="s">
        <v>51</v>
      </c>
      <c r="Z16" s="104">
        <v>128672</v>
      </c>
      <c r="AA16" s="105">
        <v>402113.99300000002</v>
      </c>
      <c r="AB16" s="106">
        <f>Sheet1!AA16/Sheet1!Z16*1000/12</f>
        <v>260.42572911485536</v>
      </c>
      <c r="AC16" s="107">
        <f>Sheet1!AA16/Sheet1!E54</f>
        <v>2.6997941217645035E-2</v>
      </c>
      <c r="AD16"/>
      <c r="AE16" s="28">
        <v>1997</v>
      </c>
      <c r="AF16" s="29" t="s">
        <v>20</v>
      </c>
      <c r="AG16" s="30" t="s">
        <v>55</v>
      </c>
      <c r="AH16" s="24">
        <v>15751</v>
      </c>
      <c r="AI16" s="25"/>
      <c r="AJ16" s="26"/>
      <c r="AK16" s="27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51.75">
      <c r="A17" s="108"/>
      <c r="B17" s="91"/>
      <c r="C17" s="92"/>
      <c r="D17" s="92"/>
      <c r="E17" s="92"/>
      <c r="F17" s="92"/>
      <c r="G17" s="93" t="s">
        <v>56</v>
      </c>
      <c r="H17" s="93" t="s">
        <v>49</v>
      </c>
      <c r="I17" s="94">
        <v>1405</v>
      </c>
      <c r="J17" s="94"/>
      <c r="K17" s="94">
        <v>975.6</v>
      </c>
      <c r="L17" s="95">
        <v>69.44</v>
      </c>
      <c r="M17" s="6"/>
      <c r="N17" s="6"/>
      <c r="O17" s="75">
        <v>1997</v>
      </c>
      <c r="P17" s="76" t="s">
        <v>25</v>
      </c>
      <c r="Q17" s="76" t="s">
        <v>26</v>
      </c>
      <c r="R17" s="77">
        <f>Sheet1!R15+Sheet1!R16</f>
        <v>3260781</v>
      </c>
      <c r="S17" s="78">
        <v>13283592.814999999</v>
      </c>
      <c r="T17" s="100">
        <f>Sheet1!S17*1000/13/Sheet1!R17</f>
        <v>313.36505945142494</v>
      </c>
      <c r="U17" s="80">
        <f>Sheet1!S17/Sheet1!E69</f>
        <v>0.94755260050166434</v>
      </c>
      <c r="V17"/>
      <c r="W17" s="109">
        <v>1997</v>
      </c>
      <c r="X17" s="110" t="s">
        <v>50</v>
      </c>
      <c r="Y17" s="111" t="s">
        <v>51</v>
      </c>
      <c r="Z17" s="112">
        <v>95378</v>
      </c>
      <c r="AA17" s="113">
        <v>316974.25400000002</v>
      </c>
      <c r="AB17" s="114">
        <f>Sheet1!AA17/Sheet1!Z17*1000/12</f>
        <v>276.94563910615307</v>
      </c>
      <c r="AC17" s="115">
        <f>Sheet1!AA17/Sheet1!E69</f>
        <v>2.2610583059322353E-2</v>
      </c>
      <c r="AD17"/>
      <c r="AE17" s="37">
        <v>1997</v>
      </c>
      <c r="AF17" s="38" t="s">
        <v>20</v>
      </c>
      <c r="AG17" s="39" t="s">
        <v>28</v>
      </c>
      <c r="AH17" s="33">
        <v>368754</v>
      </c>
      <c r="AI17" s="34"/>
      <c r="AJ17" s="40"/>
      <c r="AK17" s="36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45">
      <c r="A18" s="101"/>
      <c r="B18" s="86"/>
      <c r="C18" s="87"/>
      <c r="D18" s="87"/>
      <c r="E18" s="87"/>
      <c r="F18" s="87"/>
      <c r="G18" s="88" t="s">
        <v>57</v>
      </c>
      <c r="H18" s="88" t="s">
        <v>49</v>
      </c>
      <c r="I18" s="96">
        <v>14151</v>
      </c>
      <c r="J18" s="96"/>
      <c r="K18" s="96">
        <v>18623</v>
      </c>
      <c r="L18" s="89">
        <v>131.6</v>
      </c>
      <c r="M18" s="6"/>
      <c r="N18" s="6"/>
      <c r="O18" s="21">
        <v>1998</v>
      </c>
      <c r="P18" s="22" t="s">
        <v>16</v>
      </c>
      <c r="Q18" s="23" t="s">
        <v>17</v>
      </c>
      <c r="R18" s="24">
        <v>1929201.25</v>
      </c>
      <c r="S18" s="25"/>
      <c r="T18" s="26"/>
      <c r="U18" s="27"/>
      <c r="V18"/>
      <c r="W18" s="102">
        <v>1998</v>
      </c>
      <c r="X18" s="116" t="s">
        <v>50</v>
      </c>
      <c r="Y18" s="103" t="s">
        <v>51</v>
      </c>
      <c r="Z18" s="104">
        <v>90711.25</v>
      </c>
      <c r="AA18" s="105">
        <v>225935.39983000001</v>
      </c>
      <c r="AB18" s="106">
        <f>Sheet1!AA18/Sheet1!Z18*1000/12</f>
        <v>207.55915044532333</v>
      </c>
      <c r="AC18" s="107">
        <f>Sheet1!AA18/Sheet1!E94</f>
        <v>1.4141237691789335E-2</v>
      </c>
      <c r="AD18"/>
      <c r="AE18" s="48">
        <v>1997</v>
      </c>
      <c r="AF18" s="49" t="s">
        <v>20</v>
      </c>
      <c r="AG18" s="50" t="s">
        <v>30</v>
      </c>
      <c r="AH18" s="51">
        <v>43900</v>
      </c>
      <c r="AI18" s="52"/>
      <c r="AJ18" s="53"/>
      <c r="AK18" s="54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64.5">
      <c r="A19" s="117"/>
      <c r="B19" s="118"/>
      <c r="C19" s="119"/>
      <c r="D19" s="119"/>
      <c r="E19" s="119"/>
      <c r="F19" s="119"/>
      <c r="G19" s="120" t="s">
        <v>58</v>
      </c>
      <c r="H19" s="120" t="s">
        <v>49</v>
      </c>
      <c r="I19" s="121">
        <v>11006</v>
      </c>
      <c r="J19" s="121"/>
      <c r="K19" s="121">
        <v>11441.5</v>
      </c>
      <c r="L19" s="122">
        <v>103.96</v>
      </c>
      <c r="M19" s="6"/>
      <c r="N19" s="6"/>
      <c r="O19" s="31">
        <v>1998</v>
      </c>
      <c r="P19" s="32" t="s">
        <v>16</v>
      </c>
      <c r="Q19" s="32" t="s">
        <v>22</v>
      </c>
      <c r="R19" s="33">
        <v>1281501</v>
      </c>
      <c r="S19" s="34"/>
      <c r="T19" s="40"/>
      <c r="U19" s="36"/>
      <c r="V19"/>
      <c r="W19" s="109">
        <v>1999</v>
      </c>
      <c r="X19" s="110" t="s">
        <v>50</v>
      </c>
      <c r="Y19" s="111" t="s">
        <v>51</v>
      </c>
      <c r="Z19" s="112">
        <v>114177.5</v>
      </c>
      <c r="AA19" s="113">
        <v>285816.05304999999</v>
      </c>
      <c r="AB19" s="114">
        <f>Sheet1!AA19/Sheet1!Z19*1000/12</f>
        <v>208.60506159999417</v>
      </c>
      <c r="AC19" s="115">
        <f>Sheet1!AA19/Sheet1!E120</f>
        <v>1.7663982104695563E-2</v>
      </c>
      <c r="AD19"/>
      <c r="AE19" s="37">
        <v>1997</v>
      </c>
      <c r="AF19" s="38" t="s">
        <v>20</v>
      </c>
      <c r="AG19" s="39" t="s">
        <v>21</v>
      </c>
      <c r="AH19" s="33">
        <v>27556</v>
      </c>
      <c r="AI19" s="34"/>
      <c r="AJ19" s="40"/>
      <c r="AK19" s="36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47.25">
      <c r="A20" s="70" t="s">
        <v>59</v>
      </c>
      <c r="B20" s="71"/>
      <c r="C20" s="72"/>
      <c r="D20" s="72"/>
      <c r="E20" s="72"/>
      <c r="F20" s="72"/>
      <c r="G20" s="72"/>
      <c r="H20" s="123"/>
      <c r="I20" s="72"/>
      <c r="J20" s="72"/>
      <c r="K20" s="72"/>
      <c r="L20" s="73"/>
      <c r="M20" s="6"/>
      <c r="N20" s="6"/>
      <c r="O20" s="64">
        <v>1998</v>
      </c>
      <c r="P20" s="65" t="s">
        <v>16</v>
      </c>
      <c r="Q20" s="66" t="s">
        <v>26</v>
      </c>
      <c r="R20" s="51">
        <f>Sheet1!R18+Sheet1!R19</f>
        <v>3210702.25</v>
      </c>
      <c r="S20" s="52">
        <v>13270714.50726</v>
      </c>
      <c r="T20" s="53">
        <f>Sheet1!S20/13*1000/Sheet1!R20</f>
        <v>317.94421076141646</v>
      </c>
      <c r="U20" s="54">
        <f>Sheet1!S20/Sheet1!E94</f>
        <v>0.83061055650528615</v>
      </c>
      <c r="V20"/>
      <c r="W20" s="102">
        <v>2000</v>
      </c>
      <c r="X20" s="116" t="s">
        <v>50</v>
      </c>
      <c r="Y20" s="103" t="s">
        <v>51</v>
      </c>
      <c r="Z20" s="104">
        <v>124536.5</v>
      </c>
      <c r="AA20" s="105">
        <v>302173.18066000001</v>
      </c>
      <c r="AB20" s="106">
        <f>Sheet1!AA20/Sheet1!Z20*1000/12</f>
        <v>202.19853929035534</v>
      </c>
      <c r="AC20" s="107">
        <f>Sheet1!AA20/Sheet1!E147</f>
        <v>1.851762470985957E-2</v>
      </c>
      <c r="AD20"/>
      <c r="AE20" s="67">
        <v>1997</v>
      </c>
      <c r="AF20" s="68" t="s">
        <v>20</v>
      </c>
      <c r="AG20" s="69" t="s">
        <v>26</v>
      </c>
      <c r="AH20" s="44">
        <f>Sheet1!AH19+Sheet1!AH18+Sheet1!AH17+Sheet1!AH16</f>
        <v>455961</v>
      </c>
      <c r="AI20" s="45">
        <v>418277.69799999997</v>
      </c>
      <c r="AJ20" s="46">
        <f>Sheet1!AI20/Sheet1!AH20*1000/12</f>
        <v>76.44617595218304</v>
      </c>
      <c r="AK20" s="47">
        <f>Sheet1!AI20/Sheet1!E69</f>
        <v>2.9836816439013213E-2</v>
      </c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39">
      <c r="A21" s="85" t="s">
        <v>60</v>
      </c>
      <c r="B21" s="86"/>
      <c r="C21" s="87"/>
      <c r="D21" s="87"/>
      <c r="E21" s="87"/>
      <c r="F21" s="87"/>
      <c r="G21" s="87"/>
      <c r="H21" s="88"/>
      <c r="I21" s="87"/>
      <c r="J21" s="87"/>
      <c r="K21" s="87"/>
      <c r="L21" s="89"/>
      <c r="M21" s="6"/>
      <c r="N21" s="6"/>
      <c r="O21" s="31">
        <v>1998</v>
      </c>
      <c r="P21" s="32" t="s">
        <v>61</v>
      </c>
      <c r="Q21" s="32" t="s">
        <v>62</v>
      </c>
      <c r="R21" s="124">
        <v>160323.5</v>
      </c>
      <c r="S21" s="34"/>
      <c r="T21" s="40"/>
      <c r="U21" s="36"/>
      <c r="V21"/>
      <c r="W21" s="109">
        <v>2001</v>
      </c>
      <c r="X21" s="110" t="s">
        <v>50</v>
      </c>
      <c r="Y21" s="111" t="s">
        <v>51</v>
      </c>
      <c r="Z21" s="112">
        <v>144737.75</v>
      </c>
      <c r="AA21" s="113">
        <v>353702.75270999997</v>
      </c>
      <c r="AB21" s="114">
        <f>Sheet1!AA21/Sheet1!Z21*1000/12</f>
        <v>203.6457620247655</v>
      </c>
      <c r="AC21" s="115">
        <f>Sheet1!AA21/Sheet1!E177</f>
        <v>2.2605320031585007E-2</v>
      </c>
      <c r="AD21"/>
      <c r="AE21" s="81">
        <v>1998</v>
      </c>
      <c r="AF21" s="82" t="s">
        <v>20</v>
      </c>
      <c r="AG21" s="83" t="s">
        <v>63</v>
      </c>
      <c r="AH21" s="84">
        <v>63.25</v>
      </c>
      <c r="AI21" s="58"/>
      <c r="AJ21" s="59"/>
      <c r="AK21" s="60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45">
      <c r="A22" s="90" t="s">
        <v>64</v>
      </c>
      <c r="B22" s="91"/>
      <c r="C22" s="94">
        <v>13750715.789000001</v>
      </c>
      <c r="D22" s="94">
        <v>13887792.842</v>
      </c>
      <c r="E22" s="94">
        <v>13718028.284</v>
      </c>
      <c r="F22" s="93" t="s">
        <v>65</v>
      </c>
      <c r="G22" s="93" t="s">
        <v>45</v>
      </c>
      <c r="H22" s="125" t="s">
        <v>46</v>
      </c>
      <c r="I22" s="94">
        <v>2055000</v>
      </c>
      <c r="J22" s="94">
        <v>2055000</v>
      </c>
      <c r="K22" s="94">
        <v>2062170</v>
      </c>
      <c r="L22" s="126" t="s">
        <v>66</v>
      </c>
      <c r="M22" s="6"/>
      <c r="N22" s="6"/>
      <c r="O22" s="64">
        <v>1998</v>
      </c>
      <c r="P22" s="65" t="s">
        <v>61</v>
      </c>
      <c r="Q22" s="66" t="s">
        <v>67</v>
      </c>
      <c r="R22" s="51">
        <v>48124.5</v>
      </c>
      <c r="S22" s="52"/>
      <c r="T22" s="53"/>
      <c r="U22" s="54"/>
      <c r="V22"/>
      <c r="W22" s="28">
        <v>2002</v>
      </c>
      <c r="X22" s="29" t="s">
        <v>50</v>
      </c>
      <c r="Y22" s="30" t="s">
        <v>51</v>
      </c>
      <c r="Z22" s="24">
        <v>200379</v>
      </c>
      <c r="AA22" s="25">
        <v>472150.99007</v>
      </c>
      <c r="AB22" s="26">
        <f>Sheet1!AA22/Sheet1!Z22*1000/12</f>
        <v>196.3574817678832</v>
      </c>
      <c r="AC22" s="27">
        <f>Sheet1!AA22/Sheet1!E223</f>
        <v>3.7465778084760273E-2</v>
      </c>
      <c r="AD22"/>
      <c r="AE22" s="48">
        <v>1998</v>
      </c>
      <c r="AF22" s="49" t="s">
        <v>20</v>
      </c>
      <c r="AG22" s="50" t="s">
        <v>68</v>
      </c>
      <c r="AH22" s="51">
        <v>438128.25</v>
      </c>
      <c r="AI22" s="52"/>
      <c r="AJ22" s="53"/>
      <c r="AK22" s="54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39">
      <c r="A23" s="85"/>
      <c r="B23" s="86"/>
      <c r="C23" s="96"/>
      <c r="D23" s="96"/>
      <c r="E23" s="96"/>
      <c r="F23" s="88"/>
      <c r="G23" s="88" t="s">
        <v>48</v>
      </c>
      <c r="H23" s="127" t="s">
        <v>49</v>
      </c>
      <c r="I23" s="96">
        <v>1200000</v>
      </c>
      <c r="J23" s="96">
        <v>1200000</v>
      </c>
      <c r="K23" s="96">
        <v>1212317</v>
      </c>
      <c r="L23" s="128" t="s">
        <v>69</v>
      </c>
      <c r="M23" s="6"/>
      <c r="N23" s="6"/>
      <c r="O23" s="31">
        <v>1998</v>
      </c>
      <c r="P23" s="32" t="s">
        <v>61</v>
      </c>
      <c r="Q23" s="32" t="s">
        <v>26</v>
      </c>
      <c r="R23" s="33">
        <f>Sheet1!R21+Sheet1!R22</f>
        <v>208448</v>
      </c>
      <c r="S23" s="34">
        <v>2007453.9759</v>
      </c>
      <c r="T23" s="40">
        <f>Sheet1!S23/13*1000/Sheet1!R23</f>
        <v>740.80603607466753</v>
      </c>
      <c r="U23" s="36">
        <f>Sheet1!S23/Sheet1!E94</f>
        <v>0.12564602027787261</v>
      </c>
      <c r="V23"/>
      <c r="W23" s="37">
        <v>2002</v>
      </c>
      <c r="X23" s="38" t="s">
        <v>70</v>
      </c>
      <c r="Y23" s="39" t="s">
        <v>71</v>
      </c>
      <c r="Z23" s="33">
        <v>1129044</v>
      </c>
      <c r="AA23" s="34">
        <v>494338.1727</v>
      </c>
      <c r="AB23" s="40">
        <f>Sheet1!AA23/Sheet1!Z23*1000/12</f>
        <v>36.486485668406189</v>
      </c>
      <c r="AC23" s="36">
        <f>Sheet1!AA23/Sheet1!E223</f>
        <v>3.9226359081568914E-2</v>
      </c>
      <c r="AD23"/>
      <c r="AE23" s="37">
        <v>1998</v>
      </c>
      <c r="AF23" s="38" t="s">
        <v>20</v>
      </c>
      <c r="AG23" s="39" t="s">
        <v>72</v>
      </c>
      <c r="AH23" s="33">
        <v>3021</v>
      </c>
      <c r="AI23" s="34"/>
      <c r="AJ23" s="40"/>
      <c r="AK23" s="36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51.75">
      <c r="A24" s="90"/>
      <c r="B24" s="91"/>
      <c r="C24" s="94"/>
      <c r="D24" s="94"/>
      <c r="E24" s="94"/>
      <c r="F24" s="93"/>
      <c r="G24" s="93"/>
      <c r="H24" s="125"/>
      <c r="I24" s="94"/>
      <c r="J24" s="94"/>
      <c r="K24" s="94"/>
      <c r="L24" s="126"/>
      <c r="M24" s="6"/>
      <c r="N24" s="6"/>
      <c r="O24" s="41">
        <v>1998</v>
      </c>
      <c r="P24" s="42" t="s">
        <v>25</v>
      </c>
      <c r="Q24" s="43" t="s">
        <v>47</v>
      </c>
      <c r="R24" s="44">
        <f>Sheet1!R20+Sheet1!R23</f>
        <v>3419150.25</v>
      </c>
      <c r="S24" s="45">
        <f>Sheet1!S23+Sheet1!S20</f>
        <v>15278168.48316</v>
      </c>
      <c r="T24" s="46">
        <f>Sheet1!S24/13*1000/Sheet1!R24</f>
        <v>343.7239207238249</v>
      </c>
      <c r="U24" s="47">
        <f>Sheet1!S24/Sheet1!E94</f>
        <v>0.95625657678315878</v>
      </c>
      <c r="V24"/>
      <c r="W24" s="67">
        <v>2002</v>
      </c>
      <c r="X24" s="68" t="s">
        <v>73</v>
      </c>
      <c r="Y24" s="69" t="s">
        <v>26</v>
      </c>
      <c r="Z24" s="44">
        <f>Sheet1!Z23+Sheet1!Z22</f>
        <v>1329423</v>
      </c>
      <c r="AA24" s="45">
        <f>Sheet1!AA23+Sheet1!AA22</f>
        <v>966489.16277000005</v>
      </c>
      <c r="AB24" s="46">
        <f>Sheet1!AA24/Sheet1!Z24*1000/12</f>
        <v>60.583248194266737</v>
      </c>
      <c r="AC24" s="47">
        <f>Sheet1!AA24/Sheet1!E223</f>
        <v>7.6692137166329194E-2</v>
      </c>
      <c r="AD24"/>
      <c r="AE24" s="48">
        <v>1998</v>
      </c>
      <c r="AF24" s="49" t="s">
        <v>20</v>
      </c>
      <c r="AG24" s="50" t="s">
        <v>74</v>
      </c>
      <c r="AH24" s="51">
        <v>208.75</v>
      </c>
      <c r="AI24" s="52"/>
      <c r="AJ24" s="53"/>
      <c r="AK24" s="5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47.25">
      <c r="A25" s="85" t="s">
        <v>75</v>
      </c>
      <c r="B25" s="86"/>
      <c r="C25" s="96"/>
      <c r="D25" s="96"/>
      <c r="E25" s="96"/>
      <c r="F25" s="88"/>
      <c r="G25" s="88"/>
      <c r="H25" s="127"/>
      <c r="I25" s="96"/>
      <c r="J25" s="96"/>
      <c r="K25" s="96"/>
      <c r="L25" s="128"/>
      <c r="M25" s="6"/>
      <c r="N25" s="6"/>
      <c r="O25" s="55">
        <v>1999</v>
      </c>
      <c r="P25" s="56" t="s">
        <v>16</v>
      </c>
      <c r="Q25" s="56" t="s">
        <v>17</v>
      </c>
      <c r="R25" s="84">
        <v>1873669.25</v>
      </c>
      <c r="S25" s="58"/>
      <c r="T25" s="59"/>
      <c r="U25" s="60"/>
      <c r="V25"/>
      <c r="W25" s="81">
        <v>2003</v>
      </c>
      <c r="X25" s="82" t="s">
        <v>50</v>
      </c>
      <c r="Y25" s="83" t="s">
        <v>51</v>
      </c>
      <c r="Z25" s="84">
        <v>103505</v>
      </c>
      <c r="AA25" s="58">
        <v>236893.21374000001</v>
      </c>
      <c r="AB25" s="59">
        <f>Sheet1!AA25/Sheet1!Z25*1000/12</f>
        <v>190.72606294381913</v>
      </c>
      <c r="AC25" s="60">
        <f>Sheet1!AA25/Sheet1!E269</f>
        <v>1.3862972569162323E-2</v>
      </c>
      <c r="AD25"/>
      <c r="AE25" s="37">
        <v>1998</v>
      </c>
      <c r="AF25" s="38" t="s">
        <v>20</v>
      </c>
      <c r="AG25" s="39" t="s">
        <v>76</v>
      </c>
      <c r="AH25" s="33">
        <v>4396.25</v>
      </c>
      <c r="AI25" s="34"/>
      <c r="AJ25" s="40"/>
      <c r="AK25" s="36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45">
      <c r="A26" s="108" t="s">
        <v>77</v>
      </c>
      <c r="B26" s="91"/>
      <c r="C26" s="94">
        <v>443285.70400000003</v>
      </c>
      <c r="D26" s="94">
        <v>440601.40399999998</v>
      </c>
      <c r="E26" s="94">
        <v>511937.57799999998</v>
      </c>
      <c r="F26" s="93" t="s">
        <v>78</v>
      </c>
      <c r="G26" s="93" t="s">
        <v>79</v>
      </c>
      <c r="H26" s="125" t="s">
        <v>49</v>
      </c>
      <c r="I26" s="94">
        <v>116959</v>
      </c>
      <c r="J26" s="94">
        <v>116959</v>
      </c>
      <c r="K26" s="94">
        <v>115461</v>
      </c>
      <c r="L26" s="126" t="s">
        <v>80</v>
      </c>
      <c r="M26" s="6"/>
      <c r="N26" s="6"/>
      <c r="O26" s="64">
        <v>1999</v>
      </c>
      <c r="P26" s="65" t="s">
        <v>16</v>
      </c>
      <c r="Q26" s="66" t="s">
        <v>22</v>
      </c>
      <c r="R26" s="51">
        <v>1288063.25</v>
      </c>
      <c r="S26" s="52"/>
      <c r="T26" s="53"/>
      <c r="U26" s="54"/>
      <c r="V26" s="129">
        <f>(Sheet1!R25+Sheet1!R28)*1000</f>
        <v>2034388750</v>
      </c>
      <c r="W26" s="48">
        <v>2003</v>
      </c>
      <c r="X26" s="49" t="s">
        <v>70</v>
      </c>
      <c r="Y26" s="50" t="s">
        <v>71</v>
      </c>
      <c r="Z26" s="51">
        <v>914917</v>
      </c>
      <c r="AA26" s="52">
        <v>439885.96369</v>
      </c>
      <c r="AB26" s="53">
        <f>Sheet1!AA26/Sheet1!Z26*1000/12</f>
        <v>40.066108336421046</v>
      </c>
      <c r="AC26" s="54">
        <f>Sheet1!AA26/Sheet1!E269</f>
        <v>2.5742092615987502E-2</v>
      </c>
      <c r="AD26"/>
      <c r="AE26" s="48">
        <v>1998</v>
      </c>
      <c r="AF26" s="49" t="s">
        <v>20</v>
      </c>
      <c r="AG26" s="50" t="s">
        <v>81</v>
      </c>
      <c r="AH26" s="51">
        <v>11537.5</v>
      </c>
      <c r="AI26" s="52"/>
      <c r="AJ26" s="53"/>
      <c r="AK26" s="54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26.25">
      <c r="A27" s="101"/>
      <c r="B27" s="86"/>
      <c r="C27" s="96"/>
      <c r="D27" s="96"/>
      <c r="E27" s="96"/>
      <c r="F27" s="87"/>
      <c r="G27" s="88" t="s">
        <v>82</v>
      </c>
      <c r="H27" s="127" t="s">
        <v>49</v>
      </c>
      <c r="I27" s="96">
        <v>13049</v>
      </c>
      <c r="J27" s="96">
        <v>13049</v>
      </c>
      <c r="K27" s="96">
        <v>10219</v>
      </c>
      <c r="L27" s="128" t="s">
        <v>83</v>
      </c>
      <c r="M27" s="6"/>
      <c r="N27" s="6"/>
      <c r="O27" s="31">
        <v>1999</v>
      </c>
      <c r="P27" s="32" t="s">
        <v>16</v>
      </c>
      <c r="Q27" s="32" t="s">
        <v>26</v>
      </c>
      <c r="R27" s="33">
        <f>Sheet1!R26+Sheet1!R25</f>
        <v>3161732.5</v>
      </c>
      <c r="S27" s="34">
        <v>13263435.53837</v>
      </c>
      <c r="T27" s="40">
        <f>Sheet1!S27*1000/13/Sheet1!R27</f>
        <v>322.6915218736271</v>
      </c>
      <c r="U27" s="36">
        <f>Sheet1!S27/Sheet1!E120</f>
        <v>0.81970584050982453</v>
      </c>
      <c r="V27"/>
      <c r="W27" s="97">
        <v>2003</v>
      </c>
      <c r="X27" s="98" t="s">
        <v>73</v>
      </c>
      <c r="Y27" s="99" t="s">
        <v>26</v>
      </c>
      <c r="Z27" s="77">
        <f>Sheet1!Z26+Sheet1!Z25</f>
        <v>1018422</v>
      </c>
      <c r="AA27" s="78">
        <f>Sheet1!AA26+Sheet1!AA25</f>
        <v>676779.17743000004</v>
      </c>
      <c r="AB27" s="100">
        <f>Sheet1!AA27/Sheet1!Z27*1000/12</f>
        <v>55.378089618874434</v>
      </c>
      <c r="AC27" s="80">
        <f>Sheet1!AA27/Sheet1!E269</f>
        <v>3.9605065185149828E-2</v>
      </c>
      <c r="AD27"/>
      <c r="AE27" s="37">
        <v>1998</v>
      </c>
      <c r="AF27" s="38" t="s">
        <v>20</v>
      </c>
      <c r="AG27" s="39" t="s">
        <v>84</v>
      </c>
      <c r="AH27" s="33">
        <v>5318.25</v>
      </c>
      <c r="AI27" s="34"/>
      <c r="AJ27" s="40"/>
      <c r="AK27" s="36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45">
      <c r="A28" s="108" t="s">
        <v>77</v>
      </c>
      <c r="B28" s="91"/>
      <c r="C28" s="94">
        <v>443285.70500000002</v>
      </c>
      <c r="D28" s="94">
        <v>440601.40500000003</v>
      </c>
      <c r="E28" s="94">
        <v>511938.57799999998</v>
      </c>
      <c r="F28" s="93" t="s">
        <v>85</v>
      </c>
      <c r="G28" s="93" t="s">
        <v>79</v>
      </c>
      <c r="H28" s="125" t="s">
        <v>49</v>
      </c>
      <c r="I28" s="94">
        <v>90861</v>
      </c>
      <c r="J28" s="94">
        <v>90861</v>
      </c>
      <c r="K28" s="94">
        <v>95023</v>
      </c>
      <c r="L28" s="126" t="s">
        <v>65</v>
      </c>
      <c r="M28" s="6"/>
      <c r="N28" s="6"/>
      <c r="O28" s="64">
        <v>1999</v>
      </c>
      <c r="P28" s="65" t="s">
        <v>61</v>
      </c>
      <c r="Q28" s="66" t="s">
        <v>62</v>
      </c>
      <c r="R28" s="51">
        <v>160719.5</v>
      </c>
      <c r="S28" s="52"/>
      <c r="T28" s="53"/>
      <c r="U28" s="54"/>
      <c r="V28"/>
      <c r="W28" s="28">
        <v>2004</v>
      </c>
      <c r="X28" s="29" t="s">
        <v>50</v>
      </c>
      <c r="Y28" s="30" t="s">
        <v>51</v>
      </c>
      <c r="Z28" s="24">
        <v>60174</v>
      </c>
      <c r="AA28" s="25">
        <v>189556.50417</v>
      </c>
      <c r="AB28" s="26">
        <f>Sheet1!AA28/Sheet1!Z28*1000/12</f>
        <v>262.51163870608571</v>
      </c>
      <c r="AC28" s="27">
        <f>Sheet1!AA28/Sheet1!E308</f>
        <v>9.7263126514385307E-3</v>
      </c>
      <c r="AD28"/>
      <c r="AE28" s="48">
        <v>1998</v>
      </c>
      <c r="AF28" s="49" t="s">
        <v>20</v>
      </c>
      <c r="AG28" s="50" t="s">
        <v>26</v>
      </c>
      <c r="AH28" s="51">
        <f>SUM(Sheet1!AH21:AH27)</f>
        <v>462673.25</v>
      </c>
      <c r="AI28" s="52">
        <v>461977.29105</v>
      </c>
      <c r="AJ28" s="53">
        <f>Sheet1!AI28/Sheet1!AH28*1000/12</f>
        <v>83.207982280151285</v>
      </c>
      <c r="AK28" s="54">
        <f>Sheet1!AI28/Sheet1!E94</f>
        <v>2.8915038041238992E-2</v>
      </c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39">
      <c r="A29" s="101"/>
      <c r="B29" s="86"/>
      <c r="C29" s="96"/>
      <c r="D29" s="96"/>
      <c r="E29" s="96"/>
      <c r="F29" s="87"/>
      <c r="G29" s="88" t="s">
        <v>82</v>
      </c>
      <c r="H29" s="127" t="s">
        <v>49</v>
      </c>
      <c r="I29" s="96">
        <v>194771</v>
      </c>
      <c r="J29" s="96">
        <v>194771</v>
      </c>
      <c r="K29" s="96">
        <v>200265</v>
      </c>
      <c r="L29" s="128" t="s">
        <v>86</v>
      </c>
      <c r="M29" s="6"/>
      <c r="N29" s="6"/>
      <c r="O29" s="31">
        <v>1999</v>
      </c>
      <c r="P29" s="32" t="s">
        <v>61</v>
      </c>
      <c r="Q29" s="32" t="s">
        <v>67</v>
      </c>
      <c r="R29" s="33">
        <v>46817.5</v>
      </c>
      <c r="S29" s="34"/>
      <c r="T29" s="40"/>
      <c r="U29" s="36"/>
      <c r="V29"/>
      <c r="W29" s="37">
        <v>2004</v>
      </c>
      <c r="X29" s="38" t="s">
        <v>70</v>
      </c>
      <c r="Y29" s="39" t="s">
        <v>71</v>
      </c>
      <c r="Z29" s="33">
        <v>258679</v>
      </c>
      <c r="AA29" s="34">
        <v>615013.78937000001</v>
      </c>
      <c r="AB29" s="40">
        <f>Sheet1!AA29/Sheet1!Z29*1000/12</f>
        <v>198.12643900033117</v>
      </c>
      <c r="AC29" s="36">
        <f>Sheet1!AA29/Sheet1!E308</f>
        <v>3.1556903977264267E-2</v>
      </c>
      <c r="AD29"/>
      <c r="AE29" s="37">
        <v>1998</v>
      </c>
      <c r="AF29" s="38" t="s">
        <v>87</v>
      </c>
      <c r="AG29" s="39" t="s">
        <v>26</v>
      </c>
      <c r="AH29" s="33"/>
      <c r="AI29" s="34">
        <f>Sheet1!E71+Sheet1!E72+Sheet1!E73+Sheet1!E74</f>
        <v>10978.596419999998</v>
      </c>
      <c r="AJ29" s="40"/>
      <c r="AK29" s="36">
        <f>Sheet1!AI29/Sheet1!E94</f>
        <v>6.8714748381290623E-4</v>
      </c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39">
      <c r="A30" s="108" t="s">
        <v>88</v>
      </c>
      <c r="B30" s="94"/>
      <c r="C30" s="94">
        <v>286477.22200000001</v>
      </c>
      <c r="D30" s="94">
        <v>376216.72200000001</v>
      </c>
      <c r="E30" s="94">
        <v>375877.28200000001</v>
      </c>
      <c r="F30" s="93" t="s">
        <v>89</v>
      </c>
      <c r="G30" s="93" t="s">
        <v>90</v>
      </c>
      <c r="H30" s="125" t="s">
        <v>91</v>
      </c>
      <c r="I30" s="94">
        <v>101052</v>
      </c>
      <c r="J30" s="94">
        <v>101052</v>
      </c>
      <c r="K30" s="94">
        <v>122347</v>
      </c>
      <c r="L30" s="126" t="s">
        <v>92</v>
      </c>
      <c r="M30" s="6"/>
      <c r="N30" s="6"/>
      <c r="O30" s="64">
        <v>1999</v>
      </c>
      <c r="P30" s="65" t="s">
        <v>61</v>
      </c>
      <c r="Q30" s="66" t="s">
        <v>26</v>
      </c>
      <c r="R30" s="51">
        <f>Sheet1!R29+Sheet1!R28</f>
        <v>207537</v>
      </c>
      <c r="S30" s="52">
        <v>2020935.72612</v>
      </c>
      <c r="T30" s="53">
        <f>Sheet1!S30*1000/13/Sheet1!R30</f>
        <v>749.05483994142287</v>
      </c>
      <c r="U30" s="54">
        <f>Sheet1!S30/Sheet1!E120</f>
        <v>0.12489771697560573</v>
      </c>
      <c r="V30"/>
      <c r="W30" s="67">
        <v>2004</v>
      </c>
      <c r="X30" s="68" t="s">
        <v>73</v>
      </c>
      <c r="Y30" s="69" t="s">
        <v>26</v>
      </c>
      <c r="Z30" s="44">
        <f>Sheet1!Z29+Sheet1!Z28</f>
        <v>318853</v>
      </c>
      <c r="AA30" s="45">
        <f>Sheet1!AA29+Sheet1!AA28</f>
        <v>804570.29353999998</v>
      </c>
      <c r="AB30" s="46">
        <f>Sheet1!AA30/Sheet1!Z30*1000/12</f>
        <v>210.27722637599982</v>
      </c>
      <c r="AC30" s="47">
        <f>Sheet1!AA30/Sheet1!E308</f>
        <v>4.1283216628702796E-2</v>
      </c>
      <c r="AD30"/>
      <c r="AE30" s="67">
        <v>1998</v>
      </c>
      <c r="AF30" s="68" t="s">
        <v>93</v>
      </c>
      <c r="AG30" s="69" t="s">
        <v>26</v>
      </c>
      <c r="AH30" s="44"/>
      <c r="AI30" s="45">
        <f>Sheet1!AI29+Sheet1!AI28</f>
        <v>472955.88747000002</v>
      </c>
      <c r="AJ30" s="46"/>
      <c r="AK30" s="47">
        <f>Sheet1!AI30/Sheet1!E94</f>
        <v>2.9602185525051897E-2</v>
      </c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51.75">
      <c r="A31" s="101"/>
      <c r="B31" s="87"/>
      <c r="C31" s="96"/>
      <c r="D31" s="96"/>
      <c r="E31" s="96"/>
      <c r="F31" s="87"/>
      <c r="G31" s="88"/>
      <c r="H31" s="127"/>
      <c r="I31" s="96"/>
      <c r="J31" s="96"/>
      <c r="K31" s="96"/>
      <c r="L31" s="128"/>
      <c r="M31" s="6"/>
      <c r="N31" s="6"/>
      <c r="O31" s="75">
        <v>1999</v>
      </c>
      <c r="P31" s="76" t="s">
        <v>25</v>
      </c>
      <c r="Q31" s="76" t="s">
        <v>47</v>
      </c>
      <c r="R31" s="77">
        <f>Sheet1!R27+Sheet1!R30</f>
        <v>3369269.5</v>
      </c>
      <c r="S31" s="78">
        <f>Sheet1!S27+Sheet1!S30</f>
        <v>15284371.264490001</v>
      </c>
      <c r="T31" s="100">
        <f>Sheet1!S31*1000/13/Sheet1!R31</f>
        <v>348.95423666739362</v>
      </c>
      <c r="U31" s="80">
        <f>Sheet1!S31/Sheet1!E120</f>
        <v>0.94460355748543023</v>
      </c>
      <c r="V31"/>
      <c r="W31" s="81">
        <v>2005</v>
      </c>
      <c r="X31" s="82" t="s">
        <v>50</v>
      </c>
      <c r="Y31" s="83" t="s">
        <v>51</v>
      </c>
      <c r="Z31" s="84">
        <v>62054</v>
      </c>
      <c r="AA31" s="58">
        <v>205854.80004999999</v>
      </c>
      <c r="AB31" s="59">
        <f>Sheet1!AA31/Sheet1!Z31*1000/12</f>
        <v>276.44578384686457</v>
      </c>
      <c r="AC31" s="60">
        <f>Sheet1!AA31/Sheet1!E352</f>
        <v>9.2248456617282162E-3</v>
      </c>
      <c r="AD31"/>
      <c r="AE31" s="81">
        <v>1999</v>
      </c>
      <c r="AF31" s="82" t="s">
        <v>20</v>
      </c>
      <c r="AG31" s="83" t="s">
        <v>63</v>
      </c>
      <c r="AH31" s="84">
        <v>572</v>
      </c>
      <c r="AI31" s="58"/>
      <c r="AJ31" s="59"/>
      <c r="AK31" s="60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45">
      <c r="A32" s="90" t="s">
        <v>94</v>
      </c>
      <c r="B32" s="94"/>
      <c r="C32" s="94"/>
      <c r="D32" s="94"/>
      <c r="E32" s="94"/>
      <c r="F32" s="93"/>
      <c r="G32" s="93"/>
      <c r="H32" s="125"/>
      <c r="I32" s="94"/>
      <c r="J32" s="94"/>
      <c r="K32" s="94"/>
      <c r="L32" s="126"/>
      <c r="M32" s="6"/>
      <c r="N32" s="6"/>
      <c r="O32" s="21">
        <v>2000</v>
      </c>
      <c r="P32" s="22" t="s">
        <v>16</v>
      </c>
      <c r="Q32" s="23" t="s">
        <v>17</v>
      </c>
      <c r="R32" s="24">
        <v>1816487.5</v>
      </c>
      <c r="S32" s="25"/>
      <c r="T32" s="26"/>
      <c r="U32" s="27"/>
      <c r="V32"/>
      <c r="W32" s="48">
        <v>2005</v>
      </c>
      <c r="X32" s="49" t="s">
        <v>70</v>
      </c>
      <c r="Y32" s="50" t="s">
        <v>71</v>
      </c>
      <c r="Z32" s="51">
        <v>870116</v>
      </c>
      <c r="AA32" s="52">
        <v>373678.19095000002</v>
      </c>
      <c r="AB32" s="53">
        <f>Sheet1!AA32/Sheet1!Z32*1000/12</f>
        <v>35.788158413169434</v>
      </c>
      <c r="AC32" s="54">
        <f>Sheet1!AA32/Sheet1!E352</f>
        <v>1.674541296987141E-2</v>
      </c>
      <c r="AD32"/>
      <c r="AE32" s="48">
        <v>1999</v>
      </c>
      <c r="AF32" s="49" t="s">
        <v>20</v>
      </c>
      <c r="AG32" s="50" t="s">
        <v>68</v>
      </c>
      <c r="AH32" s="51">
        <v>443417</v>
      </c>
      <c r="AI32" s="52"/>
      <c r="AJ32" s="53"/>
      <c r="AK32" s="54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39">
      <c r="A33" s="101" t="s">
        <v>95</v>
      </c>
      <c r="B33" s="87"/>
      <c r="C33" s="96">
        <v>338167.77299999999</v>
      </c>
      <c r="D33" s="96">
        <v>381416.473</v>
      </c>
      <c r="E33" s="96">
        <v>378242.109</v>
      </c>
      <c r="F33" s="88" t="s">
        <v>96</v>
      </c>
      <c r="G33" s="88" t="s">
        <v>97</v>
      </c>
      <c r="H33" s="127" t="s">
        <v>98</v>
      </c>
      <c r="I33" s="96">
        <v>6125</v>
      </c>
      <c r="J33" s="96">
        <v>6125</v>
      </c>
      <c r="K33" s="96">
        <v>11589</v>
      </c>
      <c r="L33" s="128" t="s">
        <v>99</v>
      </c>
      <c r="M33" s="6"/>
      <c r="N33" s="6"/>
      <c r="O33" s="31">
        <v>2000</v>
      </c>
      <c r="P33" s="32" t="s">
        <v>16</v>
      </c>
      <c r="Q33" s="32" t="s">
        <v>22</v>
      </c>
      <c r="R33" s="33">
        <v>1289908</v>
      </c>
      <c r="S33" s="34"/>
      <c r="T33" s="40"/>
      <c r="U33" s="36"/>
      <c r="V33"/>
      <c r="W33" s="97">
        <v>2005</v>
      </c>
      <c r="X33" s="98" t="s">
        <v>73</v>
      </c>
      <c r="Y33" s="99" t="s">
        <v>26</v>
      </c>
      <c r="Z33" s="77">
        <f>Sheet1!Z31+Sheet1!Z32</f>
        <v>932170</v>
      </c>
      <c r="AA33" s="78">
        <f>Sheet1!AA32+Sheet1!AA31</f>
        <v>579532.99100000004</v>
      </c>
      <c r="AB33" s="100">
        <f>Sheet1!AA33/Sheet1!Z33*1000/12</f>
        <v>51.808592763837787</v>
      </c>
      <c r="AC33" s="80">
        <f>Sheet1!AA33/Sheet1!E352</f>
        <v>2.5970258631599626E-2</v>
      </c>
      <c r="AD33"/>
      <c r="AE33" s="37">
        <v>1999</v>
      </c>
      <c r="AF33" s="38" t="s">
        <v>20</v>
      </c>
      <c r="AG33" s="39" t="s">
        <v>72</v>
      </c>
      <c r="AH33" s="33">
        <v>3146.5</v>
      </c>
      <c r="AI33" s="34"/>
      <c r="AJ33" s="40"/>
      <c r="AK33" s="36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45">
      <c r="A34" s="108"/>
      <c r="B34" s="94"/>
      <c r="C34" s="94"/>
      <c r="D34" s="94"/>
      <c r="E34" s="94"/>
      <c r="F34" s="93"/>
      <c r="G34" s="93" t="s">
        <v>100</v>
      </c>
      <c r="H34" s="125" t="s">
        <v>101</v>
      </c>
      <c r="I34" s="94">
        <v>23860</v>
      </c>
      <c r="J34" s="94">
        <v>23860</v>
      </c>
      <c r="K34" s="94">
        <v>20957</v>
      </c>
      <c r="L34" s="126" t="s">
        <v>102</v>
      </c>
      <c r="M34" s="6"/>
      <c r="N34" s="6"/>
      <c r="O34" s="64">
        <v>2000</v>
      </c>
      <c r="P34" s="65" t="s">
        <v>16</v>
      </c>
      <c r="Q34" s="66" t="s">
        <v>26</v>
      </c>
      <c r="R34" s="51">
        <f>Sheet1!R32+Sheet1!R33</f>
        <v>3106395.5</v>
      </c>
      <c r="S34" s="52">
        <v>13337037.54294</v>
      </c>
      <c r="T34" s="53">
        <f>Sheet1!S34/13*1000/Sheet1!R34</f>
        <v>330.26250676758269</v>
      </c>
      <c r="U34" s="54">
        <f>Sheet1!S34/Sheet1!E147</f>
        <v>0.81731361936901059</v>
      </c>
      <c r="V34"/>
      <c r="W34" s="28">
        <v>2006</v>
      </c>
      <c r="X34" s="29" t="s">
        <v>50</v>
      </c>
      <c r="Y34" s="30" t="s">
        <v>51</v>
      </c>
      <c r="Z34" s="24">
        <v>78854</v>
      </c>
      <c r="AA34" s="25">
        <v>338673.49797000003</v>
      </c>
      <c r="AB34" s="26">
        <f>Sheet1!AA34/Sheet1!Z34*1000/12</f>
        <v>357.91198287341166</v>
      </c>
      <c r="AC34" s="27">
        <f>Sheet1!AA34/Sheet1!E396</f>
        <v>1.1599657495976528E-2</v>
      </c>
      <c r="AD34"/>
      <c r="AE34" s="48">
        <v>1999</v>
      </c>
      <c r="AF34" s="49" t="s">
        <v>20</v>
      </c>
      <c r="AG34" s="50" t="s">
        <v>74</v>
      </c>
      <c r="AH34" s="51">
        <v>781</v>
      </c>
      <c r="AI34" s="52"/>
      <c r="AJ34" s="53"/>
      <c r="AK34" s="5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47.25">
      <c r="A35" s="101"/>
      <c r="B35" s="87"/>
      <c r="C35" s="96"/>
      <c r="D35" s="96"/>
      <c r="E35" s="96"/>
      <c r="F35" s="87"/>
      <c r="G35" s="88" t="s">
        <v>103</v>
      </c>
      <c r="H35" s="127" t="s">
        <v>101</v>
      </c>
      <c r="I35" s="96">
        <v>12500</v>
      </c>
      <c r="J35" s="96">
        <v>12500</v>
      </c>
      <c r="K35" s="96">
        <v>12344</v>
      </c>
      <c r="L35" s="128" t="s">
        <v>65</v>
      </c>
      <c r="M35" s="130" t="s">
        <v>104</v>
      </c>
      <c r="N35" s="6"/>
      <c r="O35" s="31">
        <v>2000</v>
      </c>
      <c r="P35" s="32" t="s">
        <v>61</v>
      </c>
      <c r="Q35" s="32" t="s">
        <v>62</v>
      </c>
      <c r="R35" s="33">
        <v>159759.75</v>
      </c>
      <c r="S35" s="34"/>
      <c r="T35" s="40"/>
      <c r="U35" s="36"/>
      <c r="V35"/>
      <c r="W35" s="37">
        <v>2006</v>
      </c>
      <c r="X35" s="38" t="s">
        <v>70</v>
      </c>
      <c r="Y35" s="39" t="s">
        <v>71</v>
      </c>
      <c r="Z35" s="33">
        <v>1259874</v>
      </c>
      <c r="AA35" s="34">
        <v>511793.63517999998</v>
      </c>
      <c r="AB35" s="40">
        <f>Sheet1!AA35/Sheet1!Z35*1000/12</f>
        <v>33.852170612563903</v>
      </c>
      <c r="AC35" s="36">
        <f>Sheet1!AA35/Sheet1!E396</f>
        <v>1.7529068298206892E-2</v>
      </c>
      <c r="AD35"/>
      <c r="AE35" s="37">
        <v>1999</v>
      </c>
      <c r="AF35" s="38" t="s">
        <v>20</v>
      </c>
      <c r="AG35" s="39" t="s">
        <v>76</v>
      </c>
      <c r="AH35" s="33">
        <v>54193</v>
      </c>
      <c r="AI35" s="34"/>
      <c r="AJ35" s="40"/>
      <c r="AK35" s="36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45">
      <c r="A36" s="108"/>
      <c r="B36" s="94"/>
      <c r="C36" s="94"/>
      <c r="D36" s="94"/>
      <c r="E36" s="94"/>
      <c r="F36" s="93"/>
      <c r="G36" s="93" t="s">
        <v>105</v>
      </c>
      <c r="H36" s="125" t="s">
        <v>101</v>
      </c>
      <c r="I36" s="94">
        <v>13200</v>
      </c>
      <c r="J36" s="94">
        <v>13200</v>
      </c>
      <c r="K36" s="94">
        <v>26900</v>
      </c>
      <c r="L36" s="126" t="s">
        <v>106</v>
      </c>
      <c r="M36" s="6"/>
      <c r="N36" s="6"/>
      <c r="O36" s="64">
        <v>2000</v>
      </c>
      <c r="P36" s="65" t="s">
        <v>61</v>
      </c>
      <c r="Q36" s="66" t="s">
        <v>67</v>
      </c>
      <c r="R36" s="51">
        <v>45594.75</v>
      </c>
      <c r="S36" s="52"/>
      <c r="T36" s="53"/>
      <c r="U36" s="54"/>
      <c r="V36"/>
      <c r="W36" s="67">
        <v>2006</v>
      </c>
      <c r="X36" s="68" t="s">
        <v>73</v>
      </c>
      <c r="Y36" s="69" t="s">
        <v>26</v>
      </c>
      <c r="Z36" s="44">
        <f>Sheet1!Z35+Sheet1!Z34</f>
        <v>1338728</v>
      </c>
      <c r="AA36" s="45">
        <f>Sheet1!AA35+Sheet1!AA34</f>
        <v>850467.13315000001</v>
      </c>
      <c r="AB36" s="46">
        <f>Sheet1!AA36/Sheet1!Z36*1000/12</f>
        <v>52.940000579530228</v>
      </c>
      <c r="AC36" s="47">
        <f>Sheet1!AA36/Sheet1!E396</f>
        <v>2.9128725794183418E-2</v>
      </c>
      <c r="AD36"/>
      <c r="AE36" s="48">
        <v>1999</v>
      </c>
      <c r="AF36" s="49" t="s">
        <v>20</v>
      </c>
      <c r="AG36" s="50" t="s">
        <v>81</v>
      </c>
      <c r="AH36" s="51">
        <v>138408</v>
      </c>
      <c r="AI36" s="52"/>
      <c r="AJ36" s="53"/>
      <c r="AK36" s="54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39">
      <c r="A37" s="101"/>
      <c r="B37" s="87"/>
      <c r="C37" s="96"/>
      <c r="D37" s="96"/>
      <c r="E37" s="96"/>
      <c r="F37" s="87"/>
      <c r="G37" s="88"/>
      <c r="H37" s="127"/>
      <c r="I37" s="96"/>
      <c r="J37" s="96"/>
      <c r="K37" s="96"/>
      <c r="L37" s="128"/>
      <c r="M37" s="6"/>
      <c r="N37" s="6"/>
      <c r="O37" s="31">
        <v>2000</v>
      </c>
      <c r="P37" s="32" t="s">
        <v>61</v>
      </c>
      <c r="Q37" s="32" t="s">
        <v>26</v>
      </c>
      <c r="R37" s="33">
        <f>Sheet1!R35+Sheet1!R36</f>
        <v>205354.5</v>
      </c>
      <c r="S37" s="34">
        <v>1979845.7472099999</v>
      </c>
      <c r="T37" s="40">
        <f>Sheet1!S37*1000/13/Sheet1!R37</f>
        <v>741.62400487187551</v>
      </c>
      <c r="U37" s="36">
        <f>Sheet1!S37/Sheet1!E147</f>
        <v>0.12132791020755004</v>
      </c>
      <c r="V37"/>
      <c r="W37" s="81">
        <v>2007</v>
      </c>
      <c r="X37" s="82" t="s">
        <v>50</v>
      </c>
      <c r="Y37" s="83" t="s">
        <v>51</v>
      </c>
      <c r="Z37" s="84">
        <v>92780</v>
      </c>
      <c r="AA37" s="58">
        <v>412914.80758999998</v>
      </c>
      <c r="AB37" s="59">
        <f>Sheet1!AA37/Sheet1!Z37*1000/12</f>
        <v>370.8726805256162</v>
      </c>
      <c r="AC37" s="60">
        <f>Sheet1!AA37/Sheet1!E446</f>
        <v>8.6812470301834508E-3</v>
      </c>
      <c r="AD37"/>
      <c r="AE37" s="37">
        <v>1999</v>
      </c>
      <c r="AF37" s="38" t="s">
        <v>20</v>
      </c>
      <c r="AG37" s="39" t="s">
        <v>84</v>
      </c>
      <c r="AH37" s="33">
        <v>28710</v>
      </c>
      <c r="AI37" s="34"/>
      <c r="AJ37" s="40"/>
      <c r="AK37" s="36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51.75">
      <c r="A38" s="131" t="s">
        <v>107</v>
      </c>
      <c r="B38" s="132"/>
      <c r="C38" s="132"/>
      <c r="D38" s="132"/>
      <c r="E38" s="132"/>
      <c r="F38" s="133"/>
      <c r="G38" s="93"/>
      <c r="H38" s="125"/>
      <c r="I38" s="94"/>
      <c r="J38" s="94"/>
      <c r="K38" s="94"/>
      <c r="L38" s="126"/>
      <c r="M38" s="6"/>
      <c r="N38" s="6"/>
      <c r="O38" s="41">
        <v>2000</v>
      </c>
      <c r="P38" s="42" t="s">
        <v>25</v>
      </c>
      <c r="Q38" s="43" t="s">
        <v>47</v>
      </c>
      <c r="R38" s="44">
        <f>Sheet1!R34+Sheet1!R37</f>
        <v>3311750</v>
      </c>
      <c r="S38" s="45">
        <f>Sheet1!S34+Sheet1!S37</f>
        <v>15316883.29015</v>
      </c>
      <c r="T38" s="46">
        <f>Sheet1!S38*1000/13/Sheet1!R38</f>
        <v>355.77014918094659</v>
      </c>
      <c r="U38" s="47">
        <f>Sheet1!S38/Sheet1!E147</f>
        <v>0.93864152957656066</v>
      </c>
      <c r="V38" s="129"/>
      <c r="W38" s="48">
        <v>2007</v>
      </c>
      <c r="X38" s="49" t="s">
        <v>70</v>
      </c>
      <c r="Y38" s="50" t="s">
        <v>71</v>
      </c>
      <c r="Z38" s="134">
        <v>178763</v>
      </c>
      <c r="AA38" s="52"/>
      <c r="AB38" s="53"/>
      <c r="AC38" s="54"/>
      <c r="AD38"/>
      <c r="AE38" s="48">
        <v>1999</v>
      </c>
      <c r="AF38" s="49" t="s">
        <v>20</v>
      </c>
      <c r="AG38" s="50" t="s">
        <v>26</v>
      </c>
      <c r="AH38" s="51">
        <f>Sheet1!AH31+Sheet1!AH32+Sheet1!AH33+Sheet1!AH34+Sheet1!AH35+Sheet1!AH36+Sheet1!AH37</f>
        <v>669227.5</v>
      </c>
      <c r="AI38" s="52">
        <v>607084.04237000004</v>
      </c>
      <c r="AJ38" s="53">
        <f>Sheet1!AI38/Sheet1!AH38*1000/12</f>
        <v>75.595125520344979</v>
      </c>
      <c r="AK38" s="54">
        <f>Sheet1!AI38/Sheet1!E120</f>
        <v>3.7518962094805694E-2</v>
      </c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39">
      <c r="A39" s="135" t="s">
        <v>108</v>
      </c>
      <c r="B39" s="136"/>
      <c r="C39" s="137">
        <v>14818646.488</v>
      </c>
      <c r="D39" s="137">
        <v>15086027.441</v>
      </c>
      <c r="E39" s="137">
        <v>14984085.254000001</v>
      </c>
      <c r="F39" s="136" t="s">
        <v>109</v>
      </c>
      <c r="G39" s="138"/>
      <c r="H39" s="139"/>
      <c r="I39" s="140"/>
      <c r="J39" s="140"/>
      <c r="K39" s="140"/>
      <c r="L39" s="141"/>
      <c r="M39" s="6"/>
      <c r="N39" s="6"/>
      <c r="O39" s="55">
        <v>2001</v>
      </c>
      <c r="P39" s="56" t="s">
        <v>16</v>
      </c>
      <c r="Q39" s="56" t="s">
        <v>17</v>
      </c>
      <c r="R39" s="84">
        <v>1780036.25</v>
      </c>
      <c r="S39" s="58"/>
      <c r="T39" s="59"/>
      <c r="U39" s="60"/>
      <c r="V39"/>
      <c r="W39" s="37">
        <v>2007</v>
      </c>
      <c r="X39" s="38" t="s">
        <v>70</v>
      </c>
      <c r="Y39" s="39" t="s">
        <v>110</v>
      </c>
      <c r="Z39" s="142">
        <v>110043</v>
      </c>
      <c r="AA39" s="34"/>
      <c r="AB39" s="40"/>
      <c r="AC39" s="36"/>
      <c r="AD39"/>
      <c r="AE39" s="37">
        <v>1999</v>
      </c>
      <c r="AF39" s="38" t="s">
        <v>87</v>
      </c>
      <c r="AG39" s="39" t="s">
        <v>26</v>
      </c>
      <c r="AH39" s="33"/>
      <c r="AI39" s="34">
        <f>Sheet1!E96+Sheet1!E98+Sheet1!E97+Sheet1!E99</f>
        <v>3454.5577200000002</v>
      </c>
      <c r="AJ39" s="40"/>
      <c r="AK39" s="36">
        <f>Sheet1!AI39/Sheet1!E120</f>
        <v>2.1349831506854862E-4</v>
      </c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60">
      <c r="A40" s="70" t="s">
        <v>111</v>
      </c>
      <c r="B40" s="71"/>
      <c r="C40" s="143"/>
      <c r="D40" s="143"/>
      <c r="E40" s="143"/>
      <c r="F40" s="123"/>
      <c r="G40" s="123"/>
      <c r="H40" s="144"/>
      <c r="I40" s="143"/>
      <c r="J40" s="143"/>
      <c r="K40" s="143"/>
      <c r="L40" s="145"/>
      <c r="M40" s="6"/>
      <c r="N40" s="6"/>
      <c r="O40" s="64">
        <v>2001</v>
      </c>
      <c r="P40" s="65" t="s">
        <v>16</v>
      </c>
      <c r="Q40" s="66" t="s">
        <v>22</v>
      </c>
      <c r="R40" s="51">
        <v>1289347.25</v>
      </c>
      <c r="S40" s="52"/>
      <c r="T40" s="53"/>
      <c r="U40" s="54"/>
      <c r="V40">
        <f>(S44+S41)/(R44+R41)*1000/13</f>
        <v>345.0738063718311</v>
      </c>
      <c r="W40" s="48">
        <v>2007</v>
      </c>
      <c r="X40" s="49" t="s">
        <v>70</v>
      </c>
      <c r="Y40" s="50" t="s">
        <v>112</v>
      </c>
      <c r="Z40" s="51">
        <f>Sheet1!Z39+Sheet1!Z38</f>
        <v>288806</v>
      </c>
      <c r="AA40" s="146">
        <v>145855.05622999999</v>
      </c>
      <c r="AB40" s="53">
        <f>Sheet1!AA40/Sheet1!Z40*1000/12</f>
        <v>42.085649256478966</v>
      </c>
      <c r="AC40" s="54">
        <f>Sheet1!AA40/Sheet1!E446</f>
        <v>3.0665012502801622E-3</v>
      </c>
      <c r="AD40"/>
      <c r="AE40" s="67">
        <v>1999</v>
      </c>
      <c r="AF40" s="68" t="s">
        <v>93</v>
      </c>
      <c r="AG40" s="69" t="s">
        <v>26</v>
      </c>
      <c r="AH40" s="44"/>
      <c r="AI40" s="45">
        <f>Sheet1!AI39+Sheet1!AI38</f>
        <v>610538.60009000008</v>
      </c>
      <c r="AJ40" s="46"/>
      <c r="AK40" s="47">
        <f>Sheet1!AI40/Sheet1!E120</f>
        <v>3.7732460409874241E-2</v>
      </c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51.75">
      <c r="A41" s="85" t="s">
        <v>60</v>
      </c>
      <c r="B41" s="86"/>
      <c r="C41" s="87"/>
      <c r="D41" s="87"/>
      <c r="E41" s="87"/>
      <c r="F41" s="87"/>
      <c r="G41" s="88"/>
      <c r="H41" s="88"/>
      <c r="I41" s="96"/>
      <c r="J41" s="96"/>
      <c r="K41" s="96"/>
      <c r="L41" s="128"/>
      <c r="M41" s="6"/>
      <c r="N41" s="6"/>
      <c r="O41" s="31">
        <v>2001</v>
      </c>
      <c r="P41" s="32" t="s">
        <v>16</v>
      </c>
      <c r="Q41" s="32" t="s">
        <v>26</v>
      </c>
      <c r="R41" s="33">
        <f>Sheet1!R40+Sheet1!R39</f>
        <v>3069383.5</v>
      </c>
      <c r="S41" s="34">
        <v>12886712.152799999</v>
      </c>
      <c r="T41" s="40">
        <f>Sheet1!S41/Sheet1!R41/13*1000</f>
        <v>322.95917086130964</v>
      </c>
      <c r="U41" s="36">
        <f>Sheet1!S41/Sheet1!E177</f>
        <v>0.82359622631436713</v>
      </c>
      <c r="V41"/>
      <c r="W41" s="37">
        <v>2007</v>
      </c>
      <c r="X41" s="38" t="s">
        <v>113</v>
      </c>
      <c r="Y41" s="39" t="s">
        <v>23</v>
      </c>
      <c r="Z41" s="33">
        <v>20200</v>
      </c>
      <c r="AA41" s="34">
        <v>415569.73219000001</v>
      </c>
      <c r="AB41" s="40">
        <f>Sheet1!AA41/Sheet1!Z41*1000/12</f>
        <v>1714.3965849422445</v>
      </c>
      <c r="AC41" s="36">
        <f>Sheet1!AA41/Sheet1!E446</f>
        <v>8.737064975860024E-3</v>
      </c>
      <c r="AD41"/>
      <c r="AE41" s="81">
        <v>2000</v>
      </c>
      <c r="AF41" s="82" t="s">
        <v>20</v>
      </c>
      <c r="AG41" s="83" t="s">
        <v>63</v>
      </c>
      <c r="AH41" s="84">
        <v>868</v>
      </c>
      <c r="AI41" s="58"/>
      <c r="AJ41" s="59"/>
      <c r="AK41" s="60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45">
      <c r="A42" s="108" t="s">
        <v>64</v>
      </c>
      <c r="B42" s="91"/>
      <c r="C42" s="94">
        <v>13540091.203</v>
      </c>
      <c r="D42" s="94">
        <v>14166088.774</v>
      </c>
      <c r="E42" s="94">
        <v>14111035.140000001</v>
      </c>
      <c r="F42" s="93" t="s">
        <v>114</v>
      </c>
      <c r="G42" s="93" t="s">
        <v>45</v>
      </c>
      <c r="H42" s="125" t="s">
        <v>46</v>
      </c>
      <c r="I42" s="94">
        <v>2113172</v>
      </c>
      <c r="J42" s="94">
        <v>2113172</v>
      </c>
      <c r="K42" s="94">
        <v>2114215</v>
      </c>
      <c r="L42" s="126" t="s">
        <v>115</v>
      </c>
      <c r="M42" s="6"/>
      <c r="N42" s="6"/>
      <c r="O42" s="64">
        <v>2001</v>
      </c>
      <c r="P42" s="65" t="s">
        <v>61</v>
      </c>
      <c r="Q42" s="66" t="s">
        <v>62</v>
      </c>
      <c r="R42" s="51">
        <v>156758.75</v>
      </c>
      <c r="S42" s="52"/>
      <c r="T42" s="53"/>
      <c r="U42" s="54"/>
      <c r="V42"/>
      <c r="W42" s="67">
        <v>2007</v>
      </c>
      <c r="X42" s="68" t="s">
        <v>73</v>
      </c>
      <c r="Y42" s="69" t="s">
        <v>26</v>
      </c>
      <c r="Z42" s="44">
        <f>Sheet1!Z41+Sheet1!Z40+Sheet1!Z37</f>
        <v>401786</v>
      </c>
      <c r="AA42" s="45">
        <f>Sheet1!AA41+Sheet1!AA40+Sheet1!AA37</f>
        <v>974339.59600999998</v>
      </c>
      <c r="AB42" s="46">
        <f>Sheet1!AA42/Sheet1!Z42*1000/12</f>
        <v>202.08510583785065</v>
      </c>
      <c r="AC42" s="47">
        <f>Sheet1!AA42/Sheet1!E446</f>
        <v>2.0484813256323637E-2</v>
      </c>
      <c r="AD42"/>
      <c r="AE42" s="48">
        <v>2000</v>
      </c>
      <c r="AF42" s="49" t="s">
        <v>20</v>
      </c>
      <c r="AG42" s="50" t="s">
        <v>68</v>
      </c>
      <c r="AH42" s="51">
        <v>516825.5</v>
      </c>
      <c r="AI42" s="52"/>
      <c r="AJ42" s="53"/>
      <c r="AK42" s="54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39">
      <c r="A43" s="101"/>
      <c r="B43" s="86"/>
      <c r="C43" s="96"/>
      <c r="D43" s="96"/>
      <c r="E43" s="96"/>
      <c r="F43" s="88"/>
      <c r="G43" s="88" t="s">
        <v>48</v>
      </c>
      <c r="H43" s="127" t="s">
        <v>49</v>
      </c>
      <c r="I43" s="96">
        <v>1200000</v>
      </c>
      <c r="J43" s="96">
        <v>1200585</v>
      </c>
      <c r="K43" s="96">
        <v>1288208</v>
      </c>
      <c r="L43" s="128" t="s">
        <v>116</v>
      </c>
      <c r="M43" s="6"/>
      <c r="N43" s="6"/>
      <c r="O43" s="31">
        <v>2001</v>
      </c>
      <c r="P43" s="32" t="s">
        <v>61</v>
      </c>
      <c r="Q43" s="32" t="s">
        <v>67</v>
      </c>
      <c r="R43" s="33">
        <v>44566.5</v>
      </c>
      <c r="S43" s="34"/>
      <c r="T43" s="40"/>
      <c r="U43" s="36"/>
      <c r="V43"/>
      <c r="W43" s="81">
        <v>2008</v>
      </c>
      <c r="X43" s="82" t="s">
        <v>50</v>
      </c>
      <c r="Y43" s="83" t="s">
        <v>51</v>
      </c>
      <c r="Z43" s="84">
        <v>110265</v>
      </c>
      <c r="AA43" s="58">
        <v>498856.04298000003</v>
      </c>
      <c r="AB43" s="59">
        <f>Sheet1!AA43/Sheet1!Z43*1000/12</f>
        <v>377.01298612433681</v>
      </c>
      <c r="AC43" s="60">
        <f>Sheet1!AA43/Sheet1!E498</f>
        <v>8.0585857660320625E-3</v>
      </c>
      <c r="AD43"/>
      <c r="AE43" s="37">
        <v>2000</v>
      </c>
      <c r="AF43" s="38" t="s">
        <v>20</v>
      </c>
      <c r="AG43" s="39" t="s">
        <v>72</v>
      </c>
      <c r="AH43" s="33">
        <v>4128.75</v>
      </c>
      <c r="AI43" s="34"/>
      <c r="AJ43" s="40"/>
      <c r="AK43" s="36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39">
      <c r="A44" s="108"/>
      <c r="B44" s="91"/>
      <c r="C44" s="94"/>
      <c r="D44" s="94"/>
      <c r="E44" s="94"/>
      <c r="F44" s="93"/>
      <c r="G44" s="93"/>
      <c r="H44" s="125"/>
      <c r="I44" s="94"/>
      <c r="J44" s="94"/>
      <c r="K44" s="94"/>
      <c r="L44" s="126"/>
      <c r="M44" s="6"/>
      <c r="N44" s="6"/>
      <c r="O44" s="64">
        <v>2001</v>
      </c>
      <c r="P44" s="65" t="s">
        <v>61</v>
      </c>
      <c r="Q44" s="66" t="s">
        <v>26</v>
      </c>
      <c r="R44" s="51">
        <f>Sheet1!R42+Sheet1!R43</f>
        <v>201325.25</v>
      </c>
      <c r="S44" s="52">
        <v>1785554.77985</v>
      </c>
      <c r="T44" s="53">
        <f>Sheet1!S44/13/Sheet1!R44*1000</f>
        <v>682.23120388907626</v>
      </c>
      <c r="U44" s="54">
        <f>Sheet1!S44/Sheet1!E177</f>
        <v>0.11411570004242833</v>
      </c>
      <c r="V44"/>
      <c r="W44" s="48">
        <v>2008</v>
      </c>
      <c r="X44" s="49" t="s">
        <v>70</v>
      </c>
      <c r="Y44" s="50" t="s">
        <v>117</v>
      </c>
      <c r="Z44" s="51">
        <v>159037</v>
      </c>
      <c r="AA44" s="52"/>
      <c r="AB44" s="53"/>
      <c r="AC44" s="54"/>
      <c r="AD44"/>
      <c r="AE44" s="48">
        <v>2000</v>
      </c>
      <c r="AF44" s="49" t="s">
        <v>20</v>
      </c>
      <c r="AG44" s="50" t="s">
        <v>74</v>
      </c>
      <c r="AH44" s="51">
        <v>839</v>
      </c>
      <c r="AI44" s="52"/>
      <c r="AJ44" s="53"/>
      <c r="AK44" s="54"/>
      <c r="AL44"/>
      <c r="AM44"/>
      <c r="AN44"/>
      <c r="AO44"/>
      <c r="AP44"/>
      <c r="AQ44"/>
      <c r="AR44"/>
      <c r="AS44"/>
      <c r="AT44"/>
      <c r="AU44"/>
      <c r="AV44" s="1">
        <v>542</v>
      </c>
      <c r="AW44" s="1">
        <v>494</v>
      </c>
      <c r="AX44" s="1">
        <v>91.143911439114405</v>
      </c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51.75">
      <c r="A45" s="85" t="s">
        <v>118</v>
      </c>
      <c r="B45" s="86"/>
      <c r="C45" s="96"/>
      <c r="D45" s="96"/>
      <c r="E45" s="96"/>
      <c r="F45" s="88"/>
      <c r="G45" s="88"/>
      <c r="H45" s="127"/>
      <c r="I45" s="96"/>
      <c r="J45" s="96"/>
      <c r="K45" s="96"/>
      <c r="L45" s="128"/>
      <c r="M45" s="6"/>
      <c r="N45" s="6"/>
      <c r="O45" s="75">
        <v>2001</v>
      </c>
      <c r="P45" s="76" t="s">
        <v>25</v>
      </c>
      <c r="Q45" s="76" t="s">
        <v>47</v>
      </c>
      <c r="R45" s="77">
        <f>Sheet1!R41+Sheet1!R44</f>
        <v>3270708.75</v>
      </c>
      <c r="S45" s="78">
        <f>Sheet1!S41+Sheet1!S44</f>
        <v>14672266.93265</v>
      </c>
      <c r="T45" s="100">
        <f>Sheet1!S45/13*1000/Sheet1!R45</f>
        <v>345.07380637183115</v>
      </c>
      <c r="U45" s="80">
        <f>Sheet1!S45/Sheet1!E177</f>
        <v>0.93771192635679546</v>
      </c>
      <c r="V45"/>
      <c r="W45" s="37">
        <v>2008</v>
      </c>
      <c r="X45" s="38" t="s">
        <v>70</v>
      </c>
      <c r="Y45" s="39" t="s">
        <v>110</v>
      </c>
      <c r="Z45" s="33">
        <v>147656</v>
      </c>
      <c r="AA45" s="34"/>
      <c r="AB45" s="40"/>
      <c r="AC45" s="36"/>
      <c r="AD45"/>
      <c r="AE45" s="37">
        <v>2000</v>
      </c>
      <c r="AF45" s="38" t="s">
        <v>20</v>
      </c>
      <c r="AG45" s="39" t="s">
        <v>76</v>
      </c>
      <c r="AH45" s="33">
        <v>53515</v>
      </c>
      <c r="AI45" s="34"/>
      <c r="AJ45" s="40"/>
      <c r="AK45" s="36"/>
      <c r="AL45"/>
      <c r="AM45"/>
      <c r="AN45"/>
      <c r="AO45"/>
      <c r="AP45"/>
      <c r="AQ45"/>
      <c r="AR45"/>
      <c r="AS45"/>
      <c r="AT45"/>
      <c r="AU45"/>
      <c r="AV45" s="1">
        <v>2305851</v>
      </c>
      <c r="AW45" s="1">
        <v>487612</v>
      </c>
      <c r="AX45" s="1">
        <v>21.1467263062531</v>
      </c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60">
      <c r="A46" s="108" t="s">
        <v>88</v>
      </c>
      <c r="B46" s="91"/>
      <c r="C46" s="94">
        <v>328715.397</v>
      </c>
      <c r="D46" s="94">
        <v>414425.23200000002</v>
      </c>
      <c r="E46" s="94">
        <v>402113.99300000002</v>
      </c>
      <c r="F46" s="93" t="s">
        <v>119</v>
      </c>
      <c r="G46" s="93" t="s">
        <v>120</v>
      </c>
      <c r="H46" s="125" t="s">
        <v>91</v>
      </c>
      <c r="I46" s="94">
        <v>110000</v>
      </c>
      <c r="J46" s="94">
        <v>170477</v>
      </c>
      <c r="K46" s="94">
        <v>128672</v>
      </c>
      <c r="L46" s="126" t="s">
        <v>121</v>
      </c>
      <c r="M46" s="6"/>
      <c r="N46" s="6"/>
      <c r="O46" s="21">
        <v>2002</v>
      </c>
      <c r="P46" s="22" t="s">
        <v>16</v>
      </c>
      <c r="Q46" s="23" t="s">
        <v>17</v>
      </c>
      <c r="R46" s="24">
        <v>1739152</v>
      </c>
      <c r="S46" s="25"/>
      <c r="T46" s="26"/>
      <c r="U46" s="27"/>
      <c r="V46"/>
      <c r="W46" s="48">
        <v>2008</v>
      </c>
      <c r="X46" s="49" t="s">
        <v>70</v>
      </c>
      <c r="Y46" s="50" t="s">
        <v>112</v>
      </c>
      <c r="Z46" s="51">
        <f>Sheet1!Z44+Sheet1!Z45</f>
        <v>306693</v>
      </c>
      <c r="AA46" s="52">
        <v>1049094.2314299999</v>
      </c>
      <c r="AB46" s="53">
        <f>Sheet1!AA46/Sheet1!Z46*1000/12</f>
        <v>285.055476603096</v>
      </c>
      <c r="AC46" s="54">
        <f>Sheet1!AA46/Sheet1!E498</f>
        <v>1.694720543049949E-2</v>
      </c>
      <c r="AD46"/>
      <c r="AE46" s="48">
        <v>2000</v>
      </c>
      <c r="AF46" s="49" t="s">
        <v>20</v>
      </c>
      <c r="AG46" s="50" t="s">
        <v>81</v>
      </c>
      <c r="AH46" s="51">
        <v>146836</v>
      </c>
      <c r="AI46" s="52"/>
      <c r="AJ46" s="53"/>
      <c r="AK46" s="54"/>
      <c r="AL46"/>
      <c r="AM46"/>
      <c r="AN46"/>
      <c r="AO46"/>
      <c r="AP46"/>
      <c r="AQ46"/>
      <c r="AR46"/>
      <c r="AS46"/>
      <c r="AT46"/>
      <c r="AU46"/>
      <c r="AV46" s="1">
        <v>24120</v>
      </c>
      <c r="AW46" s="1">
        <v>4950</v>
      </c>
      <c r="AX46" s="1">
        <v>20.522388059701498</v>
      </c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51.75">
      <c r="A47" s="101"/>
      <c r="B47" s="86"/>
      <c r="C47" s="96"/>
      <c r="D47" s="96"/>
      <c r="E47" s="96"/>
      <c r="F47" s="88"/>
      <c r="G47" s="88"/>
      <c r="H47" s="127"/>
      <c r="I47" s="96"/>
      <c r="J47" s="96"/>
      <c r="K47" s="96"/>
      <c r="L47" s="128"/>
      <c r="M47" s="6"/>
      <c r="N47" s="6"/>
      <c r="O47" s="31">
        <v>2002</v>
      </c>
      <c r="P47" s="32" t="s">
        <v>16</v>
      </c>
      <c r="Q47" s="32" t="s">
        <v>22</v>
      </c>
      <c r="R47" s="33">
        <v>1287770</v>
      </c>
      <c r="S47" s="34"/>
      <c r="T47" s="40"/>
      <c r="U47" s="36"/>
      <c r="V47"/>
      <c r="W47" s="37">
        <v>2008</v>
      </c>
      <c r="X47" s="38" t="s">
        <v>113</v>
      </c>
      <c r="Y47" s="39" t="s">
        <v>23</v>
      </c>
      <c r="Z47" s="33">
        <v>20723</v>
      </c>
      <c r="AA47" s="34">
        <v>510346.82309000002</v>
      </c>
      <c r="AB47" s="40">
        <f>Sheet1!AA47/Sheet1!Z47*1000/12</f>
        <v>2052.2560403496923</v>
      </c>
      <c r="AC47" s="36">
        <f>Sheet1!AA47/Sheet1!E498</f>
        <v>8.244209330862293E-3</v>
      </c>
      <c r="AD47"/>
      <c r="AE47" s="37">
        <v>2000</v>
      </c>
      <c r="AF47" s="38" t="s">
        <v>20</v>
      </c>
      <c r="AG47" s="39" t="s">
        <v>84</v>
      </c>
      <c r="AH47" s="33">
        <v>7948</v>
      </c>
      <c r="AI47" s="34"/>
      <c r="AJ47" s="40"/>
      <c r="AK47" s="36"/>
      <c r="AL47"/>
      <c r="AM47"/>
      <c r="AN47"/>
      <c r="AO47"/>
      <c r="AP47"/>
      <c r="AQ47"/>
      <c r="AR47"/>
      <c r="AS47"/>
      <c r="AT47"/>
      <c r="AU47"/>
      <c r="AV47" s="1">
        <v>44052</v>
      </c>
      <c r="AW47" s="1">
        <v>806</v>
      </c>
      <c r="AX47" s="1">
        <v>1.8296558612548799</v>
      </c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45">
      <c r="A48" s="90" t="s">
        <v>94</v>
      </c>
      <c r="B48" s="91"/>
      <c r="C48" s="94"/>
      <c r="D48" s="94"/>
      <c r="E48" s="94"/>
      <c r="F48" s="93"/>
      <c r="G48" s="93"/>
      <c r="H48" s="125"/>
      <c r="I48" s="94"/>
      <c r="J48" s="94"/>
      <c r="K48" s="94"/>
      <c r="L48" s="126"/>
      <c r="M48" s="6"/>
      <c r="N48" s="6"/>
      <c r="O48" s="64">
        <v>2002</v>
      </c>
      <c r="P48" s="65" t="s">
        <v>16</v>
      </c>
      <c r="Q48" s="66" t="s">
        <v>26</v>
      </c>
      <c r="R48" s="51">
        <f>Sheet1!R47+Sheet1!R46</f>
        <v>3026922</v>
      </c>
      <c r="S48" s="52">
        <v>9006157.1856200006</v>
      </c>
      <c r="T48" s="53">
        <f>Sheet1!S48/13/Sheet1!R48*1000</f>
        <v>228.87319923366684</v>
      </c>
      <c r="U48" s="54">
        <f>Sheet1!S48/Sheet1!E223</f>
        <v>0.71464996073159259</v>
      </c>
      <c r="V48"/>
      <c r="W48" s="67">
        <v>2008</v>
      </c>
      <c r="X48" s="68" t="s">
        <v>73</v>
      </c>
      <c r="Y48" s="69" t="s">
        <v>26</v>
      </c>
      <c r="Z48" s="44">
        <f>Sheet1!Z47+Sheet1!Z46+Sheet1!Z43</f>
        <v>437681</v>
      </c>
      <c r="AA48" s="45">
        <f>Sheet1!AA43+Sheet1!AA46+Sheet1!AA47</f>
        <v>2058297.0975000001</v>
      </c>
      <c r="AB48" s="46">
        <f>Sheet1!AA48/Sheet1!Z48*1000/12</f>
        <v>391.89445766437194</v>
      </c>
      <c r="AC48" s="47">
        <f>Sheet1!AA48/Sheet1!E498</f>
        <v>3.3250000527393846E-2</v>
      </c>
      <c r="AD48"/>
      <c r="AE48" s="48">
        <v>2000</v>
      </c>
      <c r="AF48" s="49" t="s">
        <v>20</v>
      </c>
      <c r="AG48" s="50" t="s">
        <v>122</v>
      </c>
      <c r="AH48" s="51">
        <v>379522</v>
      </c>
      <c r="AI48" s="52"/>
      <c r="AJ48" s="53"/>
      <c r="AK48" s="54"/>
      <c r="AL48"/>
      <c r="AM48"/>
      <c r="AN48"/>
      <c r="AO48"/>
      <c r="AP48"/>
      <c r="AQ48"/>
      <c r="AR48"/>
      <c r="AS48"/>
      <c r="AT48"/>
      <c r="AU48"/>
      <c r="AV48" s="1">
        <v>42721</v>
      </c>
      <c r="AW48" s="1">
        <v>39782</v>
      </c>
      <c r="AX48" s="1">
        <v>93.120479389527404</v>
      </c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39">
      <c r="A49" s="101" t="s">
        <v>95</v>
      </c>
      <c r="B49" s="86"/>
      <c r="C49" s="96">
        <v>443538.48599999998</v>
      </c>
      <c r="D49" s="96">
        <v>410163.13099999999</v>
      </c>
      <c r="E49" s="96">
        <v>381097.42200000002</v>
      </c>
      <c r="F49" s="88" t="s">
        <v>123</v>
      </c>
      <c r="G49" s="88" t="s">
        <v>124</v>
      </c>
      <c r="H49" s="127" t="s">
        <v>98</v>
      </c>
      <c r="I49" s="96">
        <v>10870</v>
      </c>
      <c r="J49" s="96">
        <v>20084</v>
      </c>
      <c r="K49" s="96">
        <v>10796</v>
      </c>
      <c r="L49" s="128" t="s">
        <v>125</v>
      </c>
      <c r="M49" s="6"/>
      <c r="N49" s="6"/>
      <c r="O49" s="31">
        <v>2002</v>
      </c>
      <c r="P49" s="32" t="s">
        <v>61</v>
      </c>
      <c r="Q49" s="32" t="s">
        <v>62</v>
      </c>
      <c r="R49" s="33">
        <v>154176</v>
      </c>
      <c r="S49" s="34"/>
      <c r="T49" s="40"/>
      <c r="U49" s="36"/>
      <c r="V49"/>
      <c r="W49" s="81">
        <v>2009</v>
      </c>
      <c r="X49" s="82" t="s">
        <v>50</v>
      </c>
      <c r="Y49" s="83" t="s">
        <v>51</v>
      </c>
      <c r="Z49" s="84">
        <v>143543</v>
      </c>
      <c r="AA49" s="58">
        <v>733695.19665000006</v>
      </c>
      <c r="AB49" s="59">
        <f>Sheet1!AA49/Sheet1!Z49*1000/12</f>
        <v>425.94390801014333</v>
      </c>
      <c r="AC49" s="60">
        <f>Sheet1!AA49/Sheet1!E552</f>
        <v>9.0966061188982282E-3</v>
      </c>
      <c r="AD49"/>
      <c r="AE49" s="37">
        <v>2000</v>
      </c>
      <c r="AF49" s="38" t="s">
        <v>20</v>
      </c>
      <c r="AG49" s="39" t="s">
        <v>26</v>
      </c>
      <c r="AH49" s="33">
        <f>Sheet1!AH41+Sheet1!AH42+Sheet1!AH43+Sheet1!AH44+Sheet1!AH45+Sheet1!AH46+Sheet1!AH47+Sheet1!AH48</f>
        <v>1110482.25</v>
      </c>
      <c r="AI49" s="34">
        <v>694758.46424</v>
      </c>
      <c r="AJ49" s="40">
        <f>Sheet1!AI49/Sheet1!AH49*1000/12</f>
        <v>52.136392712865671</v>
      </c>
      <c r="AK49" s="36">
        <f>Sheet1!AI49/Sheet1!E147</f>
        <v>4.2575838387426235E-2</v>
      </c>
      <c r="AL49"/>
      <c r="AM49"/>
      <c r="AN49"/>
      <c r="AO49"/>
      <c r="AP49"/>
      <c r="AQ49"/>
      <c r="AR49"/>
      <c r="AS49"/>
      <c r="AT49"/>
      <c r="AU49"/>
      <c r="AV49" s="1">
        <v>123753</v>
      </c>
      <c r="AW49" s="1">
        <v>128932</v>
      </c>
      <c r="AX49" s="1">
        <v>104.18494905174001</v>
      </c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45">
      <c r="A50" s="108"/>
      <c r="B50" s="91"/>
      <c r="C50" s="94"/>
      <c r="D50" s="94"/>
      <c r="E50" s="94"/>
      <c r="F50" s="93"/>
      <c r="G50" s="93" t="s">
        <v>126</v>
      </c>
      <c r="H50" s="125" t="s">
        <v>101</v>
      </c>
      <c r="I50" s="94">
        <v>25588</v>
      </c>
      <c r="J50" s="94">
        <v>25589</v>
      </c>
      <c r="K50" s="94">
        <v>17743</v>
      </c>
      <c r="L50" s="126" t="s">
        <v>127</v>
      </c>
      <c r="M50" s="6"/>
      <c r="N50" s="6"/>
      <c r="O50" s="64">
        <v>2002</v>
      </c>
      <c r="P50" s="65" t="s">
        <v>61</v>
      </c>
      <c r="Q50" s="66" t="s">
        <v>67</v>
      </c>
      <c r="R50" s="51">
        <v>43347</v>
      </c>
      <c r="S50" s="52"/>
      <c r="T50" s="53"/>
      <c r="U50" s="54"/>
      <c r="V50"/>
      <c r="W50" s="48">
        <v>2009</v>
      </c>
      <c r="X50" s="49" t="s">
        <v>70</v>
      </c>
      <c r="Y50" s="50" t="s">
        <v>117</v>
      </c>
      <c r="Z50" s="51">
        <v>151883</v>
      </c>
      <c r="AA50" s="52"/>
      <c r="AB50" s="53"/>
      <c r="AC50" s="54"/>
      <c r="AD50"/>
      <c r="AE50" s="48">
        <v>2000</v>
      </c>
      <c r="AF50" s="49" t="s">
        <v>87</v>
      </c>
      <c r="AG50" s="50" t="s">
        <v>26</v>
      </c>
      <c r="AH50" s="51"/>
      <c r="AI50" s="52">
        <f>Sheet1!E122+Sheet1!E123+Sheet1!E124+Sheet1!E125</f>
        <v>4324.4264800000001</v>
      </c>
      <c r="AJ50" s="53"/>
      <c r="AK50" s="54">
        <f>Sheet1!AI50/Sheet1!E147</f>
        <v>2.6500732615354617E-4</v>
      </c>
      <c r="AL50"/>
      <c r="AM50"/>
      <c r="AN50"/>
      <c r="AO50"/>
      <c r="AP50"/>
      <c r="AQ50"/>
      <c r="AR50"/>
      <c r="AS50"/>
      <c r="AT50"/>
      <c r="AU50"/>
      <c r="AV50" s="1">
        <v>148562</v>
      </c>
      <c r="AW50" s="1">
        <v>7634</v>
      </c>
      <c r="AX50" s="1">
        <v>5.1385953339346502</v>
      </c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39">
      <c r="A51" s="101"/>
      <c r="B51" s="86"/>
      <c r="C51" s="96"/>
      <c r="D51" s="96"/>
      <c r="E51" s="96"/>
      <c r="F51" s="88"/>
      <c r="G51" s="88" t="s">
        <v>128</v>
      </c>
      <c r="H51" s="127" t="s">
        <v>101</v>
      </c>
      <c r="I51" s="96">
        <v>137000</v>
      </c>
      <c r="J51" s="96">
        <v>278156</v>
      </c>
      <c r="K51" s="96">
        <v>110165</v>
      </c>
      <c r="L51" s="128" t="s">
        <v>129</v>
      </c>
      <c r="M51" s="6"/>
      <c r="N51" s="6"/>
      <c r="O51" s="31">
        <v>2002</v>
      </c>
      <c r="P51" s="32" t="s">
        <v>61</v>
      </c>
      <c r="Q51" s="32" t="s">
        <v>26</v>
      </c>
      <c r="R51" s="33">
        <f>Sheet1!R50+Sheet1!R49</f>
        <v>197523</v>
      </c>
      <c r="S51" s="34">
        <v>1704262.42399</v>
      </c>
      <c r="T51" s="40">
        <f>Sheet1!S51/Sheet1!R51/13*1000</f>
        <v>663.70554081141086</v>
      </c>
      <c r="U51" s="36">
        <f>Sheet1!S51/Sheet1!E223</f>
        <v>0.13523537833932844</v>
      </c>
      <c r="V51"/>
      <c r="W51" s="37">
        <v>2009</v>
      </c>
      <c r="X51" s="38" t="s">
        <v>70</v>
      </c>
      <c r="Y51" s="39" t="s">
        <v>110</v>
      </c>
      <c r="Z51" s="33">
        <v>147918</v>
      </c>
      <c r="AA51" s="34"/>
      <c r="AB51" s="40"/>
      <c r="AC51" s="36"/>
      <c r="AD51"/>
      <c r="AE51" s="97">
        <v>2000</v>
      </c>
      <c r="AF51" s="98" t="s">
        <v>130</v>
      </c>
      <c r="AG51" s="99" t="s">
        <v>26</v>
      </c>
      <c r="AH51" s="77"/>
      <c r="AI51" s="78">
        <f>Sheet1!AI50+Sheet1!AI49</f>
        <v>699082.89072000002</v>
      </c>
      <c r="AJ51" s="100"/>
      <c r="AK51" s="80">
        <f>Sheet1!AI51/Sheet1!E147</f>
        <v>4.2840845713579781E-2</v>
      </c>
      <c r="AL51"/>
      <c r="AM51"/>
      <c r="AN51"/>
      <c r="AO51"/>
      <c r="AP51"/>
      <c r="AQ51"/>
      <c r="AR51"/>
      <c r="AS51"/>
      <c r="AT51"/>
      <c r="AU51"/>
      <c r="AV51" s="1">
        <v>3750262</v>
      </c>
      <c r="AW51" s="1">
        <v>377222</v>
      </c>
      <c r="AX51" s="1">
        <v>10.058550575933101</v>
      </c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60">
      <c r="A52" s="108"/>
      <c r="B52" s="91"/>
      <c r="C52" s="94"/>
      <c r="D52" s="94"/>
      <c r="E52" s="94"/>
      <c r="F52" s="93"/>
      <c r="G52" s="93" t="s">
        <v>105</v>
      </c>
      <c r="H52" s="125" t="s">
        <v>101</v>
      </c>
      <c r="I52" s="94">
        <v>13200</v>
      </c>
      <c r="J52" s="94">
        <v>13200</v>
      </c>
      <c r="K52" s="94">
        <v>20100</v>
      </c>
      <c r="L52" s="126" t="s">
        <v>131</v>
      </c>
      <c r="M52" s="6"/>
      <c r="N52" s="6"/>
      <c r="O52" s="64">
        <v>2002</v>
      </c>
      <c r="P52" s="65" t="s">
        <v>132</v>
      </c>
      <c r="Q52" s="66" t="s">
        <v>133</v>
      </c>
      <c r="R52" s="51">
        <v>28664</v>
      </c>
      <c r="S52" s="52"/>
      <c r="T52" s="53"/>
      <c r="U52" s="54"/>
      <c r="V52"/>
      <c r="W52" s="48">
        <v>2009</v>
      </c>
      <c r="X52" s="49" t="s">
        <v>70</v>
      </c>
      <c r="Y52" s="50" t="s">
        <v>112</v>
      </c>
      <c r="Z52" s="51">
        <f>Sheet1!Z50+Sheet1!Z51</f>
        <v>299801</v>
      </c>
      <c r="AA52" s="52">
        <v>1494547.83831</v>
      </c>
      <c r="AB52" s="53">
        <f>Sheet1!AA52/Sheet1!Z52*1000/12</f>
        <v>415.42774437877125</v>
      </c>
      <c r="AC52" s="54">
        <f>Sheet1!AA52/Sheet1!E552</f>
        <v>1.8529919608349758E-2</v>
      </c>
      <c r="AD52"/>
      <c r="AE52" s="28">
        <v>2001</v>
      </c>
      <c r="AF52" s="29" t="s">
        <v>20</v>
      </c>
      <c r="AG52" s="30" t="s">
        <v>63</v>
      </c>
      <c r="AH52" s="24">
        <v>150.25</v>
      </c>
      <c r="AI52" s="25"/>
      <c r="AJ52" s="26"/>
      <c r="AK52" s="27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51.75">
      <c r="A53" s="147" t="s">
        <v>107</v>
      </c>
      <c r="B53" s="148"/>
      <c r="C53" s="149"/>
      <c r="D53" s="149"/>
      <c r="E53" s="149"/>
      <c r="F53" s="150"/>
      <c r="G53" s="88"/>
      <c r="H53" s="96"/>
      <c r="I53" s="96"/>
      <c r="J53" s="96"/>
      <c r="K53" s="96"/>
      <c r="L53" s="128"/>
      <c r="M53" s="6"/>
      <c r="N53" s="6"/>
      <c r="O53" s="31">
        <v>2002</v>
      </c>
      <c r="P53" s="32" t="s">
        <v>132</v>
      </c>
      <c r="Q53" s="32" t="s">
        <v>134</v>
      </c>
      <c r="R53" s="33">
        <v>18573</v>
      </c>
      <c r="S53" s="34"/>
      <c r="T53" s="40"/>
      <c r="U53" s="36"/>
      <c r="V53"/>
      <c r="W53" s="37">
        <v>2009</v>
      </c>
      <c r="X53" s="38" t="s">
        <v>113</v>
      </c>
      <c r="Y53" s="39" t="s">
        <v>23</v>
      </c>
      <c r="Z53" s="33">
        <v>21054</v>
      </c>
      <c r="AA53" s="34">
        <v>614249.77647000004</v>
      </c>
      <c r="AB53" s="40">
        <f>Sheet1!AA53/Sheet1!Z53*1000/12</f>
        <v>2431.2473341170326</v>
      </c>
      <c r="AC53" s="36">
        <f>Sheet1!AA53/Sheet1!E552</f>
        <v>7.6156805996296572E-3</v>
      </c>
      <c r="AD53"/>
      <c r="AE53" s="37">
        <v>2001</v>
      </c>
      <c r="AF53" s="38" t="s">
        <v>20</v>
      </c>
      <c r="AG53" s="39" t="s">
        <v>68</v>
      </c>
      <c r="AH53" s="33">
        <v>497081</v>
      </c>
      <c r="AI53" s="34"/>
      <c r="AJ53" s="40"/>
      <c r="AK53" s="36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51.75">
      <c r="A54" s="151" t="s">
        <v>108</v>
      </c>
      <c r="B54" s="152"/>
      <c r="C54" s="153">
        <v>14312345.085999999</v>
      </c>
      <c r="D54" s="153">
        <v>14990677.137</v>
      </c>
      <c r="E54" s="153">
        <v>14894246.556</v>
      </c>
      <c r="F54" s="154" t="s">
        <v>135</v>
      </c>
      <c r="G54" s="120"/>
      <c r="H54" s="121"/>
      <c r="I54" s="121"/>
      <c r="J54" s="121"/>
      <c r="K54" s="121"/>
      <c r="L54" s="155"/>
      <c r="M54" s="6"/>
      <c r="N54" s="6"/>
      <c r="O54" s="64">
        <v>2002</v>
      </c>
      <c r="P54" s="65" t="s">
        <v>132</v>
      </c>
      <c r="Q54" s="66" t="s">
        <v>26</v>
      </c>
      <c r="R54" s="51">
        <f>Sheet1!R53+Sheet1!R52</f>
        <v>47237</v>
      </c>
      <c r="S54" s="52">
        <v>321717.62742999999</v>
      </c>
      <c r="T54" s="53">
        <f>Sheet1!S54/13/Sheet1!R54*1000</f>
        <v>523.90096327683159</v>
      </c>
      <c r="U54" s="54">
        <f>Sheet1!S54/Sheet1!E223</f>
        <v>2.5528700540183035E-2</v>
      </c>
      <c r="V54"/>
      <c r="W54" s="67">
        <v>2009</v>
      </c>
      <c r="X54" s="68" t="s">
        <v>73</v>
      </c>
      <c r="Y54" s="69" t="s">
        <v>26</v>
      </c>
      <c r="Z54" s="44">
        <f>Sheet1!Z52+Sheet1!Z53+Sheet1!Z49</f>
        <v>464398</v>
      </c>
      <c r="AA54" s="45">
        <f>Sheet1!AA49+Sheet1!AA52+Sheet1!AA53</f>
        <v>2842492.8114299998</v>
      </c>
      <c r="AB54" s="46">
        <f>Sheet1!AA54/Sheet1!Z54*1000/12</f>
        <v>510.06765953449411</v>
      </c>
      <c r="AC54" s="47">
        <f>Sheet1!AA54/Sheet1!E552</f>
        <v>3.5242206326877641E-2</v>
      </c>
      <c r="AD54"/>
      <c r="AE54" s="48">
        <v>2001</v>
      </c>
      <c r="AF54" s="49" t="s">
        <v>20</v>
      </c>
      <c r="AG54" s="50" t="s">
        <v>72</v>
      </c>
      <c r="AH54" s="51">
        <v>4529.5</v>
      </c>
      <c r="AI54" s="52"/>
      <c r="AJ54" s="53"/>
      <c r="AK54" s="54"/>
      <c r="AL54"/>
      <c r="AM54"/>
      <c r="AN54"/>
      <c r="AO54"/>
      <c r="AP54"/>
      <c r="AQ54"/>
      <c r="AR54"/>
      <c r="AS54"/>
      <c r="AT54"/>
      <c r="AU54"/>
      <c r="AV54" s="1">
        <v>113766</v>
      </c>
      <c r="AW54" s="1">
        <v>111595</v>
      </c>
      <c r="AX54" s="1">
        <v>98.091696992071405</v>
      </c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51.75">
      <c r="A55" s="156" t="s">
        <v>136</v>
      </c>
      <c r="B55" s="157"/>
      <c r="C55" s="158"/>
      <c r="D55" s="158"/>
      <c r="E55" s="158"/>
      <c r="F55" s="158"/>
      <c r="G55" s="159"/>
      <c r="H55" s="159"/>
      <c r="I55" s="160"/>
      <c r="J55" s="160"/>
      <c r="K55" s="160"/>
      <c r="L55" s="161"/>
      <c r="M55" s="6"/>
      <c r="N55" s="6"/>
      <c r="O55" s="75">
        <v>2002</v>
      </c>
      <c r="P55" s="76" t="s">
        <v>25</v>
      </c>
      <c r="Q55" s="76" t="s">
        <v>47</v>
      </c>
      <c r="R55" s="77">
        <f>Sheet1!R54+Sheet1!R51+Sheet1!R48</f>
        <v>3271682</v>
      </c>
      <c r="S55" s="78">
        <f>Sheet1!S54+Sheet1!S51+Sheet1!S48</f>
        <v>11032137.23704</v>
      </c>
      <c r="T55" s="100">
        <f>Sheet1!S55/13/Sheet1!R55*1000</f>
        <v>259.38521571190881</v>
      </c>
      <c r="U55" s="80">
        <f>Sheet1!S55/Sheet1!E223</f>
        <v>0.87541403961110409</v>
      </c>
      <c r="V55"/>
      <c r="W55" s="81">
        <v>2010</v>
      </c>
      <c r="X55" s="82" t="s">
        <v>50</v>
      </c>
      <c r="Y55" s="83" t="s">
        <v>51</v>
      </c>
      <c r="Z55" s="84">
        <v>128121</v>
      </c>
      <c r="AA55" s="58">
        <v>683386.826</v>
      </c>
      <c r="AB55" s="59">
        <f>Sheet1!AA55/Sheet1!Z55*1000/12</f>
        <v>444.49311328093495</v>
      </c>
      <c r="AC55" s="60">
        <f>Sheet1!AA55/Sheet1!E604</f>
        <v>6.3427917217520882E-3</v>
      </c>
      <c r="AD55"/>
      <c r="AE55" s="37">
        <v>2001</v>
      </c>
      <c r="AF55" s="38" t="s">
        <v>20</v>
      </c>
      <c r="AG55" s="39" t="s">
        <v>74</v>
      </c>
      <c r="AH55" s="33">
        <v>766</v>
      </c>
      <c r="AI55" s="34"/>
      <c r="AJ55" s="40"/>
      <c r="AK55" s="36"/>
      <c r="AL55"/>
      <c r="AM55"/>
      <c r="AN55"/>
      <c r="AO55"/>
      <c r="AP55"/>
      <c r="AQ55"/>
      <c r="AR55"/>
      <c r="AS55"/>
      <c r="AT55"/>
      <c r="AU55"/>
      <c r="AV55" s="1">
        <v>46793</v>
      </c>
      <c r="AW55" s="1">
        <v>47222</v>
      </c>
      <c r="AX55" s="1">
        <v>100.91680379543899</v>
      </c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45">
      <c r="A56" s="90" t="s">
        <v>60</v>
      </c>
      <c r="B56" s="91"/>
      <c r="C56" s="92"/>
      <c r="D56" s="92"/>
      <c r="E56" s="92"/>
      <c r="F56" s="92"/>
      <c r="G56" s="93"/>
      <c r="H56" s="93"/>
      <c r="I56" s="94"/>
      <c r="J56" s="94"/>
      <c r="K56" s="94"/>
      <c r="L56" s="95"/>
      <c r="M56" s="6"/>
      <c r="N56" s="6"/>
      <c r="O56" s="21">
        <v>2003</v>
      </c>
      <c r="P56" s="22" t="s">
        <v>16</v>
      </c>
      <c r="Q56" s="23" t="s">
        <v>17</v>
      </c>
      <c r="R56" s="24">
        <v>1710244</v>
      </c>
      <c r="S56" s="25"/>
      <c r="T56" s="26"/>
      <c r="U56" s="27"/>
      <c r="V56"/>
      <c r="W56" s="48">
        <v>2010</v>
      </c>
      <c r="X56" s="49" t="s">
        <v>70</v>
      </c>
      <c r="Y56" s="50" t="s">
        <v>117</v>
      </c>
      <c r="Z56" s="51">
        <v>142126</v>
      </c>
      <c r="AA56" s="52"/>
      <c r="AB56" s="53"/>
      <c r="AC56" s="54"/>
      <c r="AD56"/>
      <c r="AE56" s="48">
        <v>2001</v>
      </c>
      <c r="AF56" s="49" t="s">
        <v>20</v>
      </c>
      <c r="AG56" s="50" t="s">
        <v>76</v>
      </c>
      <c r="AH56" s="51">
        <v>12647</v>
      </c>
      <c r="AI56" s="52"/>
      <c r="AJ56" s="53"/>
      <c r="AK56" s="54"/>
      <c r="AL56"/>
      <c r="AM56"/>
      <c r="AN56"/>
      <c r="AO56"/>
      <c r="AP56"/>
      <c r="AQ56"/>
      <c r="AR56"/>
      <c r="AS56"/>
      <c r="AT56"/>
      <c r="AU56"/>
      <c r="AV56" s="1">
        <v>71911</v>
      </c>
      <c r="AW56" s="1">
        <v>71919</v>
      </c>
      <c r="AX56" s="1">
        <v>100.01112486267699</v>
      </c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39">
      <c r="A57" s="101" t="s">
        <v>64</v>
      </c>
      <c r="B57" s="86"/>
      <c r="C57" s="96">
        <v>13221547.791999999</v>
      </c>
      <c r="D57" s="96">
        <v>13311832.685000001</v>
      </c>
      <c r="E57" s="96">
        <v>13283592.814999999</v>
      </c>
      <c r="F57" s="88">
        <v>99.79</v>
      </c>
      <c r="G57" s="88" t="s">
        <v>45</v>
      </c>
      <c r="H57" s="88" t="s">
        <v>46</v>
      </c>
      <c r="I57" s="96">
        <v>2051705</v>
      </c>
      <c r="J57" s="96">
        <v>2018058</v>
      </c>
      <c r="K57" s="96">
        <v>1984508</v>
      </c>
      <c r="L57" s="89">
        <v>98.34</v>
      </c>
      <c r="M57" s="6"/>
      <c r="N57" s="6"/>
      <c r="O57" s="31">
        <v>2003</v>
      </c>
      <c r="P57" s="32" t="s">
        <v>16</v>
      </c>
      <c r="Q57" s="32" t="s">
        <v>22</v>
      </c>
      <c r="R57" s="33">
        <v>1285068</v>
      </c>
      <c r="S57" s="34"/>
      <c r="T57" s="40"/>
      <c r="U57" s="36"/>
      <c r="V57"/>
      <c r="W57" s="37">
        <v>2010</v>
      </c>
      <c r="X57" s="38" t="s">
        <v>70</v>
      </c>
      <c r="Y57" s="39" t="s">
        <v>110</v>
      </c>
      <c r="Z57" s="33">
        <v>169233</v>
      </c>
      <c r="AA57" s="34"/>
      <c r="AB57" s="40"/>
      <c r="AC57" s="36"/>
      <c r="AD57"/>
      <c r="AE57" s="37">
        <v>2001</v>
      </c>
      <c r="AF57" s="38" t="s">
        <v>20</v>
      </c>
      <c r="AG57" s="39" t="s">
        <v>81</v>
      </c>
      <c r="AH57" s="33">
        <v>34820.25</v>
      </c>
      <c r="AI57" s="34"/>
      <c r="AJ57" s="40"/>
      <c r="AK57" s="36"/>
      <c r="AL57"/>
      <c r="AM57"/>
      <c r="AN57"/>
      <c r="AO57"/>
      <c r="AP57"/>
      <c r="AQ57"/>
      <c r="AR57"/>
      <c r="AS57"/>
      <c r="AT57"/>
      <c r="AU57"/>
      <c r="AV57" s="1">
        <v>726325</v>
      </c>
      <c r="AW57" s="1">
        <v>722161</v>
      </c>
      <c r="AX57" s="1">
        <v>99.426702922245596</v>
      </c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60">
      <c r="A58" s="108"/>
      <c r="B58" s="91"/>
      <c r="C58" s="94"/>
      <c r="D58" s="94"/>
      <c r="E58" s="94"/>
      <c r="F58" s="93"/>
      <c r="G58" s="93" t="s">
        <v>48</v>
      </c>
      <c r="H58" s="93" t="s">
        <v>49</v>
      </c>
      <c r="I58" s="94">
        <v>1238565</v>
      </c>
      <c r="J58" s="94">
        <v>1277532</v>
      </c>
      <c r="K58" s="94">
        <v>1276273</v>
      </c>
      <c r="L58" s="95">
        <v>99.9</v>
      </c>
      <c r="M58" s="6"/>
      <c r="N58" s="6"/>
      <c r="O58" s="64">
        <v>2003</v>
      </c>
      <c r="P58" s="65" t="s">
        <v>16</v>
      </c>
      <c r="Q58" s="66" t="s">
        <v>26</v>
      </c>
      <c r="R58" s="51">
        <f>Sheet1!R56+Sheet1!R57</f>
        <v>2995312</v>
      </c>
      <c r="S58" s="52">
        <v>13066346.145640001</v>
      </c>
      <c r="T58" s="53">
        <f>Sheet1!S58/13*1000/Sheet1!R58</f>
        <v>335.5588832364092</v>
      </c>
      <c r="U58" s="54">
        <f>Sheet1!S58/Sheet1!E269</f>
        <v>0.7646415671281912</v>
      </c>
      <c r="V58"/>
      <c r="W58" s="48">
        <v>2010</v>
      </c>
      <c r="X58" s="49" t="s">
        <v>70</v>
      </c>
      <c r="Y58" s="50" t="s">
        <v>112</v>
      </c>
      <c r="Z58" s="51">
        <f>Sheet1!Z56+Sheet1!Z57</f>
        <v>311359</v>
      </c>
      <c r="AA58" s="52">
        <v>2261168.5789999999</v>
      </c>
      <c r="AB58" s="53">
        <f>Sheet1!AA58/Sheet1!Z58*1000/12</f>
        <v>605.18794997628675</v>
      </c>
      <c r="AC58" s="54">
        <f>Sheet1!AA58/Sheet1!E604</f>
        <v>2.0986827370253012E-2</v>
      </c>
      <c r="AD58"/>
      <c r="AE58" s="48">
        <v>2001</v>
      </c>
      <c r="AF58" s="49" t="s">
        <v>20</v>
      </c>
      <c r="AG58" s="50" t="s">
        <v>84</v>
      </c>
      <c r="AH58" s="51">
        <v>7782.25</v>
      </c>
      <c r="AI58" s="52"/>
      <c r="AJ58" s="53"/>
      <c r="AK58" s="54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t="51.75">
      <c r="A59" s="101"/>
      <c r="B59" s="86"/>
      <c r="C59" s="96"/>
      <c r="D59" s="96"/>
      <c r="E59" s="96"/>
      <c r="F59" s="88"/>
      <c r="G59" s="88"/>
      <c r="H59" s="88"/>
      <c r="I59" s="96"/>
      <c r="J59" s="96"/>
      <c r="K59" s="96"/>
      <c r="L59" s="89"/>
      <c r="M59" s="6"/>
      <c r="N59" s="6"/>
      <c r="O59" s="31">
        <v>2003</v>
      </c>
      <c r="P59" s="32" t="s">
        <v>61</v>
      </c>
      <c r="Q59" s="32" t="s">
        <v>62</v>
      </c>
      <c r="R59" s="33">
        <v>151415</v>
      </c>
      <c r="S59" s="34"/>
      <c r="T59" s="40"/>
      <c r="U59" s="36"/>
      <c r="V59"/>
      <c r="W59" s="37">
        <v>2010</v>
      </c>
      <c r="X59" s="38" t="s">
        <v>113</v>
      </c>
      <c r="Y59" s="39" t="s">
        <v>23</v>
      </c>
      <c r="Z59" s="33">
        <v>21245.25</v>
      </c>
      <c r="AA59" s="34">
        <v>746773.71799999999</v>
      </c>
      <c r="AB59" s="40">
        <f>Sheet1!AA59/Sheet1!Z59*1000/12</f>
        <v>2929.1791420042914</v>
      </c>
      <c r="AC59" s="36">
        <f>Sheet1!AA59/Sheet1!E604</f>
        <v>6.9311113067204904E-3</v>
      </c>
      <c r="AD59"/>
      <c r="AE59" s="37">
        <v>2001</v>
      </c>
      <c r="AF59" s="38" t="s">
        <v>20</v>
      </c>
      <c r="AG59" s="39" t="s">
        <v>122</v>
      </c>
      <c r="AH59" s="33">
        <v>367474</v>
      </c>
      <c r="AI59" s="34"/>
      <c r="AJ59" s="40"/>
      <c r="AK59" s="36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ht="45">
      <c r="A60" s="90" t="s">
        <v>118</v>
      </c>
      <c r="B60" s="91"/>
      <c r="C60" s="94"/>
      <c r="D60" s="94"/>
      <c r="E60" s="94"/>
      <c r="F60" s="93"/>
      <c r="G60" s="93"/>
      <c r="H60" s="93"/>
      <c r="I60" s="94"/>
      <c r="J60" s="94"/>
      <c r="K60" s="94"/>
      <c r="L60" s="95"/>
      <c r="M60" s="162"/>
      <c r="N60" s="6"/>
      <c r="O60" s="64">
        <v>2003</v>
      </c>
      <c r="P60" s="65" t="s">
        <v>61</v>
      </c>
      <c r="Q60" s="66" t="s">
        <v>67</v>
      </c>
      <c r="R60" s="51">
        <v>42203</v>
      </c>
      <c r="S60" s="52"/>
      <c r="T60" s="53"/>
      <c r="U60" s="54"/>
      <c r="V60"/>
      <c r="W60" s="67">
        <v>2010</v>
      </c>
      <c r="X60" s="68" t="s">
        <v>73</v>
      </c>
      <c r="Y60" s="69" t="s">
        <v>26</v>
      </c>
      <c r="Z60" s="44">
        <f>Sheet1!Z58+Sheet1!Z59+Sheet1!Z55</f>
        <v>460725.25</v>
      </c>
      <c r="AA60" s="45">
        <f>Sheet1!AA55+Sheet1!AA58+Sheet1!AA59</f>
        <v>3691329.1229999997</v>
      </c>
      <c r="AB60" s="46">
        <f>Sheet1!AA60/Sheet1!Z60*1000/12</f>
        <v>667.66638088535399</v>
      </c>
      <c r="AC60" s="47">
        <f>Sheet1!AA60/Sheet1!E604</f>
        <v>3.4260730398725583E-2</v>
      </c>
      <c r="AD60"/>
      <c r="AE60" s="48">
        <v>2001</v>
      </c>
      <c r="AF60" s="49" t="s">
        <v>20</v>
      </c>
      <c r="AG60" s="50" t="s">
        <v>26</v>
      </c>
      <c r="AH60" s="51">
        <f>Sheet1!AH59+Sheet1!AH58+Sheet1!AH57+Sheet1!AH56+Sheet1!AH55+Sheet1!AH54+Sheet1!AH53+Sheet1!AH52</f>
        <v>925250.25</v>
      </c>
      <c r="AI60" s="52">
        <v>617232.30276999995</v>
      </c>
      <c r="AJ60" s="53">
        <f>Sheet1!AI60/Sheet1!AH60*1000/12</f>
        <v>55.591474015633423</v>
      </c>
      <c r="AK60" s="54">
        <f>Sheet1!AI60/Sheet1!E177</f>
        <v>3.9447625530321599E-2</v>
      </c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ht="39">
      <c r="A61" s="101" t="s">
        <v>88</v>
      </c>
      <c r="B61" s="86"/>
      <c r="C61" s="96">
        <v>334231.91899999999</v>
      </c>
      <c r="D61" s="96">
        <v>326591.91899999999</v>
      </c>
      <c r="E61" s="96">
        <v>316974.25400000002</v>
      </c>
      <c r="F61" s="88">
        <v>97.06</v>
      </c>
      <c r="G61" s="88" t="s">
        <v>120</v>
      </c>
      <c r="H61" s="88" t="s">
        <v>91</v>
      </c>
      <c r="I61" s="96">
        <v>144083</v>
      </c>
      <c r="J61" s="96">
        <v>96643</v>
      </c>
      <c r="K61" s="96">
        <v>95378</v>
      </c>
      <c r="L61" s="89">
        <v>98.69</v>
      </c>
      <c r="M61" s="162"/>
      <c r="N61" s="6"/>
      <c r="O61" s="31">
        <v>2003</v>
      </c>
      <c r="P61" s="32" t="s">
        <v>61</v>
      </c>
      <c r="Q61" s="32" t="s">
        <v>26</v>
      </c>
      <c r="R61" s="33">
        <f>Sheet1!R60+Sheet1!R59</f>
        <v>193618</v>
      </c>
      <c r="S61" s="34">
        <v>1882662.7723699999</v>
      </c>
      <c r="T61" s="40">
        <f>Sheet1!S61/13*1000/Sheet1!R61</f>
        <v>747.96874907927338</v>
      </c>
      <c r="U61" s="36">
        <f>Sheet1!S61/Sheet1!E269</f>
        <v>0.11017328001212162</v>
      </c>
      <c r="V61"/>
      <c r="W61" s="81">
        <v>2011</v>
      </c>
      <c r="X61" s="82" t="s">
        <v>50</v>
      </c>
      <c r="Y61" s="83" t="s">
        <v>51</v>
      </c>
      <c r="Z61" s="84">
        <v>104318</v>
      </c>
      <c r="AA61" s="58">
        <v>581766.83700000006</v>
      </c>
      <c r="AB61" s="59">
        <f>Sheet1!AA61/Sheet1!Z61*1000/12</f>
        <v>464.7382978009548</v>
      </c>
      <c r="AC61" s="60">
        <f>Sheet1!AA61/Sheet1!E652</f>
        <v>3.928339904780925E-3</v>
      </c>
      <c r="AD61"/>
      <c r="AE61" s="37">
        <v>2001</v>
      </c>
      <c r="AF61" s="38" t="s">
        <v>87</v>
      </c>
      <c r="AG61" s="39" t="s">
        <v>26</v>
      </c>
      <c r="AH61" s="33"/>
      <c r="AI61" s="34">
        <f>Sheet1!E150+Sheet1!E151+Sheet1!E152+Sheet1!E154+Sheet1!E153</f>
        <v>3679.0211100000001</v>
      </c>
      <c r="AJ61" s="40"/>
      <c r="AK61" s="36">
        <f>Sheet1!AI61/Sheet1!E177</f>
        <v>2.3512808129795432E-4</v>
      </c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51.75">
      <c r="A62" s="108"/>
      <c r="B62" s="91"/>
      <c r="C62" s="94"/>
      <c r="D62" s="94"/>
      <c r="E62" s="94"/>
      <c r="F62" s="93"/>
      <c r="G62" s="93"/>
      <c r="H62" s="93"/>
      <c r="I62" s="94"/>
      <c r="J62" s="94"/>
      <c r="K62" s="94"/>
      <c r="L62" s="95"/>
      <c r="M62" s="6"/>
      <c r="N62" s="6"/>
      <c r="O62" s="64">
        <v>2003</v>
      </c>
      <c r="P62" s="65" t="s">
        <v>132</v>
      </c>
      <c r="Q62" s="66" t="s">
        <v>133</v>
      </c>
      <c r="R62" s="51">
        <v>49229</v>
      </c>
      <c r="S62" s="52"/>
      <c r="T62" s="53"/>
      <c r="U62" s="54"/>
      <c r="V62"/>
      <c r="W62" s="48">
        <v>2011</v>
      </c>
      <c r="X62" s="49" t="s">
        <v>70</v>
      </c>
      <c r="Y62" s="50" t="s">
        <v>117</v>
      </c>
      <c r="Z62" s="51">
        <v>127809</v>
      </c>
      <c r="AA62" s="52"/>
      <c r="AB62" s="53"/>
      <c r="AC62" s="54"/>
      <c r="AD62"/>
      <c r="AE62" s="67">
        <v>2001</v>
      </c>
      <c r="AF62" s="68" t="s">
        <v>130</v>
      </c>
      <c r="AG62" s="69" t="s">
        <v>26</v>
      </c>
      <c r="AH62" s="44"/>
      <c r="AI62" s="45">
        <f>Sheet1!AI61+Sheet1!AI60</f>
        <v>620911.32387999992</v>
      </c>
      <c r="AJ62" s="46"/>
      <c r="AK62" s="47">
        <f>Sheet1!AI62/Sheet1!E177</f>
        <v>3.9682753611619548E-2</v>
      </c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51.75">
      <c r="A63" s="85" t="s">
        <v>94</v>
      </c>
      <c r="B63" s="86"/>
      <c r="C63" s="96"/>
      <c r="D63" s="96"/>
      <c r="E63" s="96"/>
      <c r="F63" s="88"/>
      <c r="G63" s="88"/>
      <c r="H63" s="88"/>
      <c r="I63" s="96"/>
      <c r="J63" s="96"/>
      <c r="K63" s="96"/>
      <c r="L63" s="89"/>
      <c r="M63" s="6"/>
      <c r="N63" s="6"/>
      <c r="O63" s="31">
        <v>2003</v>
      </c>
      <c r="P63" s="32" t="s">
        <v>132</v>
      </c>
      <c r="Q63" s="32" t="s">
        <v>134</v>
      </c>
      <c r="R63" s="33">
        <v>32176</v>
      </c>
      <c r="S63" s="34"/>
      <c r="T63" s="40"/>
      <c r="U63" s="36"/>
      <c r="V63"/>
      <c r="W63" s="37">
        <v>2011</v>
      </c>
      <c r="X63" s="38" t="s">
        <v>70</v>
      </c>
      <c r="Y63" s="39" t="s">
        <v>110</v>
      </c>
      <c r="Z63" s="33">
        <v>186406</v>
      </c>
      <c r="AA63" s="34"/>
      <c r="AB63" s="40"/>
      <c r="AC63" s="36"/>
      <c r="AD63"/>
      <c r="AE63" s="81">
        <v>2002</v>
      </c>
      <c r="AF63" s="82" t="s">
        <v>137</v>
      </c>
      <c r="AG63" s="83" t="s">
        <v>63</v>
      </c>
      <c r="AH63" s="84">
        <v>494</v>
      </c>
      <c r="AI63" s="58"/>
      <c r="AJ63" s="59"/>
      <c r="AK63" s="60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60">
      <c r="A64" s="108" t="s">
        <v>95</v>
      </c>
      <c r="B64" s="91"/>
      <c r="C64" s="94">
        <v>1656672.5430000001</v>
      </c>
      <c r="D64" s="94">
        <v>1651572.5430000001</v>
      </c>
      <c r="E64" s="94">
        <v>418277.69799999997</v>
      </c>
      <c r="F64" s="93">
        <v>25.33</v>
      </c>
      <c r="G64" s="93" t="s">
        <v>126</v>
      </c>
      <c r="H64" s="93" t="s">
        <v>101</v>
      </c>
      <c r="I64" s="94">
        <v>133985</v>
      </c>
      <c r="J64" s="94">
        <v>17697</v>
      </c>
      <c r="K64" s="94">
        <v>15751</v>
      </c>
      <c r="L64" s="95">
        <v>89</v>
      </c>
      <c r="M64" s="6"/>
      <c r="N64" s="6"/>
      <c r="O64" s="64">
        <v>2003</v>
      </c>
      <c r="P64" s="65" t="s">
        <v>132</v>
      </c>
      <c r="Q64" s="66" t="s">
        <v>26</v>
      </c>
      <c r="R64" s="51">
        <f>Sheet1!R62+Sheet1!R63</f>
        <v>81405</v>
      </c>
      <c r="S64" s="52">
        <v>619541.36476999999</v>
      </c>
      <c r="T64" s="53">
        <f>Sheet1!S64/13*1000/Sheet1!R64</f>
        <v>585.43121502648205</v>
      </c>
      <c r="U64" s="54">
        <f>Sheet1!S64/Sheet1!E269</f>
        <v>3.6255512809642287E-2</v>
      </c>
      <c r="V64"/>
      <c r="W64" s="48">
        <v>2011</v>
      </c>
      <c r="X64" s="49" t="s">
        <v>70</v>
      </c>
      <c r="Y64" s="50" t="s">
        <v>112</v>
      </c>
      <c r="Z64" s="51">
        <f>Sheet1!Z63+Sheet1!Z62</f>
        <v>314215</v>
      </c>
      <c r="AA64" s="52">
        <v>390218.52799999999</v>
      </c>
      <c r="AB64" s="53">
        <f>Sheet1!AA64/Sheet1!Z64*1000/12</f>
        <v>103.49031926122773</v>
      </c>
      <c r="AC64" s="54">
        <f>Sheet1!AA64/Sheet1!E652</f>
        <v>2.6349233363524853E-3</v>
      </c>
      <c r="AD64"/>
      <c r="AE64" s="48">
        <v>2002</v>
      </c>
      <c r="AF64" s="49" t="s">
        <v>137</v>
      </c>
      <c r="AG64" s="50" t="s">
        <v>68</v>
      </c>
      <c r="AH64" s="51">
        <v>487612</v>
      </c>
      <c r="AI64" s="52"/>
      <c r="AJ64" s="53"/>
      <c r="AK64" s="5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51.75">
      <c r="A65" s="101"/>
      <c r="B65" s="86"/>
      <c r="C65" s="96"/>
      <c r="D65" s="96"/>
      <c r="E65" s="96"/>
      <c r="F65" s="88"/>
      <c r="G65" s="88" t="s">
        <v>128</v>
      </c>
      <c r="H65" s="88" t="s">
        <v>101</v>
      </c>
      <c r="I65" s="96">
        <v>230029.9</v>
      </c>
      <c r="J65" s="96">
        <v>339660</v>
      </c>
      <c r="K65" s="96">
        <v>368754</v>
      </c>
      <c r="L65" s="89">
        <v>108.57</v>
      </c>
      <c r="M65" s="6"/>
      <c r="N65" s="6"/>
      <c r="O65" s="75">
        <v>2003</v>
      </c>
      <c r="P65" s="76" t="s">
        <v>25</v>
      </c>
      <c r="Q65" s="76" t="s">
        <v>47</v>
      </c>
      <c r="R65" s="77">
        <f>Sheet1!R58+Sheet1!R61+Sheet1!R64</f>
        <v>3270335</v>
      </c>
      <c r="S65" s="78">
        <f>Sheet1!S58+Sheet1!S61+Sheet1!S64</f>
        <v>15568550.282780001</v>
      </c>
      <c r="T65" s="100">
        <f>Sheet1!S65/13*1000/Sheet1!R65</f>
        <v>366.19514238849439</v>
      </c>
      <c r="U65" s="80">
        <f>Sheet1!S65/Sheet1!E269</f>
        <v>0.91107035994995522</v>
      </c>
      <c r="V65"/>
      <c r="W65" s="37">
        <v>2011</v>
      </c>
      <c r="X65" s="38" t="s">
        <v>113</v>
      </c>
      <c r="Y65" s="39" t="s">
        <v>23</v>
      </c>
      <c r="Z65" s="33">
        <v>21462</v>
      </c>
      <c r="AA65" s="34">
        <v>1025437.4350000001</v>
      </c>
      <c r="AB65" s="40">
        <f>Sheet1!AA65/Sheet1!Z65*1000/12</f>
        <v>3981.6009497406271</v>
      </c>
      <c r="AC65" s="36">
        <f>Sheet1!AA65/Sheet1!E652</f>
        <v>6.9241946078248112E-3</v>
      </c>
      <c r="AD65"/>
      <c r="AE65" s="37">
        <v>2002</v>
      </c>
      <c r="AF65" s="38" t="s">
        <v>137</v>
      </c>
      <c r="AG65" s="39" t="s">
        <v>72</v>
      </c>
      <c r="AH65" s="33">
        <v>4950</v>
      </c>
      <c r="AI65" s="34"/>
      <c r="AJ65" s="40"/>
      <c r="AK65" s="36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45">
      <c r="A66" s="108"/>
      <c r="B66" s="91"/>
      <c r="C66" s="94"/>
      <c r="D66" s="94"/>
      <c r="E66" s="94"/>
      <c r="F66" s="93"/>
      <c r="G66" s="93" t="s">
        <v>105</v>
      </c>
      <c r="H66" s="93" t="s">
        <v>101</v>
      </c>
      <c r="I66" s="94">
        <v>26245</v>
      </c>
      <c r="J66" s="94">
        <v>27700</v>
      </c>
      <c r="K66" s="94">
        <v>43900</v>
      </c>
      <c r="L66" s="95">
        <v>158.47999999999999</v>
      </c>
      <c r="M66" s="6"/>
      <c r="N66" s="6"/>
      <c r="O66" s="21">
        <v>2004</v>
      </c>
      <c r="P66" s="22" t="s">
        <v>16</v>
      </c>
      <c r="Q66" s="23" t="s">
        <v>17</v>
      </c>
      <c r="R66" s="24">
        <v>1670828</v>
      </c>
      <c r="S66" s="25"/>
      <c r="T66" s="26"/>
      <c r="U66" s="27"/>
      <c r="V66"/>
      <c r="W66" s="67">
        <v>2011</v>
      </c>
      <c r="X66" s="68" t="s">
        <v>73</v>
      </c>
      <c r="Y66" s="69" t="s">
        <v>26</v>
      </c>
      <c r="Z66" s="44">
        <f>Sheet1!Z65+Sheet1!Z64+Sheet1!Z61</f>
        <v>439995</v>
      </c>
      <c r="AA66" s="45">
        <f>Sheet1!AA65+Sheet1!AA64+Sheet1!AA61</f>
        <v>1997422.8</v>
      </c>
      <c r="AB66" s="46">
        <f>Sheet1!AA66/Sheet1!Z66*1000/12</f>
        <v>378.30407163717769</v>
      </c>
      <c r="AC66" s="47">
        <f>Sheet1!AA66/Sheet1!E652</f>
        <v>1.3487457848958221E-2</v>
      </c>
      <c r="AD66"/>
      <c r="AE66" s="48">
        <v>2002</v>
      </c>
      <c r="AF66" s="49" t="s">
        <v>137</v>
      </c>
      <c r="AG66" s="50" t="s">
        <v>74</v>
      </c>
      <c r="AH66" s="51">
        <v>806</v>
      </c>
      <c r="AI66" s="52"/>
      <c r="AJ66" s="53"/>
      <c r="AK66" s="54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39">
      <c r="A67" s="101"/>
      <c r="B67" s="86"/>
      <c r="C67" s="96"/>
      <c r="D67" s="96"/>
      <c r="E67" s="96"/>
      <c r="F67" s="88"/>
      <c r="G67" s="88" t="s">
        <v>138</v>
      </c>
      <c r="H67" s="88" t="s">
        <v>98</v>
      </c>
      <c r="I67" s="96">
        <v>0</v>
      </c>
      <c r="J67" s="96">
        <v>21616</v>
      </c>
      <c r="K67" s="96">
        <v>27556</v>
      </c>
      <c r="L67" s="89">
        <v>127.48</v>
      </c>
      <c r="M67" s="6"/>
      <c r="N67" s="6"/>
      <c r="O67" s="31">
        <v>2004</v>
      </c>
      <c r="P67" s="32" t="s">
        <v>16</v>
      </c>
      <c r="Q67" s="32" t="s">
        <v>22</v>
      </c>
      <c r="R67" s="33">
        <v>1277060</v>
      </c>
      <c r="S67" s="34"/>
      <c r="T67" s="40"/>
      <c r="U67" s="36"/>
      <c r="V67"/>
      <c r="W67" s="81">
        <v>2012</v>
      </c>
      <c r="X67" s="82" t="s">
        <v>50</v>
      </c>
      <c r="Y67" s="83" t="s">
        <v>51</v>
      </c>
      <c r="Z67" s="84"/>
      <c r="AA67" s="58"/>
      <c r="AB67" s="59" t="e">
        <f>Sheet1!AA67/Sheet1!Z67*1000/12</f>
        <v>#DIV/0!</v>
      </c>
      <c r="AC67" s="60"/>
      <c r="AD67"/>
      <c r="AE67" s="37">
        <v>2002</v>
      </c>
      <c r="AF67" s="38" t="s">
        <v>137</v>
      </c>
      <c r="AG67" s="39" t="s">
        <v>76</v>
      </c>
      <c r="AH67" s="33">
        <v>39782</v>
      </c>
      <c r="AI67" s="34"/>
      <c r="AJ67" s="40"/>
      <c r="AK67" s="36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45">
      <c r="A68" s="131" t="s">
        <v>107</v>
      </c>
      <c r="B68" s="163"/>
      <c r="C68" s="132"/>
      <c r="D68" s="132"/>
      <c r="E68" s="132"/>
      <c r="F68" s="133"/>
      <c r="G68" s="93"/>
      <c r="H68" s="93"/>
      <c r="I68" s="94"/>
      <c r="J68" s="94"/>
      <c r="K68" s="94"/>
      <c r="L68" s="95"/>
      <c r="M68" s="6"/>
      <c r="N68" s="6"/>
      <c r="O68" s="64">
        <v>2004</v>
      </c>
      <c r="P68" s="65" t="s">
        <v>16</v>
      </c>
      <c r="Q68" s="66" t="s">
        <v>26</v>
      </c>
      <c r="R68" s="51">
        <f>Sheet1!R67+Sheet1!R66</f>
        <v>2947888</v>
      </c>
      <c r="S68" s="52">
        <v>15027451.449030001</v>
      </c>
      <c r="T68" s="53">
        <f>Sheet1!S68/13/Sheet1!R68*1000</f>
        <v>392.13084207118396</v>
      </c>
      <c r="U68" s="54">
        <f>Sheet1!S68/Sheet1!E308</f>
        <v>0.7710718858609914</v>
      </c>
      <c r="V68"/>
      <c r="W68" s="48">
        <v>2012</v>
      </c>
      <c r="X68" s="49" t="s">
        <v>70</v>
      </c>
      <c r="Y68" s="50" t="s">
        <v>117</v>
      </c>
      <c r="Z68" s="51"/>
      <c r="AA68" s="52"/>
      <c r="AB68" s="53" t="e">
        <f>Sheet1!AA68/Sheet1!Z68*1000/12</f>
        <v>#DIV/0!</v>
      </c>
      <c r="AC68" s="54"/>
      <c r="AD68"/>
      <c r="AE68" s="48">
        <v>2002</v>
      </c>
      <c r="AF68" s="49" t="s">
        <v>137</v>
      </c>
      <c r="AG68" s="50" t="s">
        <v>81</v>
      </c>
      <c r="AH68" s="51">
        <v>128932</v>
      </c>
      <c r="AI68" s="52"/>
      <c r="AJ68" s="53"/>
      <c r="AK68" s="54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ht="39">
      <c r="A69" s="135" t="s">
        <v>108</v>
      </c>
      <c r="B69" s="164"/>
      <c r="C69" s="137">
        <v>15212452.254000001</v>
      </c>
      <c r="D69" s="137">
        <v>15289997.147</v>
      </c>
      <c r="E69" s="137">
        <v>14018844.767000001</v>
      </c>
      <c r="F69" s="136">
        <v>91.69</v>
      </c>
      <c r="G69" s="138"/>
      <c r="H69" s="138"/>
      <c r="I69" s="140"/>
      <c r="J69" s="140"/>
      <c r="K69" s="140"/>
      <c r="L69" s="165"/>
      <c r="M69" s="6"/>
      <c r="N69" s="6"/>
      <c r="O69" s="31">
        <v>2004</v>
      </c>
      <c r="P69" s="32" t="s">
        <v>61</v>
      </c>
      <c r="Q69" s="32" t="s">
        <v>62</v>
      </c>
      <c r="R69" s="33">
        <v>148720</v>
      </c>
      <c r="S69" s="34"/>
      <c r="T69" s="40"/>
      <c r="U69" s="36"/>
      <c r="V69"/>
      <c r="W69" s="37">
        <v>2012</v>
      </c>
      <c r="X69" s="38" t="s">
        <v>70</v>
      </c>
      <c r="Y69" s="39" t="s">
        <v>110</v>
      </c>
      <c r="Z69" s="33"/>
      <c r="AA69" s="34"/>
      <c r="AB69" s="40" t="e">
        <f>Sheet1!AA69/Sheet1!Z69*1000/12</f>
        <v>#DIV/0!</v>
      </c>
      <c r="AC69" s="36"/>
      <c r="AD69"/>
      <c r="AE69" s="37">
        <v>2002</v>
      </c>
      <c r="AF69" s="38" t="s">
        <v>137</v>
      </c>
      <c r="AG69" s="39" t="s">
        <v>84</v>
      </c>
      <c r="AH69" s="33">
        <v>7634</v>
      </c>
      <c r="AI69" s="34"/>
      <c r="AJ69" s="40"/>
      <c r="AK69" s="36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ht="60">
      <c r="A70" s="70" t="s">
        <v>139</v>
      </c>
      <c r="B70" s="71"/>
      <c r="C70" s="72"/>
      <c r="D70" s="72"/>
      <c r="E70" s="72"/>
      <c r="F70" s="123"/>
      <c r="G70" s="123"/>
      <c r="H70" s="123"/>
      <c r="I70" s="143"/>
      <c r="J70" s="143"/>
      <c r="K70" s="143"/>
      <c r="L70" s="73"/>
      <c r="M70" s="6"/>
      <c r="N70" s="6"/>
      <c r="O70" s="64">
        <v>2004</v>
      </c>
      <c r="P70" s="65" t="s">
        <v>61</v>
      </c>
      <c r="Q70" s="66" t="s">
        <v>67</v>
      </c>
      <c r="R70" s="51">
        <v>41159</v>
      </c>
      <c r="S70" s="52"/>
      <c r="T70" s="53"/>
      <c r="U70" s="54"/>
      <c r="V70"/>
      <c r="W70" s="48">
        <v>2012</v>
      </c>
      <c r="X70" s="49" t="s">
        <v>70</v>
      </c>
      <c r="Y70" s="50" t="s">
        <v>112</v>
      </c>
      <c r="Z70" s="51"/>
      <c r="AA70" s="52"/>
      <c r="AB70" s="53" t="e">
        <f>Sheet1!AA70/Sheet1!Z70*1000/12</f>
        <v>#DIV/0!</v>
      </c>
      <c r="AC70" s="54"/>
      <c r="AD70"/>
      <c r="AE70" s="48">
        <v>2002</v>
      </c>
      <c r="AF70" s="49" t="s">
        <v>137</v>
      </c>
      <c r="AG70" s="50" t="s">
        <v>122</v>
      </c>
      <c r="AH70" s="51">
        <v>377222</v>
      </c>
      <c r="AI70" s="52"/>
      <c r="AJ70" s="53"/>
      <c r="AK70" s="54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51.75">
      <c r="A71" s="85" t="s">
        <v>140</v>
      </c>
      <c r="B71" s="86" t="s">
        <v>32</v>
      </c>
      <c r="C71" s="96">
        <v>14150</v>
      </c>
      <c r="D71" s="96">
        <v>11460.172</v>
      </c>
      <c r="E71" s="96">
        <v>7761.7566399999996</v>
      </c>
      <c r="F71" s="88">
        <v>67.728099019805299</v>
      </c>
      <c r="G71" s="88" t="s">
        <v>141</v>
      </c>
      <c r="H71" s="88" t="s">
        <v>142</v>
      </c>
      <c r="I71" s="96">
        <v>72.8</v>
      </c>
      <c r="J71" s="96">
        <v>72.8</v>
      </c>
      <c r="K71" s="96">
        <v>54.9</v>
      </c>
      <c r="L71" s="89">
        <v>75.412087912087898</v>
      </c>
      <c r="M71" s="6"/>
      <c r="N71" s="6"/>
      <c r="O71" s="31">
        <v>2004</v>
      </c>
      <c r="P71" s="32" t="s">
        <v>61</v>
      </c>
      <c r="Q71" s="32" t="s">
        <v>26</v>
      </c>
      <c r="R71" s="33">
        <f>Sheet1!R70+Sheet1!R69</f>
        <v>189879</v>
      </c>
      <c r="S71" s="34">
        <v>1936353.1308299999</v>
      </c>
      <c r="T71" s="40">
        <f>Sheet1!S71/Sheet1!R71/13*1000</f>
        <v>784.44820561029337</v>
      </c>
      <c r="U71" s="36">
        <f>Sheet1!S71/Sheet1!E308</f>
        <v>9.9355999608190276E-2</v>
      </c>
      <c r="V71"/>
      <c r="W71" s="37">
        <v>2012</v>
      </c>
      <c r="X71" s="38" t="s">
        <v>113</v>
      </c>
      <c r="Y71" s="39" t="s">
        <v>23</v>
      </c>
      <c r="Z71" s="33"/>
      <c r="AA71" s="34"/>
      <c r="AB71" s="40" t="e">
        <f>Sheet1!AA71/Sheet1!Z71*1000/12</f>
        <v>#DIV/0!</v>
      </c>
      <c r="AC71" s="36"/>
      <c r="AD71"/>
      <c r="AE71" s="37">
        <v>2002</v>
      </c>
      <c r="AF71" s="38" t="s">
        <v>137</v>
      </c>
      <c r="AG71" s="39" t="s">
        <v>26</v>
      </c>
      <c r="AH71" s="33">
        <f>Sheet1!AH70+Sheet1!AH69+Sheet1!AH68+Sheet1!AH67+Sheet1!AH66+Sheet1!AH65+Sheet1!AH64+Sheet1!AH63</f>
        <v>1047432</v>
      </c>
      <c r="AI71" s="34">
        <v>364080.52889999998</v>
      </c>
      <c r="AJ71" s="40">
        <f>Sheet1!AI71/Sheet1!AH71*1000/12</f>
        <v>28.966122932085327</v>
      </c>
      <c r="AK71" s="36">
        <f>Sheet1!AI71/Sheet1!E223</f>
        <v>2.889025033861992E-2</v>
      </c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ht="51.75">
      <c r="A72" s="108"/>
      <c r="B72" s="91" t="s">
        <v>32</v>
      </c>
      <c r="C72" s="94">
        <v>650</v>
      </c>
      <c r="D72" s="94">
        <v>131.17699999999999</v>
      </c>
      <c r="E72" s="94">
        <v>78.518720000000002</v>
      </c>
      <c r="F72" s="93">
        <v>59.857078603718598</v>
      </c>
      <c r="G72" s="93" t="s">
        <v>143</v>
      </c>
      <c r="H72" s="93" t="s">
        <v>142</v>
      </c>
      <c r="I72" s="94">
        <v>77</v>
      </c>
      <c r="J72" s="94">
        <v>11</v>
      </c>
      <c r="K72" s="94">
        <v>6.4</v>
      </c>
      <c r="L72" s="95">
        <v>58.181818181818201</v>
      </c>
      <c r="M72" s="6"/>
      <c r="N72" s="6"/>
      <c r="O72" s="64">
        <v>2004</v>
      </c>
      <c r="P72" s="65" t="s">
        <v>132</v>
      </c>
      <c r="Q72" s="66" t="s">
        <v>133</v>
      </c>
      <c r="R72" s="51">
        <v>70152</v>
      </c>
      <c r="S72" s="52"/>
      <c r="T72" s="53"/>
      <c r="U72" s="54"/>
      <c r="V72"/>
      <c r="W72" s="67">
        <v>2012</v>
      </c>
      <c r="X72" s="68" t="s">
        <v>73</v>
      </c>
      <c r="Y72" s="69" t="s">
        <v>26</v>
      </c>
      <c r="Z72" s="44"/>
      <c r="AA72" s="45"/>
      <c r="AB72" s="46" t="e">
        <f>Sheet1!AA72/Sheet1!Z72*1000/12</f>
        <v>#DIV/0!</v>
      </c>
      <c r="AC72" s="47"/>
      <c r="AD72"/>
      <c r="AE72" s="48">
        <v>2002</v>
      </c>
      <c r="AF72" s="49" t="s">
        <v>144</v>
      </c>
      <c r="AG72" s="50" t="s">
        <v>68</v>
      </c>
      <c r="AH72" s="51">
        <v>111595</v>
      </c>
      <c r="AI72" s="52"/>
      <c r="AJ72" s="53"/>
      <c r="AK72" s="54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ht="51.75">
      <c r="A73" s="101"/>
      <c r="B73" s="86" t="s">
        <v>32</v>
      </c>
      <c r="C73" s="96">
        <v>4806</v>
      </c>
      <c r="D73" s="96">
        <v>3046.9949999999999</v>
      </c>
      <c r="E73" s="96">
        <v>3043.4139100000002</v>
      </c>
      <c r="F73" s="88">
        <v>99.882471418561593</v>
      </c>
      <c r="G73" s="88" t="s">
        <v>145</v>
      </c>
      <c r="H73" s="88" t="s">
        <v>142</v>
      </c>
      <c r="I73" s="96">
        <v>73.319999999999993</v>
      </c>
      <c r="J73" s="96">
        <v>45</v>
      </c>
      <c r="K73" s="96">
        <v>4</v>
      </c>
      <c r="L73" s="89">
        <v>8.8888888888888893</v>
      </c>
      <c r="M73" s="6"/>
      <c r="N73" s="6"/>
      <c r="O73" s="31">
        <v>2004</v>
      </c>
      <c r="P73" s="32" t="s">
        <v>132</v>
      </c>
      <c r="Q73" s="32" t="s">
        <v>134</v>
      </c>
      <c r="R73" s="33">
        <v>45503</v>
      </c>
      <c r="S73" s="34"/>
      <c r="T73" s="40"/>
      <c r="U73" s="36"/>
      <c r="V73"/>
      <c r="W73"/>
      <c r="X73"/>
      <c r="Y73"/>
      <c r="Z73" s="4"/>
      <c r="AA73"/>
      <c r="AB73"/>
      <c r="AC73"/>
      <c r="AD73"/>
      <c r="AE73" s="37">
        <v>2002</v>
      </c>
      <c r="AF73" s="38" t="s">
        <v>144</v>
      </c>
      <c r="AG73" s="39" t="s">
        <v>72</v>
      </c>
      <c r="AH73" s="33">
        <v>47222</v>
      </c>
      <c r="AI73" s="34"/>
      <c r="AJ73" s="40"/>
      <c r="AK73" s="36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51.75">
      <c r="A74" s="108"/>
      <c r="B74" s="91" t="s">
        <v>32</v>
      </c>
      <c r="C74" s="94">
        <v>780</v>
      </c>
      <c r="D74" s="94">
        <v>132.273</v>
      </c>
      <c r="E74" s="94">
        <v>94.907150000000001</v>
      </c>
      <c r="F74" s="93">
        <v>71.750962025507903</v>
      </c>
      <c r="G74" s="93" t="s">
        <v>146</v>
      </c>
      <c r="H74" s="93" t="s">
        <v>142</v>
      </c>
      <c r="I74" s="94">
        <v>36</v>
      </c>
      <c r="J74" s="94">
        <v>11</v>
      </c>
      <c r="K74" s="94">
        <v>8</v>
      </c>
      <c r="L74" s="95">
        <v>72.727272727272705</v>
      </c>
      <c r="M74" s="6"/>
      <c r="N74" s="6"/>
      <c r="O74" s="64">
        <v>2004</v>
      </c>
      <c r="P74" s="65" t="s">
        <v>132</v>
      </c>
      <c r="Q74" s="66" t="s">
        <v>26</v>
      </c>
      <c r="R74" s="51">
        <f>Sheet1!R72+Sheet1!R73</f>
        <v>115655</v>
      </c>
      <c r="S74" s="52">
        <v>809474.00824999996</v>
      </c>
      <c r="T74" s="53">
        <f>Sheet1!S74/13*1000/Sheet1!R74</f>
        <v>538.38771694994716</v>
      </c>
      <c r="U74" s="54">
        <f>Sheet1!S74/Sheet1!E308</f>
        <v>4.1534830587462782E-2</v>
      </c>
      <c r="V74"/>
      <c r="W74"/>
      <c r="X74"/>
      <c r="Y74"/>
      <c r="Z74" s="4"/>
      <c r="AA74"/>
      <c r="AB74"/>
      <c r="AC74"/>
      <c r="AD74"/>
      <c r="AE74" s="48">
        <v>2002</v>
      </c>
      <c r="AF74" s="49" t="s">
        <v>144</v>
      </c>
      <c r="AG74" s="50" t="s">
        <v>122</v>
      </c>
      <c r="AH74" s="51">
        <v>71919</v>
      </c>
      <c r="AI74" s="52"/>
      <c r="AJ74" s="53"/>
      <c r="AK74" s="5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ht="51.75">
      <c r="A75" s="101"/>
      <c r="B75" s="86"/>
      <c r="C75" s="96">
        <v>0</v>
      </c>
      <c r="D75" s="96">
        <v>0</v>
      </c>
      <c r="E75" s="96">
        <v>0</v>
      </c>
      <c r="F75" s="88"/>
      <c r="G75" s="88"/>
      <c r="H75" s="88"/>
      <c r="I75" s="96"/>
      <c r="J75" s="96"/>
      <c r="K75" s="96"/>
      <c r="L75" s="89"/>
      <c r="M75" s="6"/>
      <c r="N75" s="6"/>
      <c r="O75" s="75">
        <v>2004</v>
      </c>
      <c r="P75" s="76" t="s">
        <v>25</v>
      </c>
      <c r="Q75" s="76" t="s">
        <v>47</v>
      </c>
      <c r="R75" s="77">
        <f>Sheet1!R74+Sheet1!R71+Sheet1!R68</f>
        <v>3253422</v>
      </c>
      <c r="S75" s="78">
        <f>Sheet1!S68+Sheet1!S71+Sheet1!S74</f>
        <v>17773278.58811</v>
      </c>
      <c r="T75" s="100">
        <f>Sheet1!S75/Sheet1!R75/13*1000</f>
        <v>420.22684914790074</v>
      </c>
      <c r="U75" s="80">
        <f>Sheet1!S75/Sheet1!E308</f>
        <v>0.91196271605664447</v>
      </c>
      <c r="V75"/>
      <c r="W75"/>
      <c r="X75"/>
      <c r="Y75"/>
      <c r="Z75" s="4"/>
      <c r="AA75"/>
      <c r="AB75"/>
      <c r="AC75"/>
      <c r="AD75"/>
      <c r="AE75" s="37">
        <v>2002</v>
      </c>
      <c r="AF75" s="38" t="s">
        <v>144</v>
      </c>
      <c r="AG75" s="39" t="s">
        <v>147</v>
      </c>
      <c r="AH75" s="33">
        <v>722161</v>
      </c>
      <c r="AI75" s="34"/>
      <c r="AJ75" s="40"/>
      <c r="AK75" s="36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ht="45">
      <c r="A76" s="90" t="s">
        <v>60</v>
      </c>
      <c r="B76" s="91"/>
      <c r="C76" s="94">
        <v>0</v>
      </c>
      <c r="D76" s="94">
        <v>0</v>
      </c>
      <c r="E76" s="94">
        <v>0</v>
      </c>
      <c r="F76" s="93"/>
      <c r="G76" s="93"/>
      <c r="H76" s="93"/>
      <c r="I76" s="94"/>
      <c r="J76" s="94"/>
      <c r="K76" s="94"/>
      <c r="L76" s="95"/>
      <c r="M76" s="6"/>
      <c r="N76" s="166"/>
      <c r="O76" s="21">
        <v>2005</v>
      </c>
      <c r="P76" s="22" t="s">
        <v>16</v>
      </c>
      <c r="Q76" s="23" t="s">
        <v>17</v>
      </c>
      <c r="R76" s="24">
        <v>1651284</v>
      </c>
      <c r="S76" s="25"/>
      <c r="T76" s="26"/>
      <c r="U76" s="27"/>
      <c r="V76"/>
      <c r="W76"/>
      <c r="X76"/>
      <c r="Y76"/>
      <c r="Z76" s="4"/>
      <c r="AA76"/>
      <c r="AB76"/>
      <c r="AC76"/>
      <c r="AD76"/>
      <c r="AE76" s="48">
        <v>2002</v>
      </c>
      <c r="AF76" s="49" t="s">
        <v>144</v>
      </c>
      <c r="AG76" s="50" t="s">
        <v>26</v>
      </c>
      <c r="AH76" s="51">
        <f>Sheet1!AH72+Sheet1!AH73+Sheet1!AH74+Sheet1!AH75</f>
        <v>952897</v>
      </c>
      <c r="AI76" s="52">
        <v>238479.62523999999</v>
      </c>
      <c r="AJ76" s="53">
        <f>Sheet1!AI76/Sheet1!AH76*1000/12</f>
        <v>20.855666565571447</v>
      </c>
      <c r="AK76" s="54">
        <f>Sheet1!AI76/Sheet1!E223</f>
        <v>1.8923659814107301E-2</v>
      </c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t="39">
      <c r="A77" s="101" t="s">
        <v>148</v>
      </c>
      <c r="B77" s="86"/>
      <c r="C77" s="96">
        <v>13439962.015000001</v>
      </c>
      <c r="D77" s="96">
        <v>13306916.555</v>
      </c>
      <c r="E77" s="96">
        <v>13270714.50726</v>
      </c>
      <c r="F77" s="88">
        <v>99.727945631954896</v>
      </c>
      <c r="G77" s="88" t="s">
        <v>45</v>
      </c>
      <c r="H77" s="88" t="s">
        <v>46</v>
      </c>
      <c r="I77" s="96">
        <v>1952459</v>
      </c>
      <c r="J77" s="96">
        <v>1942609</v>
      </c>
      <c r="K77" s="96">
        <v>1929201.25</v>
      </c>
      <c r="L77" s="89">
        <v>98.808797009309799</v>
      </c>
      <c r="M77" s="6"/>
      <c r="N77" s="166"/>
      <c r="O77" s="31">
        <v>2005</v>
      </c>
      <c r="P77" s="32" t="s">
        <v>16</v>
      </c>
      <c r="Q77" s="32" t="s">
        <v>22</v>
      </c>
      <c r="R77" s="33">
        <v>1265455</v>
      </c>
      <c r="S77" s="34"/>
      <c r="T77" s="40"/>
      <c r="U77" s="36"/>
      <c r="V77"/>
      <c r="W77"/>
      <c r="X77"/>
      <c r="Y77"/>
      <c r="Z77" s="4"/>
      <c r="AA77"/>
      <c r="AB77"/>
      <c r="AC77"/>
      <c r="AD77"/>
      <c r="AE77" s="37">
        <v>2002</v>
      </c>
      <c r="AF77" s="38" t="s">
        <v>87</v>
      </c>
      <c r="AG77" s="39" t="s">
        <v>26</v>
      </c>
      <c r="AH77" s="33"/>
      <c r="AI77" s="34"/>
      <c r="AJ77" s="40"/>
      <c r="AK77" s="36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ht="26.25">
      <c r="A78" s="108"/>
      <c r="B78" s="91"/>
      <c r="C78" s="94">
        <v>0</v>
      </c>
      <c r="D78" s="94">
        <v>0</v>
      </c>
      <c r="E78" s="94">
        <v>0</v>
      </c>
      <c r="F78" s="93"/>
      <c r="G78" s="93" t="s">
        <v>48</v>
      </c>
      <c r="H78" s="93" t="s">
        <v>49</v>
      </c>
      <c r="I78" s="94">
        <v>1305426</v>
      </c>
      <c r="J78" s="94">
        <v>1289833</v>
      </c>
      <c r="K78" s="94">
        <v>1281501</v>
      </c>
      <c r="L78" s="95">
        <v>98.167264938801594</v>
      </c>
      <c r="M78" s="6"/>
      <c r="N78" s="6"/>
      <c r="O78" s="64">
        <v>2005</v>
      </c>
      <c r="P78" s="65" t="s">
        <v>16</v>
      </c>
      <c r="Q78" s="66" t="s">
        <v>26</v>
      </c>
      <c r="R78" s="51">
        <f>Sheet1!R77+Sheet1!R76</f>
        <v>2916739</v>
      </c>
      <c r="S78" s="52">
        <v>16953701.05249</v>
      </c>
      <c r="T78" s="53">
        <f>Sheet1!S78/13/Sheet1!R78*1000</f>
        <v>447.11948864520906</v>
      </c>
      <c r="U78" s="54">
        <f>Sheet1!S78/Sheet1!E352</f>
        <v>0.75973586997394604</v>
      </c>
      <c r="V78"/>
      <c r="W78"/>
      <c r="X78"/>
      <c r="Y78"/>
      <c r="Z78" s="4"/>
      <c r="AA78"/>
      <c r="AB78"/>
      <c r="AC78"/>
      <c r="AD78"/>
      <c r="AE78" s="67">
        <v>2002</v>
      </c>
      <c r="AF78" s="68" t="s">
        <v>93</v>
      </c>
      <c r="AG78" s="69" t="s">
        <v>47</v>
      </c>
      <c r="AH78" s="44">
        <f>Sheet1!AH76+Sheet1!AH71</f>
        <v>2000329</v>
      </c>
      <c r="AI78" s="45">
        <f>Sheet1!E181+Sheet1!E182+Sheet1!E183+Sheet1!E184</f>
        <v>1007079.98</v>
      </c>
      <c r="AJ78" s="46"/>
      <c r="AK78" s="47">
        <f>Sheet1!AI78/Sheet1!E223</f>
        <v>7.9913069839567419E-2</v>
      </c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ht="39">
      <c r="A79" s="101"/>
      <c r="B79" s="86"/>
      <c r="C79" s="96">
        <v>0</v>
      </c>
      <c r="D79" s="96">
        <v>0</v>
      </c>
      <c r="E79" s="96">
        <v>0</v>
      </c>
      <c r="F79" s="88"/>
      <c r="G79" s="88"/>
      <c r="H79" s="88"/>
      <c r="I79" s="96"/>
      <c r="J79" s="96"/>
      <c r="K79" s="96"/>
      <c r="L79" s="89"/>
      <c r="M79" s="6"/>
      <c r="N79" s="6"/>
      <c r="O79" s="31">
        <v>2005</v>
      </c>
      <c r="P79" s="32" t="s">
        <v>61</v>
      </c>
      <c r="Q79" s="32" t="s">
        <v>62</v>
      </c>
      <c r="R79" s="33">
        <v>145029</v>
      </c>
      <c r="S79" s="34"/>
      <c r="T79" s="40"/>
      <c r="U79" s="36"/>
      <c r="V79"/>
      <c r="W79"/>
      <c r="X79"/>
      <c r="Y79"/>
      <c r="Z79" s="4"/>
      <c r="AA79"/>
      <c r="AB79"/>
      <c r="AC79"/>
      <c r="AD79"/>
      <c r="AE79" s="81">
        <v>2003</v>
      </c>
      <c r="AF79" s="82" t="s">
        <v>137</v>
      </c>
      <c r="AG79" s="83" t="s">
        <v>63</v>
      </c>
      <c r="AH79" s="84">
        <v>347</v>
      </c>
      <c r="AI79" s="58"/>
      <c r="AJ79" s="59"/>
      <c r="AK79" s="60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ht="45">
      <c r="A80" s="90" t="s">
        <v>149</v>
      </c>
      <c r="B80" s="91"/>
      <c r="C80" s="94">
        <v>0</v>
      </c>
      <c r="D80" s="94">
        <v>0</v>
      </c>
      <c r="E80" s="94">
        <v>0</v>
      </c>
      <c r="F80" s="93"/>
      <c r="G80" s="93"/>
      <c r="H80" s="93"/>
      <c r="I80" s="94"/>
      <c r="J80" s="94"/>
      <c r="K80" s="94"/>
      <c r="L80" s="95"/>
      <c r="M80" s="6"/>
      <c r="N80" s="6"/>
      <c r="O80" s="64">
        <v>2005</v>
      </c>
      <c r="P80" s="65" t="s">
        <v>61</v>
      </c>
      <c r="Q80" s="66" t="s">
        <v>67</v>
      </c>
      <c r="R80" s="51">
        <v>39956</v>
      </c>
      <c r="S80" s="52"/>
      <c r="T80" s="53"/>
      <c r="U80" s="54"/>
      <c r="V80"/>
      <c r="W80"/>
      <c r="X80"/>
      <c r="Y80"/>
      <c r="Z80" s="4"/>
      <c r="AA80"/>
      <c r="AB80"/>
      <c r="AC80"/>
      <c r="AD80"/>
      <c r="AE80" s="48">
        <v>2003</v>
      </c>
      <c r="AF80" s="49" t="s">
        <v>137</v>
      </c>
      <c r="AG80" s="50" t="s">
        <v>68</v>
      </c>
      <c r="AH80" s="51">
        <v>396543</v>
      </c>
      <c r="AI80" s="52"/>
      <c r="AJ80" s="53"/>
      <c r="AK80" s="54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ht="39">
      <c r="A81" s="101" t="s">
        <v>150</v>
      </c>
      <c r="B81" s="86"/>
      <c r="C81" s="96">
        <v>250367.66899999999</v>
      </c>
      <c r="D81" s="96">
        <v>238223.943</v>
      </c>
      <c r="E81" s="96">
        <v>225935.39983000001</v>
      </c>
      <c r="F81" s="88">
        <v>94.841600296238894</v>
      </c>
      <c r="G81" s="88" t="s">
        <v>120</v>
      </c>
      <c r="H81" s="88" t="s">
        <v>151</v>
      </c>
      <c r="I81" s="96">
        <v>94528</v>
      </c>
      <c r="J81" s="96">
        <v>94528</v>
      </c>
      <c r="K81" s="96">
        <v>90711.25</v>
      </c>
      <c r="L81" s="89">
        <v>95.962307464454994</v>
      </c>
      <c r="M81" s="6"/>
      <c r="N81" s="6"/>
      <c r="O81" s="31">
        <v>2005</v>
      </c>
      <c r="P81" s="32" t="s">
        <v>61</v>
      </c>
      <c r="Q81" s="32" t="s">
        <v>26</v>
      </c>
      <c r="R81" s="33">
        <f>Sheet1!R80+Sheet1!R79</f>
        <v>184985</v>
      </c>
      <c r="S81" s="34">
        <v>2049992.44105</v>
      </c>
      <c r="T81" s="40">
        <f>Sheet1!S81/13/Sheet1!R81*1000</f>
        <v>852.45682749744776</v>
      </c>
      <c r="U81" s="36">
        <f>Sheet1!S81/Sheet1!E352</f>
        <v>9.1865061547277374E-2</v>
      </c>
      <c r="V81"/>
      <c r="W81"/>
      <c r="X81"/>
      <c r="Y81"/>
      <c r="Z81" s="4"/>
      <c r="AA81"/>
      <c r="AB81"/>
      <c r="AC81"/>
      <c r="AD81"/>
      <c r="AE81" s="37">
        <v>2003</v>
      </c>
      <c r="AF81" s="38" t="s">
        <v>137</v>
      </c>
      <c r="AG81" s="39" t="s">
        <v>72</v>
      </c>
      <c r="AH81" s="33">
        <v>4485</v>
      </c>
      <c r="AI81" s="34"/>
      <c r="AJ81" s="40"/>
      <c r="AK81" s="36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ht="51.75">
      <c r="A82" s="90" t="s">
        <v>152</v>
      </c>
      <c r="B82" s="91"/>
      <c r="C82" s="92"/>
      <c r="D82" s="92"/>
      <c r="E82" s="92"/>
      <c r="F82" s="92"/>
      <c r="G82" s="93"/>
      <c r="H82" s="93"/>
      <c r="I82" s="94"/>
      <c r="J82" s="94"/>
      <c r="K82" s="94"/>
      <c r="L82" s="95"/>
      <c r="M82" s="6"/>
      <c r="N82" s="6"/>
      <c r="O82" s="64">
        <v>2005</v>
      </c>
      <c r="P82" s="65" t="s">
        <v>132</v>
      </c>
      <c r="Q82" s="66" t="s">
        <v>133</v>
      </c>
      <c r="R82" s="51">
        <v>118740</v>
      </c>
      <c r="S82" s="52"/>
      <c r="T82" s="53"/>
      <c r="U82" s="54"/>
      <c r="V82"/>
      <c r="W82"/>
      <c r="X82"/>
      <c r="Y82"/>
      <c r="Z82" s="4"/>
      <c r="AA82"/>
      <c r="AB82"/>
      <c r="AC82"/>
      <c r="AD82"/>
      <c r="AE82" s="48">
        <v>2003</v>
      </c>
      <c r="AF82" s="49" t="s">
        <v>137</v>
      </c>
      <c r="AG82" s="50" t="s">
        <v>74</v>
      </c>
      <c r="AH82" s="51">
        <v>320</v>
      </c>
      <c r="AI82" s="52"/>
      <c r="AJ82" s="53"/>
      <c r="AK82" s="54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51.75">
      <c r="A83" s="101" t="s">
        <v>153</v>
      </c>
      <c r="B83" s="86"/>
      <c r="C83" s="96">
        <v>1663620.3419999999</v>
      </c>
      <c r="D83" s="96">
        <v>1663472.7209999999</v>
      </c>
      <c r="E83" s="96">
        <v>461977.29105</v>
      </c>
      <c r="F83" s="87">
        <v>27.771858547357599</v>
      </c>
      <c r="G83" s="88" t="s">
        <v>154</v>
      </c>
      <c r="H83" s="88" t="s">
        <v>101</v>
      </c>
      <c r="I83" s="96">
        <v>63</v>
      </c>
      <c r="J83" s="96">
        <v>63</v>
      </c>
      <c r="K83" s="96">
        <v>63.25</v>
      </c>
      <c r="L83" s="89">
        <v>100.39682539682499</v>
      </c>
      <c r="M83" s="6"/>
      <c r="N83" s="6"/>
      <c r="O83" s="31">
        <v>2005</v>
      </c>
      <c r="P83" s="32" t="s">
        <v>132</v>
      </c>
      <c r="Q83" s="32" t="s">
        <v>134</v>
      </c>
      <c r="R83" s="33">
        <v>66820</v>
      </c>
      <c r="S83" s="34"/>
      <c r="T83" s="40"/>
      <c r="U83" s="36"/>
      <c r="V83"/>
      <c r="W83"/>
      <c r="X83"/>
      <c r="Y83"/>
      <c r="Z83" s="4"/>
      <c r="AA83"/>
      <c r="AB83"/>
      <c r="AC83"/>
      <c r="AD83"/>
      <c r="AE83" s="37">
        <v>2003</v>
      </c>
      <c r="AF83" s="38" t="s">
        <v>137</v>
      </c>
      <c r="AG83" s="39" t="s">
        <v>76</v>
      </c>
      <c r="AH83" s="33">
        <v>28859</v>
      </c>
      <c r="AI83" s="34"/>
      <c r="AJ83" s="40"/>
      <c r="AK83" s="36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ht="51.75">
      <c r="A84" s="108"/>
      <c r="B84" s="91"/>
      <c r="C84" s="92"/>
      <c r="D84" s="92"/>
      <c r="E84" s="92"/>
      <c r="F84" s="92"/>
      <c r="G84" s="93" t="s">
        <v>155</v>
      </c>
      <c r="H84" s="93" t="s">
        <v>101</v>
      </c>
      <c r="I84" s="94">
        <v>2513388</v>
      </c>
      <c r="J84" s="94">
        <v>2513388</v>
      </c>
      <c r="K84" s="94">
        <v>438128.25</v>
      </c>
      <c r="L84" s="95">
        <v>17.431779335303599</v>
      </c>
      <c r="M84" s="6"/>
      <c r="N84" s="6"/>
      <c r="O84" s="64">
        <v>2005</v>
      </c>
      <c r="P84" s="65" t="s">
        <v>132</v>
      </c>
      <c r="Q84" s="66" t="s">
        <v>26</v>
      </c>
      <c r="R84" s="51">
        <f>Sheet1!R83+Sheet1!R82</f>
        <v>185560</v>
      </c>
      <c r="S84" s="52">
        <v>921801.80593999999</v>
      </c>
      <c r="T84" s="53">
        <f>Sheet1!S84/Sheet1!R84/13*1000</f>
        <v>382.12885980897738</v>
      </c>
      <c r="U84" s="54">
        <f>Sheet1!S84/Sheet1!E352</f>
        <v>4.1308142382074337E-2</v>
      </c>
      <c r="V84"/>
      <c r="W84"/>
      <c r="X84"/>
      <c r="Y84"/>
      <c r="Z84" s="4"/>
      <c r="AA84"/>
      <c r="AB84"/>
      <c r="AC84"/>
      <c r="AD84"/>
      <c r="AE84" s="48">
        <v>2003</v>
      </c>
      <c r="AF84" s="49" t="s">
        <v>137</v>
      </c>
      <c r="AG84" s="50" t="s">
        <v>81</v>
      </c>
      <c r="AH84" s="51">
        <v>77570</v>
      </c>
      <c r="AI84" s="52"/>
      <c r="AJ84" s="53"/>
      <c r="AK84" s="5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ht="51.75">
      <c r="A85" s="101"/>
      <c r="B85" s="86"/>
      <c r="C85" s="87"/>
      <c r="D85" s="87"/>
      <c r="E85" s="87"/>
      <c r="F85" s="87"/>
      <c r="G85" s="88" t="s">
        <v>156</v>
      </c>
      <c r="H85" s="88" t="s">
        <v>101</v>
      </c>
      <c r="I85" s="96">
        <v>30789</v>
      </c>
      <c r="J85" s="96">
        <v>30789</v>
      </c>
      <c r="K85" s="96">
        <v>3021</v>
      </c>
      <c r="L85" s="89">
        <v>9.8119458248075606</v>
      </c>
      <c r="M85" s="6"/>
      <c r="N85" s="6"/>
      <c r="O85" s="75">
        <v>2005</v>
      </c>
      <c r="P85" s="76" t="s">
        <v>25</v>
      </c>
      <c r="Q85" s="76" t="s">
        <v>47</v>
      </c>
      <c r="R85" s="77">
        <f>Sheet1!R78+Sheet1!R81+Sheet1!R84</f>
        <v>3287284</v>
      </c>
      <c r="S85" s="78">
        <f>Sheet1!S84+Sheet1!S81+Sheet1!S78</f>
        <v>19925495.299479999</v>
      </c>
      <c r="T85" s="100">
        <f>Sheet1!S85/Sheet1!R85/13*1000</f>
        <v>466.2604167003239</v>
      </c>
      <c r="U85" s="80">
        <f>Sheet1!S85/Sheet1!E352</f>
        <v>0.89290907390329766</v>
      </c>
      <c r="V85"/>
      <c r="W85"/>
      <c r="X85"/>
      <c r="Y85"/>
      <c r="Z85" s="4"/>
      <c r="AA85"/>
      <c r="AB85"/>
      <c r="AC85"/>
      <c r="AD85"/>
      <c r="AE85" s="37">
        <v>2003</v>
      </c>
      <c r="AF85" s="38" t="s">
        <v>137</v>
      </c>
      <c r="AG85" s="39" t="s">
        <v>84</v>
      </c>
      <c r="AH85" s="33">
        <v>5110</v>
      </c>
      <c r="AI85" s="34"/>
      <c r="AJ85" s="40"/>
      <c r="AK85" s="36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ht="45">
      <c r="A86" s="108"/>
      <c r="B86" s="91"/>
      <c r="C86" s="92"/>
      <c r="D86" s="92"/>
      <c r="E86" s="92"/>
      <c r="F86" s="92"/>
      <c r="G86" s="93" t="s">
        <v>157</v>
      </c>
      <c r="H86" s="93" t="s">
        <v>101</v>
      </c>
      <c r="I86" s="94">
        <v>13019</v>
      </c>
      <c r="J86" s="94">
        <v>13019</v>
      </c>
      <c r="K86" s="94">
        <v>208.75</v>
      </c>
      <c r="L86" s="95">
        <v>1.60342576234734</v>
      </c>
      <c r="M86" s="6"/>
      <c r="N86" s="6"/>
      <c r="O86" s="21">
        <v>2006</v>
      </c>
      <c r="P86" s="22" t="s">
        <v>16</v>
      </c>
      <c r="Q86" s="23" t="s">
        <v>17</v>
      </c>
      <c r="R86" s="24">
        <v>1830544</v>
      </c>
      <c r="S86" s="25"/>
      <c r="T86" s="26"/>
      <c r="U86" s="27"/>
      <c r="V86"/>
      <c r="W86"/>
      <c r="X86"/>
      <c r="Y86"/>
      <c r="Z86" s="4"/>
      <c r="AA86"/>
      <c r="AB86"/>
      <c r="AC86"/>
      <c r="AD86"/>
      <c r="AE86" s="48">
        <v>2003</v>
      </c>
      <c r="AF86" s="49" t="s">
        <v>137</v>
      </c>
      <c r="AG86" s="50" t="s">
        <v>122</v>
      </c>
      <c r="AH86" s="51">
        <v>251122</v>
      </c>
      <c r="AI86" s="52"/>
      <c r="AJ86" s="53"/>
      <c r="AK86" s="54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ht="39">
      <c r="A87" s="101"/>
      <c r="B87" s="86"/>
      <c r="C87" s="87"/>
      <c r="D87" s="87"/>
      <c r="E87" s="87"/>
      <c r="F87" s="87"/>
      <c r="G87" s="88" t="s">
        <v>158</v>
      </c>
      <c r="H87" s="88" t="s">
        <v>101</v>
      </c>
      <c r="I87" s="96">
        <v>4303</v>
      </c>
      <c r="J87" s="96">
        <v>4303</v>
      </c>
      <c r="K87" s="96">
        <v>4396.25</v>
      </c>
      <c r="L87" s="89">
        <v>102.167092726005</v>
      </c>
      <c r="M87" s="6"/>
      <c r="N87" s="6"/>
      <c r="O87" s="31">
        <v>2006</v>
      </c>
      <c r="P87" s="32" t="s">
        <v>16</v>
      </c>
      <c r="Q87" s="32" t="s">
        <v>22</v>
      </c>
      <c r="R87" s="33">
        <v>1259077</v>
      </c>
      <c r="S87" s="34"/>
      <c r="T87" s="40"/>
      <c r="U87" s="36"/>
      <c r="V87"/>
      <c r="W87"/>
      <c r="X87"/>
      <c r="Y87"/>
      <c r="Z87" s="4"/>
      <c r="AA87"/>
      <c r="AB87"/>
      <c r="AC87"/>
      <c r="AD87"/>
      <c r="AE87" s="37">
        <v>2003</v>
      </c>
      <c r="AF87" s="38" t="s">
        <v>137</v>
      </c>
      <c r="AG87" s="39" t="s">
        <v>26</v>
      </c>
      <c r="AH87" s="33">
        <f>Sheet1!AH79+Sheet1!AH80+Sheet1!AH81+Sheet1!AH82+Sheet1!AH83+Sheet1!AH84+Sheet1!AH85+Sheet1!AH86</f>
        <v>764356</v>
      </c>
      <c r="AI87" s="34">
        <v>481949.06556000002</v>
      </c>
      <c r="AJ87" s="40">
        <f>Sheet1!AI87/Sheet1!AH87*1000/12</f>
        <v>52.544131438753674</v>
      </c>
      <c r="AK87" s="36">
        <f>Sheet1!AI87/Sheet1!E269</f>
        <v>2.8203622088240298E-2</v>
      </c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ht="39">
      <c r="A88" s="108"/>
      <c r="B88" s="91"/>
      <c r="C88" s="92"/>
      <c r="D88" s="92"/>
      <c r="E88" s="92"/>
      <c r="F88" s="92"/>
      <c r="G88" s="93" t="s">
        <v>159</v>
      </c>
      <c r="H88" s="93" t="s">
        <v>101</v>
      </c>
      <c r="I88" s="94">
        <v>11575</v>
      </c>
      <c r="J88" s="94">
        <v>11575</v>
      </c>
      <c r="K88" s="94">
        <v>11537.5</v>
      </c>
      <c r="L88" s="95">
        <v>99.676025917926594</v>
      </c>
      <c r="M88" s="6"/>
      <c r="N88" s="6"/>
      <c r="O88" s="64">
        <v>2006</v>
      </c>
      <c r="P88" s="65" t="s">
        <v>16</v>
      </c>
      <c r="Q88" s="66" t="s">
        <v>26</v>
      </c>
      <c r="R88" s="51">
        <f>Sheet1!R87+Sheet1!R86</f>
        <v>3089621</v>
      </c>
      <c r="S88" s="52">
        <v>22403229.980629999</v>
      </c>
      <c r="T88" s="53">
        <f>Sheet1!S88/Sheet1!R88/13*1000</f>
        <v>557.77889363303279</v>
      </c>
      <c r="U88" s="54">
        <f>Sheet1!S88/Sheet1!E396</f>
        <v>0.76731659293258414</v>
      </c>
      <c r="V88"/>
      <c r="W88"/>
      <c r="X88"/>
      <c r="Y88"/>
      <c r="Z88" s="4"/>
      <c r="AA88"/>
      <c r="AB88"/>
      <c r="AC88"/>
      <c r="AD88"/>
      <c r="AE88" s="48">
        <v>2003</v>
      </c>
      <c r="AF88" s="49" t="s">
        <v>144</v>
      </c>
      <c r="AG88" s="50" t="s">
        <v>68</v>
      </c>
      <c r="AH88" s="51">
        <v>104610</v>
      </c>
      <c r="AI88" s="52"/>
      <c r="AJ88" s="53"/>
      <c r="AK88" s="54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ht="39">
      <c r="A89" s="101"/>
      <c r="B89" s="86"/>
      <c r="C89" s="87"/>
      <c r="D89" s="87"/>
      <c r="E89" s="87"/>
      <c r="F89" s="87"/>
      <c r="G89" s="88" t="s">
        <v>160</v>
      </c>
      <c r="H89" s="88" t="s">
        <v>101</v>
      </c>
      <c r="I89" s="96">
        <v>106671</v>
      </c>
      <c r="J89" s="96">
        <v>106671</v>
      </c>
      <c r="K89" s="96">
        <v>5318.25</v>
      </c>
      <c r="L89" s="89">
        <v>4.9856568326911699</v>
      </c>
      <c r="M89" s="6"/>
      <c r="N89" s="6"/>
      <c r="O89" s="31">
        <v>2006</v>
      </c>
      <c r="P89" s="32" t="s">
        <v>61</v>
      </c>
      <c r="Q89" s="32" t="s">
        <v>62</v>
      </c>
      <c r="R89" s="33">
        <v>141931</v>
      </c>
      <c r="S89" s="34"/>
      <c r="T89" s="40"/>
      <c r="U89" s="36"/>
      <c r="V89"/>
      <c r="W89"/>
      <c r="X89"/>
      <c r="Y89"/>
      <c r="Z89" s="4"/>
      <c r="AA89"/>
      <c r="AB89"/>
      <c r="AC89"/>
      <c r="AD89"/>
      <c r="AE89" s="37">
        <v>2003</v>
      </c>
      <c r="AF89" s="38" t="s">
        <v>144</v>
      </c>
      <c r="AG89" s="39" t="s">
        <v>72</v>
      </c>
      <c r="AH89" s="33">
        <v>48594</v>
      </c>
      <c r="AI89" s="34"/>
      <c r="AJ89" s="40"/>
      <c r="AK89" s="36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ht="45">
      <c r="A90" s="108"/>
      <c r="B90" s="91"/>
      <c r="C90" s="92"/>
      <c r="D90" s="92"/>
      <c r="E90" s="92"/>
      <c r="F90" s="92"/>
      <c r="G90" s="93"/>
      <c r="H90" s="93"/>
      <c r="I90" s="94"/>
      <c r="J90" s="94"/>
      <c r="K90" s="94"/>
      <c r="L90" s="95"/>
      <c r="M90" s="6"/>
      <c r="N90" s="6"/>
      <c r="O90" s="64">
        <v>2006</v>
      </c>
      <c r="P90" s="65" t="s">
        <v>61</v>
      </c>
      <c r="Q90" s="66" t="s">
        <v>67</v>
      </c>
      <c r="R90" s="51">
        <v>38855</v>
      </c>
      <c r="S90" s="52"/>
      <c r="T90" s="53"/>
      <c r="U90" s="54"/>
      <c r="V90"/>
      <c r="W90"/>
      <c r="X90"/>
      <c r="Y90"/>
      <c r="Z90" s="4"/>
      <c r="AA90"/>
      <c r="AB90"/>
      <c r="AC90"/>
      <c r="AD90"/>
      <c r="AE90" s="48">
        <v>2003</v>
      </c>
      <c r="AF90" s="49" t="s">
        <v>144</v>
      </c>
      <c r="AG90" s="50" t="s">
        <v>122</v>
      </c>
      <c r="AH90" s="51">
        <v>66575</v>
      </c>
      <c r="AI90" s="52"/>
      <c r="AJ90" s="53"/>
      <c r="AK90" s="54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ht="39">
      <c r="A91" s="85" t="s">
        <v>161</v>
      </c>
      <c r="B91" s="86"/>
      <c r="C91" s="96">
        <v>2092770.3</v>
      </c>
      <c r="D91" s="96">
        <v>2024708.3</v>
      </c>
      <c r="E91" s="96">
        <v>2007453.9759</v>
      </c>
      <c r="F91" s="87">
        <v>99.147811855169493</v>
      </c>
      <c r="G91" s="88" t="s">
        <v>45</v>
      </c>
      <c r="H91" s="88" t="s">
        <v>46</v>
      </c>
      <c r="I91" s="96">
        <v>176981</v>
      </c>
      <c r="J91" s="96">
        <v>176981</v>
      </c>
      <c r="K91" s="96">
        <v>160323.5</v>
      </c>
      <c r="L91" s="89">
        <v>90.587972720235499</v>
      </c>
      <c r="M91" s="6"/>
      <c r="N91" s="6"/>
      <c r="O91" s="31">
        <v>2006</v>
      </c>
      <c r="P91" s="32" t="s">
        <v>61</v>
      </c>
      <c r="Q91" s="32" t="s">
        <v>26</v>
      </c>
      <c r="R91" s="33">
        <f>Sheet1!R90+Sheet1!R89</f>
        <v>180786</v>
      </c>
      <c r="S91" s="34">
        <v>2303626.9915200002</v>
      </c>
      <c r="T91" s="40">
        <f>Sheet1!S91/Sheet1!R91/13*1000</f>
        <v>980.17587794834355</v>
      </c>
      <c r="U91" s="36">
        <f>Sheet1!S91/Sheet1!E396</f>
        <v>7.889983792734151E-2</v>
      </c>
      <c r="V91"/>
      <c r="W91"/>
      <c r="X91"/>
      <c r="Y91"/>
      <c r="Z91" s="4"/>
      <c r="AA91"/>
      <c r="AB91"/>
      <c r="AC91"/>
      <c r="AD91"/>
      <c r="AE91" s="37">
        <v>2003</v>
      </c>
      <c r="AF91" s="38" t="s">
        <v>144</v>
      </c>
      <c r="AG91" s="39" t="s">
        <v>147</v>
      </c>
      <c r="AH91" s="33">
        <v>702075</v>
      </c>
      <c r="AI91" s="34"/>
      <c r="AJ91" s="40"/>
      <c r="AK91" s="36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ht="51.75">
      <c r="A92" s="108"/>
      <c r="B92" s="91"/>
      <c r="C92" s="92"/>
      <c r="D92" s="92"/>
      <c r="E92" s="92"/>
      <c r="F92" s="92"/>
      <c r="G92" s="93" t="s">
        <v>48</v>
      </c>
      <c r="H92" s="93" t="s">
        <v>49</v>
      </c>
      <c r="I92" s="94">
        <v>43142</v>
      </c>
      <c r="J92" s="94">
        <v>43142</v>
      </c>
      <c r="K92" s="94">
        <v>48124.5</v>
      </c>
      <c r="L92" s="95">
        <v>111.549070511335</v>
      </c>
      <c r="M92" s="6"/>
      <c r="N92" s="6"/>
      <c r="O92" s="64">
        <v>2006</v>
      </c>
      <c r="P92" s="65" t="s">
        <v>132</v>
      </c>
      <c r="Q92" s="66" t="s">
        <v>133</v>
      </c>
      <c r="R92" s="51">
        <v>118740</v>
      </c>
      <c r="S92" s="52"/>
      <c r="T92" s="53"/>
      <c r="U92" s="54"/>
      <c r="V92"/>
      <c r="W92"/>
      <c r="X92"/>
      <c r="Y92"/>
      <c r="Z92" s="4"/>
      <c r="AA92"/>
      <c r="AB92"/>
      <c r="AC92"/>
      <c r="AD92"/>
      <c r="AE92" s="48">
        <v>2003</v>
      </c>
      <c r="AF92" s="49" t="s">
        <v>144</v>
      </c>
      <c r="AG92" s="50" t="s">
        <v>26</v>
      </c>
      <c r="AH92" s="51">
        <f>Sheet1!AH88+Sheet1!AH89+Sheet1!AH90+Sheet1!AH91</f>
        <v>921854</v>
      </c>
      <c r="AI92" s="52">
        <v>359574.68177999998</v>
      </c>
      <c r="AJ92" s="53">
        <f>Sheet1!AI92/Sheet1!AH92*1000/12</f>
        <v>32.504666481894098</v>
      </c>
      <c r="AK92" s="54">
        <f>Sheet1!AI92/Sheet1!E269</f>
        <v>2.1042282602288492E-2</v>
      </c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ht="51.75">
      <c r="A93" s="147" t="s">
        <v>107</v>
      </c>
      <c r="B93" s="148"/>
      <c r="C93" s="150"/>
      <c r="D93" s="150"/>
      <c r="E93" s="150"/>
      <c r="F93" s="150"/>
      <c r="G93" s="88"/>
      <c r="H93" s="88"/>
      <c r="I93" s="96"/>
      <c r="J93" s="96"/>
      <c r="K93" s="96"/>
      <c r="L93" s="89"/>
      <c r="M93" s="6"/>
      <c r="N93" s="6"/>
      <c r="O93" s="31">
        <v>2006</v>
      </c>
      <c r="P93" s="32" t="s">
        <v>132</v>
      </c>
      <c r="Q93" s="32" t="s">
        <v>134</v>
      </c>
      <c r="R93" s="33">
        <v>66820</v>
      </c>
      <c r="S93" s="34"/>
      <c r="T93" s="40"/>
      <c r="U93" s="36"/>
      <c r="V93"/>
      <c r="W93"/>
      <c r="X93"/>
      <c r="Y93"/>
      <c r="Z93" s="4"/>
      <c r="AA93"/>
      <c r="AB93"/>
      <c r="AC93"/>
      <c r="AD93"/>
      <c r="AE93" s="37">
        <v>2003</v>
      </c>
      <c r="AF93" s="38" t="s">
        <v>87</v>
      </c>
      <c r="AG93" s="39" t="s">
        <v>26</v>
      </c>
      <c r="AH93" s="33"/>
      <c r="AI93" s="34">
        <f>Sheet1!E226+Sheet1!E228+Sheet1!E227</f>
        <v>1344.3314800000001</v>
      </c>
      <c r="AJ93" s="40"/>
      <c r="AK93" s="36">
        <f>Sheet1!AI93/Sheet1!E269</f>
        <v>7.8670174366225754E-5</v>
      </c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ht="51.75">
      <c r="A94" s="151" t="s">
        <v>108</v>
      </c>
      <c r="B94" s="152"/>
      <c r="C94" s="153">
        <v>17467106.326000001</v>
      </c>
      <c r="D94" s="153">
        <v>17248092.136</v>
      </c>
      <c r="E94" s="153">
        <v>15977059.77046</v>
      </c>
      <c r="F94" s="154">
        <v>92.630881401154397</v>
      </c>
      <c r="G94" s="120"/>
      <c r="H94" s="120"/>
      <c r="I94" s="121"/>
      <c r="J94" s="121"/>
      <c r="K94" s="121"/>
      <c r="L94" s="122"/>
      <c r="M94" s="6"/>
      <c r="N94" s="6"/>
      <c r="O94" s="64">
        <v>2006</v>
      </c>
      <c r="P94" s="65" t="s">
        <v>132</v>
      </c>
      <c r="Q94" s="66" t="s">
        <v>26</v>
      </c>
      <c r="R94" s="51">
        <f>Sheet1!R92+Sheet1!R93</f>
        <v>185560</v>
      </c>
      <c r="S94" s="52">
        <v>1356212.49419</v>
      </c>
      <c r="T94" s="53">
        <f>Sheet1!S94/Sheet1!R94/13*1000</f>
        <v>562.21188841676747</v>
      </c>
      <c r="U94" s="54">
        <f>Sheet1!S94/Sheet1!E396</f>
        <v>4.6450639092408624E-2</v>
      </c>
      <c r="V94"/>
      <c r="W94"/>
      <c r="X94"/>
      <c r="Y94"/>
      <c r="Z94" s="4"/>
      <c r="AA94"/>
      <c r="AB94"/>
      <c r="AC94"/>
      <c r="AD94"/>
      <c r="AE94" s="67">
        <v>2003</v>
      </c>
      <c r="AF94" s="68" t="s">
        <v>93</v>
      </c>
      <c r="AG94" s="69" t="s">
        <v>47</v>
      </c>
      <c r="AH94" s="44">
        <f>Sheet1!AH92+Sheet1!AH87</f>
        <v>1686210</v>
      </c>
      <c r="AI94" s="45">
        <f>Sheet1!AI93+Sheet1!AI92+Sheet1!AI87</f>
        <v>842868.07881999994</v>
      </c>
      <c r="AJ94" s="46"/>
      <c r="AK94" s="47">
        <f>Sheet1!AI94/Sheet1!E269</f>
        <v>4.9324574864895013E-2</v>
      </c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ht="51.75">
      <c r="A95" s="156" t="s">
        <v>162</v>
      </c>
      <c r="B95" s="157"/>
      <c r="C95" s="158"/>
      <c r="D95" s="158"/>
      <c r="E95" s="158"/>
      <c r="F95" s="158"/>
      <c r="G95" s="159"/>
      <c r="H95" s="159"/>
      <c r="I95" s="160"/>
      <c r="J95" s="160"/>
      <c r="K95" s="160"/>
      <c r="L95" s="161"/>
      <c r="M95" s="6"/>
      <c r="N95" s="6"/>
      <c r="O95" s="75">
        <v>2006</v>
      </c>
      <c r="P95" s="76" t="s">
        <v>25</v>
      </c>
      <c r="Q95" s="76" t="s">
        <v>47</v>
      </c>
      <c r="R95" s="77">
        <f>Sheet1!R88+Sheet1!R91+Sheet1!R94</f>
        <v>3455967</v>
      </c>
      <c r="S95" s="78">
        <f>Sheet1!S94+Sheet1!S91+Sheet1!S88</f>
        <v>26063069.466339998</v>
      </c>
      <c r="T95" s="100">
        <f>Sheet1!S95/Sheet1!R95/13*1000</f>
        <v>580.11303273751435</v>
      </c>
      <c r="U95" s="80">
        <f>Sheet1!S95/Sheet1!E396</f>
        <v>0.89266706995233425</v>
      </c>
      <c r="V95"/>
      <c r="W95"/>
      <c r="X95"/>
      <c r="Y95"/>
      <c r="Z95" s="4"/>
      <c r="AA95"/>
      <c r="AB95"/>
      <c r="AC95"/>
      <c r="AD95"/>
      <c r="AE95" s="37">
        <v>2004</v>
      </c>
      <c r="AF95" s="38" t="s">
        <v>137</v>
      </c>
      <c r="AG95" s="39" t="s">
        <v>63</v>
      </c>
      <c r="AH95" s="33">
        <v>527</v>
      </c>
      <c r="AI95" s="34"/>
      <c r="AJ95" s="40"/>
      <c r="AK95" s="36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ht="45">
      <c r="A96" s="90" t="s">
        <v>140</v>
      </c>
      <c r="B96" s="91" t="s">
        <v>32</v>
      </c>
      <c r="C96" s="94">
        <v>8860.15</v>
      </c>
      <c r="D96" s="94">
        <v>2664.6880000000001</v>
      </c>
      <c r="E96" s="94">
        <v>1679.61625</v>
      </c>
      <c r="F96" s="92">
        <v>63.032379400515197</v>
      </c>
      <c r="G96" s="93" t="s">
        <v>163</v>
      </c>
      <c r="H96" s="93" t="s">
        <v>164</v>
      </c>
      <c r="I96" s="94">
        <v>65.489999999999995</v>
      </c>
      <c r="J96" s="94">
        <v>13.04</v>
      </c>
      <c r="K96" s="94">
        <v>12.03</v>
      </c>
      <c r="L96" s="95">
        <v>92.254601226993898</v>
      </c>
      <c r="M96" s="6"/>
      <c r="N96" s="6"/>
      <c r="O96" s="21">
        <v>2007</v>
      </c>
      <c r="P96" s="22" t="s">
        <v>16</v>
      </c>
      <c r="Q96" s="23" t="s">
        <v>17</v>
      </c>
      <c r="R96" s="24">
        <v>1587249</v>
      </c>
      <c r="S96" s="25"/>
      <c r="T96" s="26"/>
      <c r="U96" s="27"/>
      <c r="V96"/>
      <c r="W96"/>
      <c r="X96"/>
      <c r="Y96"/>
      <c r="Z96" s="4"/>
      <c r="AA96"/>
      <c r="AB96"/>
      <c r="AC96"/>
      <c r="AD96"/>
      <c r="AE96" s="48">
        <v>2004</v>
      </c>
      <c r="AF96" s="49" t="s">
        <v>137</v>
      </c>
      <c r="AG96" s="50" t="s">
        <v>68</v>
      </c>
      <c r="AH96" s="51">
        <v>546344</v>
      </c>
      <c r="AI96" s="52"/>
      <c r="AJ96" s="53"/>
      <c r="AK96" s="54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ht="39">
      <c r="A97" s="101"/>
      <c r="B97" s="86" t="s">
        <v>32</v>
      </c>
      <c r="C97" s="96">
        <v>642.31399999999996</v>
      </c>
      <c r="D97" s="96">
        <v>221.95</v>
      </c>
      <c r="E97" s="96">
        <v>38.9495</v>
      </c>
      <c r="F97" s="87">
        <v>17.548772246001398</v>
      </c>
      <c r="G97" s="88" t="s">
        <v>143</v>
      </c>
      <c r="H97" s="88" t="s">
        <v>164</v>
      </c>
      <c r="I97" s="96">
        <v>56</v>
      </c>
      <c r="J97" s="96">
        <v>19</v>
      </c>
      <c r="K97" s="96">
        <v>19</v>
      </c>
      <c r="L97" s="89">
        <v>100</v>
      </c>
      <c r="M97" s="6"/>
      <c r="N97" s="6"/>
      <c r="O97" s="31">
        <v>2007</v>
      </c>
      <c r="P97" s="32" t="s">
        <v>16</v>
      </c>
      <c r="Q97" s="32" t="s">
        <v>22</v>
      </c>
      <c r="R97" s="33">
        <v>1245284</v>
      </c>
      <c r="S97" s="34"/>
      <c r="T97" s="40"/>
      <c r="U97" s="36"/>
      <c r="V97"/>
      <c r="W97"/>
      <c r="X97"/>
      <c r="Y97"/>
      <c r="Z97" s="4"/>
      <c r="AA97"/>
      <c r="AB97"/>
      <c r="AC97"/>
      <c r="AD97"/>
      <c r="AE97" s="37">
        <v>2004</v>
      </c>
      <c r="AF97" s="38" t="s">
        <v>137</v>
      </c>
      <c r="AG97" s="39" t="s">
        <v>72</v>
      </c>
      <c r="AH97" s="33">
        <v>6662</v>
      </c>
      <c r="AI97" s="34"/>
      <c r="AJ97" s="40"/>
      <c r="AK97" s="36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ht="39">
      <c r="A98" s="108"/>
      <c r="B98" s="91" t="s">
        <v>32</v>
      </c>
      <c r="C98" s="94">
        <v>7755</v>
      </c>
      <c r="D98" s="94">
        <v>4644</v>
      </c>
      <c r="E98" s="94">
        <v>1481.0329400000001</v>
      </c>
      <c r="F98" s="92">
        <v>31.891320844099901</v>
      </c>
      <c r="G98" s="93" t="s">
        <v>145</v>
      </c>
      <c r="H98" s="93" t="s">
        <v>164</v>
      </c>
      <c r="I98" s="94">
        <v>69.3</v>
      </c>
      <c r="J98" s="94">
        <v>49.2</v>
      </c>
      <c r="K98" s="94">
        <v>8.85</v>
      </c>
      <c r="L98" s="95">
        <v>17.987804878048799</v>
      </c>
      <c r="M98" s="6"/>
      <c r="N98" s="6"/>
      <c r="O98" s="64">
        <v>2007</v>
      </c>
      <c r="P98" s="65" t="s">
        <v>16</v>
      </c>
      <c r="Q98" s="66" t="s">
        <v>26</v>
      </c>
      <c r="R98" s="51">
        <f>Sheet1!R97+Sheet1!R96</f>
        <v>2832533</v>
      </c>
      <c r="S98" s="52">
        <v>26117235.123179998</v>
      </c>
      <c r="T98" s="53">
        <f>Sheet1!S98/13/Sheet1!R98*1000</f>
        <v>709.26555362230954</v>
      </c>
      <c r="U98" s="54">
        <f>Sheet1!S98/Sheet1!E446</f>
        <v>0.54909672814359067</v>
      </c>
      <c r="V98"/>
      <c r="W98"/>
      <c r="X98"/>
      <c r="Y98"/>
      <c r="Z98" s="4"/>
      <c r="AA98"/>
      <c r="AB98"/>
      <c r="AC98"/>
      <c r="AD98"/>
      <c r="AE98" s="48">
        <v>2004</v>
      </c>
      <c r="AF98" s="49" t="s">
        <v>137</v>
      </c>
      <c r="AG98" s="50" t="s">
        <v>74</v>
      </c>
      <c r="AH98" s="51">
        <v>4020</v>
      </c>
      <c r="AI98" s="52"/>
      <c r="AJ98" s="53"/>
      <c r="AK98" s="54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ht="39">
      <c r="A99" s="101"/>
      <c r="B99" s="86" t="s">
        <v>32</v>
      </c>
      <c r="C99" s="96">
        <v>440.6</v>
      </c>
      <c r="D99" s="96">
        <v>416.964</v>
      </c>
      <c r="E99" s="96">
        <v>254.95903000000001</v>
      </c>
      <c r="F99" s="87">
        <v>61.146533034026902</v>
      </c>
      <c r="G99" s="88" t="s">
        <v>165</v>
      </c>
      <c r="H99" s="88" t="s">
        <v>164</v>
      </c>
      <c r="I99" s="96">
        <v>49</v>
      </c>
      <c r="J99" s="96">
        <v>49</v>
      </c>
      <c r="K99" s="96">
        <v>40</v>
      </c>
      <c r="L99" s="89">
        <v>81.632653061224502</v>
      </c>
      <c r="M99" s="6"/>
      <c r="N99" s="6"/>
      <c r="O99" s="31">
        <v>2007</v>
      </c>
      <c r="P99" s="32" t="s">
        <v>61</v>
      </c>
      <c r="Q99" s="32" t="s">
        <v>62</v>
      </c>
      <c r="R99" s="33">
        <v>138494</v>
      </c>
      <c r="S99" s="34"/>
      <c r="T99" s="40"/>
      <c r="U99" s="36"/>
      <c r="V99"/>
      <c r="W99"/>
      <c r="X99"/>
      <c r="Y99"/>
      <c r="Z99" s="4"/>
      <c r="AA99"/>
      <c r="AB99"/>
      <c r="AC99"/>
      <c r="AD99"/>
      <c r="AE99" s="37">
        <v>2004</v>
      </c>
      <c r="AF99" s="38" t="s">
        <v>137</v>
      </c>
      <c r="AG99" s="39" t="s">
        <v>76</v>
      </c>
      <c r="AH99" s="33">
        <v>39449</v>
      </c>
      <c r="AI99" s="34"/>
      <c r="AJ99" s="40"/>
      <c r="AK99" s="36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ht="45">
      <c r="A100" s="108"/>
      <c r="B100" s="91"/>
      <c r="C100" s="94"/>
      <c r="D100" s="94"/>
      <c r="E100" s="94"/>
      <c r="F100" s="92"/>
      <c r="G100" s="93"/>
      <c r="H100" s="93"/>
      <c r="I100" s="94"/>
      <c r="J100" s="94"/>
      <c r="K100" s="94"/>
      <c r="L100" s="95"/>
      <c r="M100" s="6"/>
      <c r="N100" s="6"/>
      <c r="O100" s="64">
        <v>2007</v>
      </c>
      <c r="P100" s="65" t="s">
        <v>61</v>
      </c>
      <c r="Q100" s="66" t="s">
        <v>67</v>
      </c>
      <c r="R100" s="51">
        <v>38361</v>
      </c>
      <c r="S100" s="52"/>
      <c r="T100" s="53"/>
      <c r="U100" s="54"/>
      <c r="V100"/>
      <c r="W100"/>
      <c r="X100"/>
      <c r="Y100"/>
      <c r="Z100" s="4"/>
      <c r="AA100"/>
      <c r="AB100"/>
      <c r="AC100"/>
      <c r="AD100"/>
      <c r="AE100" s="48">
        <v>2004</v>
      </c>
      <c r="AF100" s="49" t="s">
        <v>137</v>
      </c>
      <c r="AG100" s="50" t="s">
        <v>81</v>
      </c>
      <c r="AH100" s="51">
        <v>136111</v>
      </c>
      <c r="AI100" s="52"/>
      <c r="AJ100" s="53"/>
      <c r="AK100" s="54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ht="39">
      <c r="A101" s="85" t="s">
        <v>60</v>
      </c>
      <c r="B101" s="86"/>
      <c r="C101" s="96"/>
      <c r="D101" s="96"/>
      <c r="E101" s="96"/>
      <c r="F101" s="87"/>
      <c r="G101" s="88"/>
      <c r="H101" s="88"/>
      <c r="I101" s="96"/>
      <c r="J101" s="96"/>
      <c r="K101" s="96"/>
      <c r="L101" s="89"/>
      <c r="M101" s="6"/>
      <c r="N101" s="6"/>
      <c r="O101" s="31">
        <v>2007</v>
      </c>
      <c r="P101" s="32" t="s">
        <v>61</v>
      </c>
      <c r="Q101" s="32" t="s">
        <v>26</v>
      </c>
      <c r="R101" s="33">
        <f>Sheet1!R100+Sheet1!R99</f>
        <v>176855</v>
      </c>
      <c r="S101" s="34">
        <v>2714705.6128400001</v>
      </c>
      <c r="T101" s="40">
        <f>Sheet1!S101/13/Sheet1!R101*1000</f>
        <v>1180.7611245370501</v>
      </c>
      <c r="U101" s="36">
        <f>Sheet1!S101/Sheet1!E446</f>
        <v>5.7074799949267653E-2</v>
      </c>
      <c r="V101"/>
      <c r="W101"/>
      <c r="X101"/>
      <c r="Y101"/>
      <c r="Z101" s="4"/>
      <c r="AA101"/>
      <c r="AB101"/>
      <c r="AC101"/>
      <c r="AD101"/>
      <c r="AE101" s="37">
        <v>2004</v>
      </c>
      <c r="AF101" s="38" t="s">
        <v>137</v>
      </c>
      <c r="AG101" s="39" t="s">
        <v>84</v>
      </c>
      <c r="AH101" s="33">
        <v>8804</v>
      </c>
      <c r="AI101" s="34"/>
      <c r="AJ101" s="40"/>
      <c r="AK101" s="36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ht="51.75">
      <c r="A102" s="108" t="s">
        <v>148</v>
      </c>
      <c r="B102" s="91"/>
      <c r="C102" s="94">
        <v>13288010.797</v>
      </c>
      <c r="D102" s="94">
        <v>13267656.736</v>
      </c>
      <c r="E102" s="94">
        <v>13263435.53837</v>
      </c>
      <c r="F102" s="92">
        <v>99.968184301764893</v>
      </c>
      <c r="G102" s="93" t="s">
        <v>45</v>
      </c>
      <c r="H102" s="93" t="s">
        <v>46</v>
      </c>
      <c r="I102" s="94">
        <v>1892613</v>
      </c>
      <c r="J102" s="94">
        <v>1892613</v>
      </c>
      <c r="K102" s="94">
        <v>1873669.25</v>
      </c>
      <c r="L102" s="95">
        <v>98.999069011995601</v>
      </c>
      <c r="M102" s="6"/>
      <c r="N102" s="6"/>
      <c r="O102" s="64">
        <v>2007</v>
      </c>
      <c r="P102" s="65" t="s">
        <v>132</v>
      </c>
      <c r="Q102" s="66" t="s">
        <v>133</v>
      </c>
      <c r="R102" s="51">
        <v>191564</v>
      </c>
      <c r="S102" s="52"/>
      <c r="T102" s="53"/>
      <c r="U102" s="54"/>
      <c r="V102"/>
      <c r="W102"/>
      <c r="X102"/>
      <c r="Y102"/>
      <c r="Z102" s="4"/>
      <c r="AA102"/>
      <c r="AB102"/>
      <c r="AC102"/>
      <c r="AD102"/>
      <c r="AE102" s="48">
        <v>2004</v>
      </c>
      <c r="AF102" s="49" t="s">
        <v>137</v>
      </c>
      <c r="AG102" s="50" t="s">
        <v>122</v>
      </c>
      <c r="AH102" s="51">
        <v>452334</v>
      </c>
      <c r="AI102" s="52"/>
      <c r="AJ102" s="53"/>
      <c r="AK102" s="54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ht="51.75">
      <c r="A103" s="101"/>
      <c r="B103" s="86"/>
      <c r="C103" s="96"/>
      <c r="D103" s="96"/>
      <c r="E103" s="96"/>
      <c r="F103" s="87"/>
      <c r="G103" s="88" t="s">
        <v>48</v>
      </c>
      <c r="H103" s="88" t="s">
        <v>49</v>
      </c>
      <c r="I103" s="96">
        <v>1285689</v>
      </c>
      <c r="J103" s="96">
        <v>1285689</v>
      </c>
      <c r="K103" s="96">
        <v>1288063.25</v>
      </c>
      <c r="L103" s="89">
        <v>100.18466752068301</v>
      </c>
      <c r="M103" s="6"/>
      <c r="N103" s="6"/>
      <c r="O103" s="31">
        <v>2007</v>
      </c>
      <c r="P103" s="32" t="s">
        <v>132</v>
      </c>
      <c r="Q103" s="32" t="s">
        <v>134</v>
      </c>
      <c r="R103" s="33">
        <v>70864</v>
      </c>
      <c r="S103" s="34"/>
      <c r="T103" s="40"/>
      <c r="U103" s="36"/>
      <c r="V103"/>
      <c r="W103"/>
      <c r="X103"/>
      <c r="Y103"/>
      <c r="Z103" s="4"/>
      <c r="AA103"/>
      <c r="AB103"/>
      <c r="AC103"/>
      <c r="AD103"/>
      <c r="AE103" s="37">
        <v>2004</v>
      </c>
      <c r="AF103" s="38" t="s">
        <v>137</v>
      </c>
      <c r="AG103" s="39" t="s">
        <v>26</v>
      </c>
      <c r="AH103" s="33">
        <f>SUM(Sheet1!AH95:AH102)</f>
        <v>1194251</v>
      </c>
      <c r="AI103" s="34">
        <v>549737.31149999995</v>
      </c>
      <c r="AJ103" s="40">
        <f>Sheet1!AI103/Sheet1!AH103*1000/12</f>
        <v>38.359978450928658</v>
      </c>
      <c r="AK103" s="36">
        <f>Sheet1!AI103/Sheet1!E308</f>
        <v>2.8207509899079896E-2</v>
      </c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ht="51.75">
      <c r="A104" s="108"/>
      <c r="B104" s="91"/>
      <c r="C104" s="94"/>
      <c r="D104" s="94"/>
      <c r="E104" s="94"/>
      <c r="F104" s="92"/>
      <c r="G104" s="93"/>
      <c r="H104" s="93"/>
      <c r="I104" s="94"/>
      <c r="J104" s="94"/>
      <c r="K104" s="94"/>
      <c r="L104" s="95"/>
      <c r="M104" s="6"/>
      <c r="N104" s="6"/>
      <c r="O104" s="64">
        <v>2007</v>
      </c>
      <c r="P104" s="65" t="s">
        <v>132</v>
      </c>
      <c r="Q104" s="66" t="s">
        <v>26</v>
      </c>
      <c r="R104" s="51">
        <f>Sheet1!R103+Sheet1!R102</f>
        <v>262428</v>
      </c>
      <c r="S104" s="52">
        <v>2586694.8934900002</v>
      </c>
      <c r="T104" s="53">
        <f>Sheet1!S104/13/Sheet1!R104*1000</f>
        <v>758.21379680697771</v>
      </c>
      <c r="U104" s="54">
        <f>Sheet1!S104/Sheet1!E446</f>
        <v>5.4383463487698368E-2</v>
      </c>
      <c r="V104"/>
      <c r="W104"/>
      <c r="X104"/>
      <c r="Y104"/>
      <c r="Z104" s="4"/>
      <c r="AA104"/>
      <c r="AB104"/>
      <c r="AC104"/>
      <c r="AD104"/>
      <c r="AE104" s="48">
        <v>2004</v>
      </c>
      <c r="AF104" s="49" t="s">
        <v>144</v>
      </c>
      <c r="AG104" s="50" t="s">
        <v>68</v>
      </c>
      <c r="AH104" s="51">
        <v>106988</v>
      </c>
      <c r="AI104" s="52"/>
      <c r="AJ104" s="53"/>
      <c r="AK104" s="5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ht="39">
      <c r="A105" s="85" t="s">
        <v>149</v>
      </c>
      <c r="B105" s="86"/>
      <c r="C105" s="96"/>
      <c r="D105" s="96"/>
      <c r="E105" s="96"/>
      <c r="F105" s="87"/>
      <c r="G105" s="88"/>
      <c r="H105" s="88"/>
      <c r="I105" s="96"/>
      <c r="J105" s="96"/>
      <c r="K105" s="96"/>
      <c r="L105" s="89"/>
      <c r="M105" s="6"/>
      <c r="N105" s="6"/>
      <c r="O105" s="31">
        <v>2007</v>
      </c>
      <c r="P105" s="32" t="s">
        <v>166</v>
      </c>
      <c r="Q105" s="32" t="s">
        <v>167</v>
      </c>
      <c r="R105" s="33">
        <v>1369110</v>
      </c>
      <c r="S105" s="34"/>
      <c r="T105" s="40"/>
      <c r="U105" s="36"/>
      <c r="V105"/>
      <c r="W105"/>
      <c r="X105"/>
      <c r="Y105"/>
      <c r="Z105" s="4"/>
      <c r="AA105"/>
      <c r="AB105"/>
      <c r="AC105"/>
      <c r="AD105"/>
      <c r="AE105" s="37">
        <v>2004</v>
      </c>
      <c r="AF105" s="38" t="s">
        <v>144</v>
      </c>
      <c r="AG105" s="39" t="s">
        <v>72</v>
      </c>
      <c r="AH105" s="33">
        <v>49959</v>
      </c>
      <c r="AI105" s="34"/>
      <c r="AJ105" s="40"/>
      <c r="AK105" s="36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ht="45">
      <c r="A106" s="108" t="s">
        <v>150</v>
      </c>
      <c r="B106" s="91"/>
      <c r="C106" s="94">
        <v>250373.12599999999</v>
      </c>
      <c r="D106" s="94">
        <v>293324.09600000002</v>
      </c>
      <c r="E106" s="94">
        <v>285816.05304999999</v>
      </c>
      <c r="F106" s="92">
        <v>97.440359297996395</v>
      </c>
      <c r="G106" s="93" t="s">
        <v>120</v>
      </c>
      <c r="H106" s="93" t="s">
        <v>91</v>
      </c>
      <c r="I106" s="94">
        <v>93021</v>
      </c>
      <c r="J106" s="94">
        <v>93021</v>
      </c>
      <c r="K106" s="94">
        <v>114177.5</v>
      </c>
      <c r="L106" s="95">
        <v>122.743789036884</v>
      </c>
      <c r="M106" s="6"/>
      <c r="N106" s="6"/>
      <c r="O106" s="64">
        <v>2007</v>
      </c>
      <c r="P106" s="65" t="s">
        <v>166</v>
      </c>
      <c r="Q106" s="66" t="s">
        <v>168</v>
      </c>
      <c r="R106" s="51">
        <v>7986</v>
      </c>
      <c r="S106" s="52"/>
      <c r="T106" s="53"/>
      <c r="U106" s="54"/>
      <c r="V106"/>
      <c r="W106"/>
      <c r="X106"/>
      <c r="Y106"/>
      <c r="Z106" s="4"/>
      <c r="AA106"/>
      <c r="AB106"/>
      <c r="AC106"/>
      <c r="AD106"/>
      <c r="AE106" s="48">
        <v>2004</v>
      </c>
      <c r="AF106" s="49" t="s">
        <v>144</v>
      </c>
      <c r="AG106" s="50" t="s">
        <v>122</v>
      </c>
      <c r="AH106" s="51">
        <v>62823</v>
      </c>
      <c r="AI106" s="52"/>
      <c r="AJ106" s="53"/>
      <c r="AK106" s="54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ht="39">
      <c r="A107" s="101"/>
      <c r="B107" s="86"/>
      <c r="C107" s="96"/>
      <c r="D107" s="96"/>
      <c r="E107" s="96"/>
      <c r="F107" s="87"/>
      <c r="G107" s="88"/>
      <c r="H107" s="88"/>
      <c r="I107" s="96"/>
      <c r="J107" s="96"/>
      <c r="K107" s="96"/>
      <c r="L107" s="89"/>
      <c r="M107" s="6"/>
      <c r="N107" s="6"/>
      <c r="O107" s="31">
        <v>2007</v>
      </c>
      <c r="P107" s="32" t="s">
        <v>166</v>
      </c>
      <c r="Q107" s="32" t="s">
        <v>26</v>
      </c>
      <c r="R107" s="33">
        <f>Sheet1!R106+Sheet1!R105</f>
        <v>1377096</v>
      </c>
      <c r="S107" s="34">
        <v>12101231.261530001</v>
      </c>
      <c r="T107" s="40">
        <f>Sheet1!S107/13/Sheet1!R107*1000</f>
        <v>675.96154748442768</v>
      </c>
      <c r="U107" s="36">
        <f>Sheet1!S107/Sheet1!E446</f>
        <v>0.25441998208752215</v>
      </c>
      <c r="V107"/>
      <c r="W107"/>
      <c r="X107"/>
      <c r="Y107"/>
      <c r="Z107" s="4"/>
      <c r="AA107"/>
      <c r="AB107"/>
      <c r="AC107"/>
      <c r="AD107"/>
      <c r="AE107" s="37">
        <v>2004</v>
      </c>
      <c r="AF107" s="38" t="s">
        <v>144</v>
      </c>
      <c r="AG107" s="39" t="s">
        <v>147</v>
      </c>
      <c r="AH107" s="33">
        <v>691408</v>
      </c>
      <c r="AI107" s="34"/>
      <c r="AJ107" s="40"/>
      <c r="AK107" s="36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ht="51.75">
      <c r="A108" s="90" t="s">
        <v>152</v>
      </c>
      <c r="B108" s="91"/>
      <c r="C108" s="94"/>
      <c r="D108" s="94"/>
      <c r="E108" s="94"/>
      <c r="F108" s="92"/>
      <c r="G108" s="93"/>
      <c r="H108" s="93"/>
      <c r="I108" s="94"/>
      <c r="J108" s="94"/>
      <c r="K108" s="94"/>
      <c r="L108" s="95"/>
      <c r="M108" s="6"/>
      <c r="N108" s="6"/>
      <c r="O108" s="41">
        <v>2007</v>
      </c>
      <c r="P108" s="42" t="s">
        <v>25</v>
      </c>
      <c r="Q108" s="43" t="s">
        <v>47</v>
      </c>
      <c r="R108" s="44">
        <f>Sheet1!R107+Sheet1!R104+Sheet1!R101+Sheet1!R98</f>
        <v>4648912</v>
      </c>
      <c r="S108" s="45">
        <f>Sheet1!S107+Sheet1!S104+Sheet1!S101+Sheet1!S98</f>
        <v>43519866.891039997</v>
      </c>
      <c r="T108" s="46">
        <f>Sheet1!S108/13/Sheet1!R108*1000</f>
        <v>720.1001155843644</v>
      </c>
      <c r="U108" s="47">
        <f>Sheet1!S108/Sheet1!E446</f>
        <v>0.91497497366807878</v>
      </c>
      <c r="V108"/>
      <c r="W108"/>
      <c r="X108"/>
      <c r="Y108"/>
      <c r="Z108" s="4"/>
      <c r="AA108"/>
      <c r="AB108"/>
      <c r="AC108"/>
      <c r="AD108"/>
      <c r="AE108" s="48">
        <v>2004</v>
      </c>
      <c r="AF108" s="49" t="s">
        <v>144</v>
      </c>
      <c r="AG108" s="50" t="s">
        <v>26</v>
      </c>
      <c r="AH108" s="51">
        <f>SUM(Sheet1!AH104:AH107)</f>
        <v>911178</v>
      </c>
      <c r="AI108" s="52">
        <v>361454.61430999998</v>
      </c>
      <c r="AJ108" s="53">
        <f>Sheet1!AI108/Sheet1!AH108*1000/12</f>
        <v>33.057446359730662</v>
      </c>
      <c r="AK108" s="54">
        <f>Sheet1!AI108/Sheet1!E308</f>
        <v>1.8546557415572894E-2</v>
      </c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ht="47.25">
      <c r="A109" s="101" t="s">
        <v>153</v>
      </c>
      <c r="B109" s="86"/>
      <c r="C109" s="96">
        <v>1663644.325</v>
      </c>
      <c r="D109" s="96">
        <v>1663574.9609999999</v>
      </c>
      <c r="E109" s="96">
        <v>607084.04237000004</v>
      </c>
      <c r="F109" s="87">
        <v>36.492737424051697</v>
      </c>
      <c r="G109" s="88" t="s">
        <v>154</v>
      </c>
      <c r="H109" s="88" t="s">
        <v>101</v>
      </c>
      <c r="I109" s="96">
        <v>756</v>
      </c>
      <c r="J109" s="96">
        <v>756</v>
      </c>
      <c r="K109" s="96">
        <v>572</v>
      </c>
      <c r="L109" s="89">
        <v>75.6613756613757</v>
      </c>
      <c r="M109" s="6"/>
      <c r="N109" s="6"/>
      <c r="O109" s="55">
        <v>2008</v>
      </c>
      <c r="P109" s="56" t="s">
        <v>16</v>
      </c>
      <c r="Q109" s="56" t="s">
        <v>17</v>
      </c>
      <c r="R109" s="84">
        <v>1560436</v>
      </c>
      <c r="S109" s="58"/>
      <c r="T109" s="59"/>
      <c r="U109" s="60"/>
      <c r="V109"/>
      <c r="W109"/>
      <c r="X109"/>
      <c r="Y109"/>
      <c r="Z109" s="4"/>
      <c r="AA109"/>
      <c r="AB109"/>
      <c r="AC109"/>
      <c r="AD109"/>
      <c r="AE109" s="37">
        <v>2004</v>
      </c>
      <c r="AF109" s="38" t="s">
        <v>93</v>
      </c>
      <c r="AG109" s="39" t="s">
        <v>47</v>
      </c>
      <c r="AH109" s="33">
        <f>Sheet1!AH108+Sheet1!AH103</f>
        <v>2105429</v>
      </c>
      <c r="AI109" s="34">
        <f>Sheet1!AI108+Sheet1!AI103</f>
        <v>911191.92580999993</v>
      </c>
      <c r="AJ109" s="40">
        <f>Sheet1!AI109/Sheet1!AH109*1000/12</f>
        <v>36.06517269600004</v>
      </c>
      <c r="AK109" s="36">
        <f>Sheet1!AI109/Sheet1!E308</f>
        <v>4.6754067314652786E-2</v>
      </c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ht="45">
      <c r="A110" s="108"/>
      <c r="B110" s="91"/>
      <c r="C110" s="94"/>
      <c r="D110" s="94"/>
      <c r="E110" s="94"/>
      <c r="F110" s="92"/>
      <c r="G110" s="93" t="s">
        <v>169</v>
      </c>
      <c r="H110" s="93" t="s">
        <v>170</v>
      </c>
      <c r="I110" s="94">
        <v>2513388</v>
      </c>
      <c r="J110" s="94">
        <v>2513388</v>
      </c>
      <c r="K110" s="94">
        <v>443417</v>
      </c>
      <c r="L110" s="95">
        <v>17.642202477293601</v>
      </c>
      <c r="M110" s="6"/>
      <c r="N110" s="6"/>
      <c r="O110" s="64">
        <v>2008</v>
      </c>
      <c r="P110" s="65" t="s">
        <v>16</v>
      </c>
      <c r="Q110" s="66" t="s">
        <v>22</v>
      </c>
      <c r="R110" s="51">
        <v>1234540</v>
      </c>
      <c r="S110" s="52"/>
      <c r="T110" s="53"/>
      <c r="U110" s="54"/>
      <c r="V110"/>
      <c r="W110"/>
      <c r="X110"/>
      <c r="Y110"/>
      <c r="Z110" s="4"/>
      <c r="AA110"/>
      <c r="AB110"/>
      <c r="AC110"/>
      <c r="AD110"/>
      <c r="AE110" s="28">
        <v>2005</v>
      </c>
      <c r="AF110" s="29" t="s">
        <v>137</v>
      </c>
      <c r="AG110" s="30" t="s">
        <v>63</v>
      </c>
      <c r="AH110" s="24">
        <v>604</v>
      </c>
      <c r="AI110" s="25"/>
      <c r="AJ110" s="26"/>
      <c r="AK110" s="27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ht="39">
      <c r="A111" s="101"/>
      <c r="B111" s="86"/>
      <c r="C111" s="96"/>
      <c r="D111" s="96"/>
      <c r="E111" s="96"/>
      <c r="F111" s="87"/>
      <c r="G111" s="88" t="s">
        <v>171</v>
      </c>
      <c r="H111" s="88" t="s">
        <v>170</v>
      </c>
      <c r="I111" s="96">
        <v>30789</v>
      </c>
      <c r="J111" s="96">
        <v>30789</v>
      </c>
      <c r="K111" s="96">
        <v>3146.5</v>
      </c>
      <c r="L111" s="89">
        <v>10.219558933385301</v>
      </c>
      <c r="M111" s="6"/>
      <c r="N111" s="6"/>
      <c r="O111" s="31">
        <v>2008</v>
      </c>
      <c r="P111" s="32" t="s">
        <v>16</v>
      </c>
      <c r="Q111" s="32" t="s">
        <v>26</v>
      </c>
      <c r="R111" s="33">
        <f>Sheet1!R110+Sheet1!R109</f>
        <v>2794976</v>
      </c>
      <c r="S111" s="34">
        <v>31294251.984469999</v>
      </c>
      <c r="T111" s="40">
        <f>Sheet1!S111/13/Sheet1!R111*1000</f>
        <v>861.2775754251694</v>
      </c>
      <c r="U111" s="36">
        <f>Sheet1!S111/Sheet1!E498</f>
        <v>0.50553143967984593</v>
      </c>
      <c r="V111"/>
      <c r="W111"/>
      <c r="X111"/>
      <c r="Y111"/>
      <c r="Z111" s="4"/>
      <c r="AA111"/>
      <c r="AB111"/>
      <c r="AC111"/>
      <c r="AD111"/>
      <c r="AE111" s="37">
        <v>2005</v>
      </c>
      <c r="AF111" s="38" t="s">
        <v>137</v>
      </c>
      <c r="AG111" s="39" t="s">
        <v>68</v>
      </c>
      <c r="AH111" s="33">
        <v>999731</v>
      </c>
      <c r="AI111" s="34"/>
      <c r="AJ111" s="40"/>
      <c r="AK111" s="36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ht="45">
      <c r="A112" s="108"/>
      <c r="B112" s="91"/>
      <c r="C112" s="94"/>
      <c r="D112" s="94"/>
      <c r="E112" s="94"/>
      <c r="F112" s="92"/>
      <c r="G112" s="93" t="s">
        <v>172</v>
      </c>
      <c r="H112" s="93" t="s">
        <v>170</v>
      </c>
      <c r="I112" s="94">
        <v>13019</v>
      </c>
      <c r="J112" s="94">
        <v>13019</v>
      </c>
      <c r="K112" s="94">
        <v>781</v>
      </c>
      <c r="L112" s="95">
        <v>5.9989246485905197</v>
      </c>
      <c r="M112" s="6"/>
      <c r="N112" s="6"/>
      <c r="O112" s="64">
        <v>2008</v>
      </c>
      <c r="P112" s="65" t="s">
        <v>61</v>
      </c>
      <c r="Q112" s="66" t="s">
        <v>62</v>
      </c>
      <c r="R112" s="51">
        <v>135753</v>
      </c>
      <c r="S112" s="52"/>
      <c r="T112" s="53"/>
      <c r="U112" s="54"/>
      <c r="V112"/>
      <c r="W112"/>
      <c r="X112"/>
      <c r="Y112"/>
      <c r="Z112" s="4"/>
      <c r="AA112"/>
      <c r="AB112"/>
      <c r="AC112"/>
      <c r="AD112"/>
      <c r="AE112" s="48">
        <v>2005</v>
      </c>
      <c r="AF112" s="49" t="s">
        <v>137</v>
      </c>
      <c r="AG112" s="50" t="s">
        <v>72</v>
      </c>
      <c r="AH112" s="51">
        <v>12464</v>
      </c>
      <c r="AI112" s="52"/>
      <c r="AJ112" s="53"/>
      <c r="AK112" s="54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ht="39">
      <c r="A113" s="101"/>
      <c r="B113" s="86"/>
      <c r="C113" s="96"/>
      <c r="D113" s="96"/>
      <c r="E113" s="96"/>
      <c r="F113" s="87"/>
      <c r="G113" s="88" t="s">
        <v>158</v>
      </c>
      <c r="H113" s="88" t="s">
        <v>101</v>
      </c>
      <c r="I113" s="96">
        <v>51636</v>
      </c>
      <c r="J113" s="96">
        <v>51636</v>
      </c>
      <c r="K113" s="96">
        <v>54193</v>
      </c>
      <c r="L113" s="89">
        <v>104.951971492757</v>
      </c>
      <c r="M113" s="6"/>
      <c r="N113" s="6"/>
      <c r="O113" s="31">
        <v>2008</v>
      </c>
      <c r="P113" s="32" t="s">
        <v>61</v>
      </c>
      <c r="Q113" s="32" t="s">
        <v>67</v>
      </c>
      <c r="R113" s="33">
        <v>37385</v>
      </c>
      <c r="S113" s="34"/>
      <c r="T113" s="40"/>
      <c r="U113" s="36"/>
      <c r="V113"/>
      <c r="W113"/>
      <c r="X113"/>
      <c r="Y113"/>
      <c r="Z113" s="4"/>
      <c r="AA113"/>
      <c r="AB113"/>
      <c r="AC113"/>
      <c r="AD113"/>
      <c r="AE113" s="37">
        <v>2005</v>
      </c>
      <c r="AF113" s="38" t="s">
        <v>137</v>
      </c>
      <c r="AG113" s="39" t="s">
        <v>74</v>
      </c>
      <c r="AH113" s="33">
        <v>10779</v>
      </c>
      <c r="AI113" s="34"/>
      <c r="AJ113" s="40"/>
      <c r="AK113" s="36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ht="39">
      <c r="A114" s="108"/>
      <c r="B114" s="91"/>
      <c r="C114" s="94"/>
      <c r="D114" s="94"/>
      <c r="E114" s="94"/>
      <c r="F114" s="92"/>
      <c r="G114" s="93" t="s">
        <v>159</v>
      </c>
      <c r="H114" s="93" t="s">
        <v>101</v>
      </c>
      <c r="I114" s="94">
        <v>138900</v>
      </c>
      <c r="J114" s="94">
        <v>138900</v>
      </c>
      <c r="K114" s="94">
        <v>138408</v>
      </c>
      <c r="L114" s="95">
        <v>99.645788336933094</v>
      </c>
      <c r="M114" s="6"/>
      <c r="N114" s="6"/>
      <c r="O114" s="64">
        <v>2008</v>
      </c>
      <c r="P114" s="65" t="s">
        <v>61</v>
      </c>
      <c r="Q114" s="66" t="s">
        <v>26</v>
      </c>
      <c r="R114" s="51">
        <f>Sheet1!R113+Sheet1!R112</f>
        <v>173138</v>
      </c>
      <c r="S114" s="52">
        <v>3456259.9457899998</v>
      </c>
      <c r="T114" s="53">
        <f>Sheet1!S114/13/Sheet1!R114*1000</f>
        <v>1535.5736445849775</v>
      </c>
      <c r="U114" s="54">
        <f>Sheet1!S114/Sheet1!E498</f>
        <v>5.5832875224820507E-2</v>
      </c>
      <c r="V114"/>
      <c r="W114"/>
      <c r="X114"/>
      <c r="Y114"/>
      <c r="Z114" s="4"/>
      <c r="AA114"/>
      <c r="AB114"/>
      <c r="AC114"/>
      <c r="AD114"/>
      <c r="AE114" s="48">
        <v>2005</v>
      </c>
      <c r="AF114" s="49" t="s">
        <v>137</v>
      </c>
      <c r="AG114" s="50" t="s">
        <v>76</v>
      </c>
      <c r="AH114" s="51">
        <v>44906</v>
      </c>
      <c r="AI114" s="52"/>
      <c r="AJ114" s="53"/>
      <c r="AK114" s="5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ht="51.75">
      <c r="A115" s="101"/>
      <c r="B115" s="86"/>
      <c r="C115" s="96"/>
      <c r="D115" s="96"/>
      <c r="E115" s="96"/>
      <c r="F115" s="87"/>
      <c r="G115" s="88" t="s">
        <v>173</v>
      </c>
      <c r="H115" s="88" t="s">
        <v>170</v>
      </c>
      <c r="I115" s="96">
        <v>106671</v>
      </c>
      <c r="J115" s="96">
        <v>106671</v>
      </c>
      <c r="K115" s="96">
        <v>28710</v>
      </c>
      <c r="L115" s="89">
        <v>26.9145315971539</v>
      </c>
      <c r="M115" s="6"/>
      <c r="N115" s="6"/>
      <c r="O115" s="31">
        <v>2008</v>
      </c>
      <c r="P115" s="32" t="s">
        <v>132</v>
      </c>
      <c r="Q115" s="32" t="s">
        <v>133</v>
      </c>
      <c r="R115" s="33">
        <v>227274</v>
      </c>
      <c r="S115" s="34"/>
      <c r="T115" s="40"/>
      <c r="U115" s="36"/>
      <c r="V115"/>
      <c r="W115"/>
      <c r="X115"/>
      <c r="Y115"/>
      <c r="Z115" s="4"/>
      <c r="AA115"/>
      <c r="AB115"/>
      <c r="AC115"/>
      <c r="AD115"/>
      <c r="AE115" s="37">
        <v>2005</v>
      </c>
      <c r="AF115" s="38" t="s">
        <v>137</v>
      </c>
      <c r="AG115" s="39" t="s">
        <v>81</v>
      </c>
      <c r="AH115" s="33">
        <v>138275</v>
      </c>
      <c r="AI115" s="34"/>
      <c r="AJ115" s="40"/>
      <c r="AK115" s="36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ht="51.75">
      <c r="A116" s="108"/>
      <c r="B116" s="91"/>
      <c r="C116" s="94"/>
      <c r="D116" s="94"/>
      <c r="E116" s="94"/>
      <c r="F116" s="92"/>
      <c r="G116" s="93"/>
      <c r="H116" s="93"/>
      <c r="I116" s="94"/>
      <c r="J116" s="94"/>
      <c r="K116" s="94"/>
      <c r="L116" s="95"/>
      <c r="M116" s="6"/>
      <c r="N116" s="6"/>
      <c r="O116" s="64">
        <v>2008</v>
      </c>
      <c r="P116" s="65" t="s">
        <v>132</v>
      </c>
      <c r="Q116" s="66" t="s">
        <v>134</v>
      </c>
      <c r="R116" s="51">
        <v>72979</v>
      </c>
      <c r="S116" s="52"/>
      <c r="T116" s="53"/>
      <c r="U116" s="54"/>
      <c r="V116"/>
      <c r="W116"/>
      <c r="X116"/>
      <c r="Y116"/>
      <c r="Z116" s="4"/>
      <c r="AA116"/>
      <c r="AB116"/>
      <c r="AC116"/>
      <c r="AD116"/>
      <c r="AE116" s="48">
        <v>2005</v>
      </c>
      <c r="AF116" s="49" t="s">
        <v>137</v>
      </c>
      <c r="AG116" s="50" t="s">
        <v>84</v>
      </c>
      <c r="AH116" s="51">
        <v>21403</v>
      </c>
      <c r="AI116" s="52"/>
      <c r="AJ116" s="53"/>
      <c r="AK116" s="54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ht="51.75">
      <c r="A117" s="85" t="s">
        <v>161</v>
      </c>
      <c r="B117" s="86"/>
      <c r="C117" s="96">
        <v>1897639.9240000001</v>
      </c>
      <c r="D117" s="96">
        <v>2028479.9240000001</v>
      </c>
      <c r="E117" s="96">
        <v>2020935.72612</v>
      </c>
      <c r="F117" s="87">
        <v>99.628086145160196</v>
      </c>
      <c r="G117" s="88" t="s">
        <v>45</v>
      </c>
      <c r="H117" s="88" t="s">
        <v>46</v>
      </c>
      <c r="I117" s="96">
        <v>158544</v>
      </c>
      <c r="J117" s="96">
        <v>158544</v>
      </c>
      <c r="K117" s="96">
        <v>160719.5</v>
      </c>
      <c r="L117" s="89">
        <v>101.372174286003</v>
      </c>
      <c r="M117" s="6"/>
      <c r="N117" s="6"/>
      <c r="O117" s="31">
        <v>2008</v>
      </c>
      <c r="P117" s="32" t="s">
        <v>132</v>
      </c>
      <c r="Q117" s="32" t="s">
        <v>26</v>
      </c>
      <c r="R117" s="33">
        <f>Sheet1!R116+Sheet1!R115</f>
        <v>300253</v>
      </c>
      <c r="S117" s="34">
        <v>3248008.2796800002</v>
      </c>
      <c r="T117" s="40">
        <f>Sheet1!S117/13/Sheet1!R117*1000</f>
        <v>832.12088053946309</v>
      </c>
      <c r="U117" s="36">
        <f>Sheet1!S117/Sheet1!E498</f>
        <v>5.24687505722626E-2</v>
      </c>
      <c r="V117"/>
      <c r="W117"/>
      <c r="X117"/>
      <c r="Y117"/>
      <c r="Z117" s="4"/>
      <c r="AA117"/>
      <c r="AB117"/>
      <c r="AC117"/>
      <c r="AD117"/>
      <c r="AE117" s="37">
        <v>2005</v>
      </c>
      <c r="AF117" s="38" t="s">
        <v>137</v>
      </c>
      <c r="AG117" s="39" t="s">
        <v>122</v>
      </c>
      <c r="AH117" s="33">
        <v>808316</v>
      </c>
      <c r="AI117" s="34"/>
      <c r="AJ117" s="40"/>
      <c r="AK117" s="36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ht="45">
      <c r="A118" s="108"/>
      <c r="B118" s="91"/>
      <c r="C118" s="94"/>
      <c r="D118" s="94"/>
      <c r="E118" s="94"/>
      <c r="F118" s="92"/>
      <c r="G118" s="93" t="s">
        <v>48</v>
      </c>
      <c r="H118" s="93" t="s">
        <v>49</v>
      </c>
      <c r="I118" s="94">
        <v>48739</v>
      </c>
      <c r="J118" s="94">
        <v>48739</v>
      </c>
      <c r="K118" s="94">
        <v>46817.5</v>
      </c>
      <c r="L118" s="95">
        <v>96.057571964956196</v>
      </c>
      <c r="M118" s="6"/>
      <c r="N118" s="6"/>
      <c r="O118" s="64">
        <v>2008</v>
      </c>
      <c r="P118" s="65" t="s">
        <v>166</v>
      </c>
      <c r="Q118" s="66" t="s">
        <v>167</v>
      </c>
      <c r="R118" s="51">
        <v>1813023</v>
      </c>
      <c r="S118" s="52"/>
      <c r="T118" s="53"/>
      <c r="U118" s="54"/>
      <c r="V118"/>
      <c r="W118"/>
      <c r="X118"/>
      <c r="Y118"/>
      <c r="Z118" s="4"/>
      <c r="AA118"/>
      <c r="AB118"/>
      <c r="AC118"/>
      <c r="AD118"/>
      <c r="AE118" s="48">
        <v>2005</v>
      </c>
      <c r="AF118" s="49" t="s">
        <v>137</v>
      </c>
      <c r="AG118" s="50" t="s">
        <v>26</v>
      </c>
      <c r="AH118" s="51">
        <f>SUM(Sheet1!AH110:AH117)</f>
        <v>2036478</v>
      </c>
      <c r="AI118" s="52">
        <v>1117672.2607499999</v>
      </c>
      <c r="AJ118" s="53">
        <f>Sheet1!AI118/Sheet1!AH118*1000/12</f>
        <v>45.735507607987898</v>
      </c>
      <c r="AK118" s="54">
        <f>Sheet1!AI118/Sheet1!E352</f>
        <v>5.0085565667204873E-2</v>
      </c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ht="39">
      <c r="A119" s="147" t="s">
        <v>107</v>
      </c>
      <c r="B119" s="148"/>
      <c r="C119" s="149"/>
      <c r="D119" s="149"/>
      <c r="E119" s="149"/>
      <c r="F119" s="150"/>
      <c r="G119" s="88"/>
      <c r="H119" s="88"/>
      <c r="I119" s="96"/>
      <c r="J119" s="96"/>
      <c r="K119" s="96"/>
      <c r="L119" s="89"/>
      <c r="M119" s="6"/>
      <c r="N119" s="6"/>
      <c r="O119" s="31">
        <v>2008</v>
      </c>
      <c r="P119" s="32" t="s">
        <v>166</v>
      </c>
      <c r="Q119" s="32" t="s">
        <v>168</v>
      </c>
      <c r="R119" s="33">
        <v>29690</v>
      </c>
      <c r="S119" s="34"/>
      <c r="T119" s="40"/>
      <c r="U119" s="36"/>
      <c r="V119"/>
      <c r="W119"/>
      <c r="X119"/>
      <c r="Y119"/>
      <c r="Z119" s="4"/>
      <c r="AA119"/>
      <c r="AB119"/>
      <c r="AC119"/>
      <c r="AD119"/>
      <c r="AE119" s="37">
        <v>2005</v>
      </c>
      <c r="AF119" s="38" t="s">
        <v>144</v>
      </c>
      <c r="AG119" s="39" t="s">
        <v>68</v>
      </c>
      <c r="AH119" s="33">
        <v>104379</v>
      </c>
      <c r="AI119" s="34"/>
      <c r="AJ119" s="40"/>
      <c r="AK119" s="36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ht="45">
      <c r="A120" s="151" t="s">
        <v>108</v>
      </c>
      <c r="B120" s="152"/>
      <c r="C120" s="153">
        <v>17117366.236000001</v>
      </c>
      <c r="D120" s="153">
        <v>17260983.318999998</v>
      </c>
      <c r="E120" s="153">
        <v>16180725.91763</v>
      </c>
      <c r="F120" s="154">
        <v>93.741623050055907</v>
      </c>
      <c r="G120" s="120"/>
      <c r="H120" s="120"/>
      <c r="I120" s="121"/>
      <c r="J120" s="121"/>
      <c r="K120" s="121"/>
      <c r="L120" s="122"/>
      <c r="M120" s="6"/>
      <c r="N120" s="6"/>
      <c r="O120" s="64">
        <v>2008</v>
      </c>
      <c r="P120" s="65" t="s">
        <v>166</v>
      </c>
      <c r="Q120" s="66" t="s">
        <v>26</v>
      </c>
      <c r="R120" s="51">
        <f>Sheet1!R119+Sheet1!R118</f>
        <v>1842713</v>
      </c>
      <c r="S120" s="52">
        <v>17114534.20865</v>
      </c>
      <c r="T120" s="53">
        <f>Sheet1!S120/13/Sheet1!R120*1000</f>
        <v>714.43715404114232</v>
      </c>
      <c r="U120" s="54">
        <f>Sheet1!S120/Sheet1!E498</f>
        <v>0.27647042409712796</v>
      </c>
      <c r="V120"/>
      <c r="W120"/>
      <c r="X120"/>
      <c r="Y120"/>
      <c r="Z120" s="4"/>
      <c r="AA120"/>
      <c r="AB120"/>
      <c r="AC120"/>
      <c r="AD120"/>
      <c r="AE120" s="48">
        <v>2005</v>
      </c>
      <c r="AF120" s="49" t="s">
        <v>144</v>
      </c>
      <c r="AG120" s="50" t="s">
        <v>72</v>
      </c>
      <c r="AH120" s="51">
        <v>48859</v>
      </c>
      <c r="AI120" s="52"/>
      <c r="AJ120" s="53"/>
      <c r="AK120" s="54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ht="51.75">
      <c r="A121" s="156" t="s">
        <v>174</v>
      </c>
      <c r="B121" s="157"/>
      <c r="C121" s="158"/>
      <c r="D121" s="158"/>
      <c r="E121" s="158"/>
      <c r="F121" s="158"/>
      <c r="G121" s="159"/>
      <c r="H121" s="159"/>
      <c r="I121" s="160"/>
      <c r="J121" s="160"/>
      <c r="K121" s="160"/>
      <c r="L121" s="161"/>
      <c r="M121" s="6"/>
      <c r="N121" s="6"/>
      <c r="O121" s="75">
        <v>2008</v>
      </c>
      <c r="P121" s="76" t="s">
        <v>25</v>
      </c>
      <c r="Q121" s="76" t="s">
        <v>47</v>
      </c>
      <c r="R121" s="77">
        <f>Sheet1!R120+Sheet1!R117+Sheet1!R114+Sheet1!R111</f>
        <v>5111080</v>
      </c>
      <c r="S121" s="78">
        <f>Sheet1!S120+Sheet1!S117+Sheet1!S114+Sheet1!S111</f>
        <v>55113054.418589994</v>
      </c>
      <c r="T121" s="100">
        <f>Sheet1!S121/13/Sheet1!R121*1000</f>
        <v>829.46573415147543</v>
      </c>
      <c r="U121" s="80">
        <f>Sheet1!S121/Sheet1!E498</f>
        <v>0.89030348957405692</v>
      </c>
      <c r="V121"/>
      <c r="W121"/>
      <c r="X121"/>
      <c r="Y121"/>
      <c r="Z121" s="4"/>
      <c r="AA121"/>
      <c r="AB121"/>
      <c r="AC121"/>
      <c r="AD121"/>
      <c r="AE121" s="37">
        <v>2005</v>
      </c>
      <c r="AF121" s="38" t="s">
        <v>144</v>
      </c>
      <c r="AG121" s="39" t="s">
        <v>122</v>
      </c>
      <c r="AH121" s="33">
        <v>64300</v>
      </c>
      <c r="AI121" s="34"/>
      <c r="AJ121" s="40"/>
      <c r="AK121" s="36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ht="45">
      <c r="A122" s="90" t="s">
        <v>140</v>
      </c>
      <c r="B122" s="91" t="s">
        <v>32</v>
      </c>
      <c r="C122" s="94">
        <v>5642.87</v>
      </c>
      <c r="D122" s="94">
        <v>2724.42</v>
      </c>
      <c r="E122" s="94">
        <v>2324.1291500000002</v>
      </c>
      <c r="F122" s="92">
        <v>85.307300269415094</v>
      </c>
      <c r="G122" s="93" t="s">
        <v>163</v>
      </c>
      <c r="H122" s="93" t="s">
        <v>175</v>
      </c>
      <c r="I122" s="94" t="s">
        <v>176</v>
      </c>
      <c r="J122" s="94" t="s">
        <v>176</v>
      </c>
      <c r="K122" s="94" t="s">
        <v>176</v>
      </c>
      <c r="L122" s="95"/>
      <c r="M122" s="6"/>
      <c r="N122" s="6"/>
      <c r="O122" s="21">
        <v>2009</v>
      </c>
      <c r="P122" s="22" t="s">
        <v>16</v>
      </c>
      <c r="Q122" s="23" t="s">
        <v>17</v>
      </c>
      <c r="R122" s="24">
        <v>1826938</v>
      </c>
      <c r="S122" s="25"/>
      <c r="T122" s="26"/>
      <c r="U122" s="27"/>
      <c r="V122"/>
      <c r="W122"/>
      <c r="X122"/>
      <c r="Y122"/>
      <c r="Z122" s="4"/>
      <c r="AA122"/>
      <c r="AB122"/>
      <c r="AC122"/>
      <c r="AD122"/>
      <c r="AE122" s="48">
        <v>2005</v>
      </c>
      <c r="AF122" s="49" t="s">
        <v>144</v>
      </c>
      <c r="AG122" s="50" t="s">
        <v>147</v>
      </c>
      <c r="AH122" s="51">
        <v>696268</v>
      </c>
      <c r="AI122" s="52"/>
      <c r="AJ122" s="53"/>
      <c r="AK122" s="54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ht="39">
      <c r="A123" s="101"/>
      <c r="B123" s="86" t="s">
        <v>32</v>
      </c>
      <c r="C123" s="96">
        <v>350</v>
      </c>
      <c r="D123" s="96">
        <v>0</v>
      </c>
      <c r="E123" s="96">
        <v>0</v>
      </c>
      <c r="F123" s="87">
        <v>0</v>
      </c>
      <c r="G123" s="88" t="s">
        <v>143</v>
      </c>
      <c r="H123" s="88" t="s">
        <v>175</v>
      </c>
      <c r="I123" s="96" t="s">
        <v>176</v>
      </c>
      <c r="J123" s="96" t="s">
        <v>176</v>
      </c>
      <c r="K123" s="96" t="s">
        <v>176</v>
      </c>
      <c r="L123" s="89"/>
      <c r="M123" s="6"/>
      <c r="N123" s="6"/>
      <c r="O123" s="31">
        <v>2009</v>
      </c>
      <c r="P123" s="32" t="s">
        <v>16</v>
      </c>
      <c r="Q123" s="32" t="s">
        <v>22</v>
      </c>
      <c r="R123" s="33">
        <v>1325941</v>
      </c>
      <c r="S123" s="34"/>
      <c r="T123" s="40"/>
      <c r="U123" s="36"/>
      <c r="V123"/>
      <c r="W123"/>
      <c r="X123"/>
      <c r="Y123"/>
      <c r="Z123" s="4"/>
      <c r="AA123"/>
      <c r="AB123"/>
      <c r="AC123"/>
      <c r="AD123"/>
      <c r="AE123" s="37">
        <v>2005</v>
      </c>
      <c r="AF123" s="38" t="s">
        <v>144</v>
      </c>
      <c r="AG123" s="39" t="s">
        <v>26</v>
      </c>
      <c r="AH123" s="33">
        <f>Sheet1!AH122+Sheet1!AH121+Sheet1!AH120+Sheet1!AH119</f>
        <v>913806</v>
      </c>
      <c r="AI123" s="34">
        <v>490863.67731</v>
      </c>
      <c r="AJ123" s="40">
        <f>Sheet1!AI123/Sheet1!AH123*1000/12</f>
        <v>44.763665857413933</v>
      </c>
      <c r="AK123" s="36">
        <f>Sheet1!AI123/Sheet1!E352</f>
        <v>2.1996774731671418E-2</v>
      </c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ht="26.25">
      <c r="A124" s="108"/>
      <c r="B124" s="91" t="s">
        <v>32</v>
      </c>
      <c r="C124" s="94">
        <v>2370</v>
      </c>
      <c r="D124" s="94">
        <v>4299.1000000000004</v>
      </c>
      <c r="E124" s="94">
        <v>1973.86733</v>
      </c>
      <c r="F124" s="92">
        <v>45.9135011979252</v>
      </c>
      <c r="G124" s="93" t="s">
        <v>145</v>
      </c>
      <c r="H124" s="93" t="s">
        <v>175</v>
      </c>
      <c r="I124" s="94" t="s">
        <v>176</v>
      </c>
      <c r="J124" s="94" t="s">
        <v>176</v>
      </c>
      <c r="K124" s="94" t="s">
        <v>176</v>
      </c>
      <c r="L124" s="95"/>
      <c r="M124" s="6"/>
      <c r="N124" s="6"/>
      <c r="O124" s="64">
        <v>2009</v>
      </c>
      <c r="P124" s="65" t="s">
        <v>16</v>
      </c>
      <c r="Q124" s="66" t="s">
        <v>26</v>
      </c>
      <c r="R124" s="51">
        <f>Sheet1!R123+Sheet1!R122</f>
        <v>3152879</v>
      </c>
      <c r="S124" s="52">
        <v>43119516.657020003</v>
      </c>
      <c r="T124" s="53">
        <f>Sheet1!S124/13/Sheet1!R124*1000</f>
        <v>1052.018138562833</v>
      </c>
      <c r="U124" s="54">
        <f>Sheet1!S124/Sheet1!E552</f>
        <v>0.53461064057271723</v>
      </c>
      <c r="V124"/>
      <c r="W124"/>
      <c r="X124"/>
      <c r="Y124"/>
      <c r="Z124" s="4"/>
      <c r="AA124"/>
      <c r="AB124"/>
      <c r="AC124"/>
      <c r="AD124"/>
      <c r="AE124" s="67">
        <v>2005</v>
      </c>
      <c r="AF124" s="68" t="s">
        <v>93</v>
      </c>
      <c r="AG124" s="69" t="s">
        <v>47</v>
      </c>
      <c r="AH124" s="44">
        <f>Sheet1!AH123+Sheet1!AH118</f>
        <v>2950284</v>
      </c>
      <c r="AI124" s="45">
        <f>Sheet1!AI123+Sheet1!AI118</f>
        <v>1608535.9380599998</v>
      </c>
      <c r="AJ124" s="46">
        <f>Sheet1!AI124/Sheet1!AH124*1000/12</f>
        <v>45.434494274110563</v>
      </c>
      <c r="AK124" s="47">
        <f>Sheet1!AI124/Sheet1!E352</f>
        <v>7.2082340398876288E-2</v>
      </c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ht="39">
      <c r="A125" s="101"/>
      <c r="B125" s="86" t="s">
        <v>32</v>
      </c>
      <c r="C125" s="96">
        <v>300</v>
      </c>
      <c r="D125" s="96">
        <v>34.5</v>
      </c>
      <c r="E125" s="96">
        <v>26.43</v>
      </c>
      <c r="F125" s="87">
        <v>76.608695652173907</v>
      </c>
      <c r="G125" s="88" t="s">
        <v>165</v>
      </c>
      <c r="H125" s="88" t="s">
        <v>175</v>
      </c>
      <c r="I125" s="96" t="s">
        <v>176</v>
      </c>
      <c r="J125" s="96" t="s">
        <v>176</v>
      </c>
      <c r="K125" s="96" t="s">
        <v>176</v>
      </c>
      <c r="L125" s="89"/>
      <c r="M125" s="6"/>
      <c r="N125" s="6"/>
      <c r="O125" s="31">
        <v>2009</v>
      </c>
      <c r="P125" s="32" t="s">
        <v>61</v>
      </c>
      <c r="Q125" s="32" t="s">
        <v>62</v>
      </c>
      <c r="R125" s="33">
        <v>132405</v>
      </c>
      <c r="S125" s="34"/>
      <c r="T125" s="40"/>
      <c r="U125" s="36"/>
      <c r="V125"/>
      <c r="W125"/>
      <c r="X125"/>
      <c r="Y125"/>
      <c r="Z125" s="4"/>
      <c r="AA125"/>
      <c r="AB125"/>
      <c r="AC125"/>
      <c r="AD125"/>
      <c r="AE125" s="81">
        <v>2006</v>
      </c>
      <c r="AF125" s="82" t="s">
        <v>137</v>
      </c>
      <c r="AG125" s="83" t="s">
        <v>63</v>
      </c>
      <c r="AH125" s="84">
        <v>555</v>
      </c>
      <c r="AI125" s="58"/>
      <c r="AJ125" s="59"/>
      <c r="AK125" s="60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ht="45">
      <c r="A126" s="108"/>
      <c r="B126" s="91"/>
      <c r="C126" s="94">
        <v>0</v>
      </c>
      <c r="D126" s="94">
        <v>0</v>
      </c>
      <c r="E126" s="94">
        <v>0</v>
      </c>
      <c r="F126" s="92"/>
      <c r="G126" s="93"/>
      <c r="H126" s="93"/>
      <c r="I126" s="94"/>
      <c r="J126" s="94"/>
      <c r="K126" s="94"/>
      <c r="L126" s="95"/>
      <c r="M126" s="6"/>
      <c r="N126" s="6"/>
      <c r="O126" s="64">
        <v>2009</v>
      </c>
      <c r="P126" s="65" t="s">
        <v>61</v>
      </c>
      <c r="Q126" s="66" t="s">
        <v>67</v>
      </c>
      <c r="R126" s="51">
        <v>36438</v>
      </c>
      <c r="S126" s="52"/>
      <c r="T126" s="53"/>
      <c r="U126" s="54"/>
      <c r="V126"/>
      <c r="W126"/>
      <c r="X126"/>
      <c r="Y126"/>
      <c r="Z126" s="4"/>
      <c r="AA126"/>
      <c r="AB126"/>
      <c r="AC126"/>
      <c r="AD126"/>
      <c r="AE126" s="48">
        <v>2006</v>
      </c>
      <c r="AF126" s="49" t="s">
        <v>137</v>
      </c>
      <c r="AG126" s="50" t="s">
        <v>68</v>
      </c>
      <c r="AH126" s="51">
        <v>1409856</v>
      </c>
      <c r="AI126" s="52"/>
      <c r="AJ126" s="53"/>
      <c r="AK126" s="54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ht="39">
      <c r="A127" s="85" t="s">
        <v>60</v>
      </c>
      <c r="B127" s="86"/>
      <c r="C127" s="96">
        <v>0</v>
      </c>
      <c r="D127" s="96">
        <v>0</v>
      </c>
      <c r="E127" s="96">
        <v>0</v>
      </c>
      <c r="F127" s="87"/>
      <c r="G127" s="88"/>
      <c r="H127" s="88"/>
      <c r="I127" s="96"/>
      <c r="J127" s="96"/>
      <c r="K127" s="96"/>
      <c r="L127" s="89"/>
      <c r="M127" s="6"/>
      <c r="N127" s="6"/>
      <c r="O127" s="31">
        <v>2009</v>
      </c>
      <c r="P127" s="32" t="s">
        <v>61</v>
      </c>
      <c r="Q127" s="32" t="s">
        <v>26</v>
      </c>
      <c r="R127" s="33">
        <f>Sheet1!R126+Sheet1!R125</f>
        <v>168843</v>
      </c>
      <c r="S127" s="34">
        <v>4612292.3886399996</v>
      </c>
      <c r="T127" s="40">
        <f>Sheet1!S127/13/Sheet1!R127*1000</f>
        <v>2101.3114088418047</v>
      </c>
      <c r="U127" s="36">
        <f>Sheet1!S127/Sheet1!E552</f>
        <v>5.7184791935696727E-2</v>
      </c>
      <c r="V127"/>
      <c r="W127"/>
      <c r="X127"/>
      <c r="Y127"/>
      <c r="Z127" s="4"/>
      <c r="AA127"/>
      <c r="AB127"/>
      <c r="AC127"/>
      <c r="AD127"/>
      <c r="AE127" s="37">
        <v>2006</v>
      </c>
      <c r="AF127" s="38" t="s">
        <v>137</v>
      </c>
      <c r="AG127" s="39" t="s">
        <v>72</v>
      </c>
      <c r="AH127" s="33">
        <v>20818</v>
      </c>
      <c r="AI127" s="34"/>
      <c r="AJ127" s="40"/>
      <c r="AK127" s="36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ht="45">
      <c r="A128" s="108" t="s">
        <v>148</v>
      </c>
      <c r="B128" s="91"/>
      <c r="C128" s="94">
        <v>13144812.205</v>
      </c>
      <c r="D128" s="94">
        <v>13338662.529999999</v>
      </c>
      <c r="E128" s="94">
        <v>13337037.54294</v>
      </c>
      <c r="F128" s="92">
        <v>99.9878174662839</v>
      </c>
      <c r="G128" s="93" t="s">
        <v>45</v>
      </c>
      <c r="H128" s="93" t="s">
        <v>46</v>
      </c>
      <c r="I128" s="94">
        <v>1823832</v>
      </c>
      <c r="J128" s="94">
        <v>1823832</v>
      </c>
      <c r="K128" s="94">
        <v>1816487.5</v>
      </c>
      <c r="L128" s="95">
        <v>99.5973039183434</v>
      </c>
      <c r="M128" s="6"/>
      <c r="N128" s="6"/>
      <c r="O128" s="64">
        <v>2009</v>
      </c>
      <c r="P128" s="65" t="s">
        <v>166</v>
      </c>
      <c r="Q128" s="66" t="s">
        <v>167</v>
      </c>
      <c r="R128" s="51">
        <v>2025782</v>
      </c>
      <c r="S128" s="52"/>
      <c r="T128" s="53"/>
      <c r="U128" s="54"/>
      <c r="V128"/>
      <c r="W128"/>
      <c r="X128"/>
      <c r="Y128"/>
      <c r="Z128" s="4"/>
      <c r="AA128"/>
      <c r="AB128"/>
      <c r="AC128"/>
      <c r="AD128"/>
      <c r="AE128" s="48">
        <v>2006</v>
      </c>
      <c r="AF128" s="49" t="s">
        <v>137</v>
      </c>
      <c r="AG128" s="50" t="s">
        <v>74</v>
      </c>
      <c r="AH128" s="51">
        <v>18072</v>
      </c>
      <c r="AI128" s="52"/>
      <c r="AJ128" s="53"/>
      <c r="AK128" s="54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ht="39">
      <c r="A129" s="101"/>
      <c r="B129" s="86"/>
      <c r="C129" s="96">
        <v>0</v>
      </c>
      <c r="D129" s="96">
        <v>0</v>
      </c>
      <c r="E129" s="96">
        <v>0</v>
      </c>
      <c r="F129" s="87"/>
      <c r="G129" s="88" t="s">
        <v>48</v>
      </c>
      <c r="H129" s="88" t="s">
        <v>49</v>
      </c>
      <c r="I129" s="96">
        <v>1291919</v>
      </c>
      <c r="J129" s="96">
        <v>1291919</v>
      </c>
      <c r="K129" s="96">
        <v>1289908</v>
      </c>
      <c r="L129" s="89">
        <v>99.8443400863367</v>
      </c>
      <c r="M129" s="6"/>
      <c r="N129" s="6"/>
      <c r="O129" s="31">
        <v>2009</v>
      </c>
      <c r="P129" s="32" t="s">
        <v>166</v>
      </c>
      <c r="Q129" s="32" t="s">
        <v>168</v>
      </c>
      <c r="R129" s="33">
        <v>66718</v>
      </c>
      <c r="S129" s="34"/>
      <c r="T129" s="40"/>
      <c r="U129" s="36"/>
      <c r="V129"/>
      <c r="W129"/>
      <c r="X129"/>
      <c r="Y129"/>
      <c r="Z129" s="4"/>
      <c r="AA129"/>
      <c r="AB129"/>
      <c r="AC129"/>
      <c r="AD129"/>
      <c r="AE129" s="37">
        <v>2006</v>
      </c>
      <c r="AF129" s="38" t="s">
        <v>137</v>
      </c>
      <c r="AG129" s="39" t="s">
        <v>76</v>
      </c>
      <c r="AH129" s="33">
        <v>50110</v>
      </c>
      <c r="AI129" s="34"/>
      <c r="AJ129" s="40"/>
      <c r="AK129" s="36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ht="45">
      <c r="A130" s="108"/>
      <c r="B130" s="91"/>
      <c r="C130" s="94">
        <v>0</v>
      </c>
      <c r="D130" s="94">
        <v>0</v>
      </c>
      <c r="E130" s="94">
        <v>0</v>
      </c>
      <c r="F130" s="92"/>
      <c r="G130" s="93"/>
      <c r="H130" s="93"/>
      <c r="I130" s="94"/>
      <c r="J130" s="94"/>
      <c r="K130" s="94"/>
      <c r="L130" s="95"/>
      <c r="M130" s="6"/>
      <c r="N130" s="6"/>
      <c r="O130" s="64">
        <v>2009</v>
      </c>
      <c r="P130" s="65" t="s">
        <v>166</v>
      </c>
      <c r="Q130" s="66" t="s">
        <v>26</v>
      </c>
      <c r="R130" s="51">
        <f>Sheet1!R129+Sheet1!R128</f>
        <v>2092500</v>
      </c>
      <c r="S130" s="52">
        <v>22556633.148869999</v>
      </c>
      <c r="T130" s="53">
        <f>Sheet1!S130/13/Sheet1!R130*1000</f>
        <v>829.21176909732549</v>
      </c>
      <c r="U130" s="54">
        <f>Sheet1!S130/Sheet1!E552</f>
        <v>0.27966491815760947</v>
      </c>
      <c r="V130"/>
      <c r="W130"/>
      <c r="X130"/>
      <c r="Y130"/>
      <c r="Z130" s="4"/>
      <c r="AA130"/>
      <c r="AB130"/>
      <c r="AC130"/>
      <c r="AD130"/>
      <c r="AE130" s="48">
        <v>2006</v>
      </c>
      <c r="AF130" s="49" t="s">
        <v>137</v>
      </c>
      <c r="AG130" s="50" t="s">
        <v>81</v>
      </c>
      <c r="AH130" s="51">
        <v>160027</v>
      </c>
      <c r="AI130" s="52"/>
      <c r="AJ130" s="53"/>
      <c r="AK130" s="54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ht="51.75">
      <c r="A131" s="85" t="s">
        <v>149</v>
      </c>
      <c r="B131" s="86"/>
      <c r="C131" s="96">
        <v>0</v>
      </c>
      <c r="D131" s="96">
        <v>0</v>
      </c>
      <c r="E131" s="96">
        <v>0</v>
      </c>
      <c r="F131" s="87"/>
      <c r="G131" s="88"/>
      <c r="H131" s="88"/>
      <c r="I131" s="96"/>
      <c r="J131" s="96"/>
      <c r="K131" s="96"/>
      <c r="L131" s="89"/>
      <c r="M131" s="6"/>
      <c r="N131" s="6"/>
      <c r="O131" s="75">
        <v>2009</v>
      </c>
      <c r="P131" s="76" t="s">
        <v>25</v>
      </c>
      <c r="Q131" s="76" t="s">
        <v>47</v>
      </c>
      <c r="R131" s="77">
        <f>Sheet1!R130+Sheet1!R127+Sheet1!R124</f>
        <v>5414222</v>
      </c>
      <c r="S131" s="78">
        <f>Sheet1!S130+Sheet1!S127+Sheet1!S124</f>
        <v>70288442.19453001</v>
      </c>
      <c r="T131" s="100">
        <f>Sheet1!S131/13/Sheet1!R131*1000</f>
        <v>998.62976540915349</v>
      </c>
      <c r="U131" s="80">
        <f>Sheet1!S131/Sheet1!E552</f>
        <v>0.87146035066602356</v>
      </c>
      <c r="V131"/>
      <c r="W131"/>
      <c r="X131"/>
      <c r="Y131"/>
      <c r="Z131" s="4"/>
      <c r="AA131"/>
      <c r="AB131"/>
      <c r="AC131"/>
      <c r="AD131"/>
      <c r="AE131" s="37">
        <v>2006</v>
      </c>
      <c r="AF131" s="38" t="s">
        <v>137</v>
      </c>
      <c r="AG131" s="39" t="s">
        <v>84</v>
      </c>
      <c r="AH131" s="33">
        <v>31361</v>
      </c>
      <c r="AI131" s="34"/>
      <c r="AJ131" s="40"/>
      <c r="AK131" s="36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ht="45">
      <c r="A132" s="108" t="s">
        <v>150</v>
      </c>
      <c r="B132" s="91"/>
      <c r="C132" s="94">
        <v>276814.36300000001</v>
      </c>
      <c r="D132" s="94">
        <v>306994.15299999999</v>
      </c>
      <c r="E132" s="94">
        <v>302173.18066000001</v>
      </c>
      <c r="F132" s="92">
        <v>98.429620794764801</v>
      </c>
      <c r="G132" s="93" t="s">
        <v>120</v>
      </c>
      <c r="H132" s="93" t="s">
        <v>91</v>
      </c>
      <c r="I132" s="94">
        <v>106332</v>
      </c>
      <c r="J132" s="94">
        <v>106332</v>
      </c>
      <c r="K132" s="94">
        <v>124536.5</v>
      </c>
      <c r="L132" s="95">
        <v>117.120434112026</v>
      </c>
      <c r="M132" s="6"/>
      <c r="N132" s="6"/>
      <c r="O132" s="21">
        <v>2010</v>
      </c>
      <c r="P132" s="22" t="s">
        <v>16</v>
      </c>
      <c r="Q132" s="23" t="s">
        <v>17</v>
      </c>
      <c r="R132" s="24">
        <v>1733010</v>
      </c>
      <c r="S132" s="25"/>
      <c r="T132" s="26"/>
      <c r="U132" s="27"/>
      <c r="V132" s="167">
        <f>(Sheet1!R132+Sheet1!R135+Sheet1!R138)*1000</f>
        <v>4135672500</v>
      </c>
      <c r="W132"/>
      <c r="X132"/>
      <c r="Y132"/>
      <c r="Z132" s="4"/>
      <c r="AA132"/>
      <c r="AB132"/>
      <c r="AC132"/>
      <c r="AD132"/>
      <c r="AE132" s="48">
        <v>2006</v>
      </c>
      <c r="AF132" s="49" t="s">
        <v>137</v>
      </c>
      <c r="AG132" s="50" t="s">
        <v>122</v>
      </c>
      <c r="AH132" s="51">
        <v>1107294</v>
      </c>
      <c r="AI132" s="52"/>
      <c r="AJ132" s="53"/>
      <c r="AK132" s="54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ht="39">
      <c r="A133" s="101"/>
      <c r="B133" s="86"/>
      <c r="C133" s="96">
        <v>0</v>
      </c>
      <c r="D133" s="96">
        <v>0</v>
      </c>
      <c r="E133" s="96">
        <v>0</v>
      </c>
      <c r="F133" s="87"/>
      <c r="G133" s="88"/>
      <c r="H133" s="88"/>
      <c r="I133" s="96"/>
      <c r="J133" s="96"/>
      <c r="K133" s="96"/>
      <c r="L133" s="89"/>
      <c r="M133" s="6"/>
      <c r="N133" s="6"/>
      <c r="O133" s="31">
        <v>2010</v>
      </c>
      <c r="P133" s="32" t="s">
        <v>16</v>
      </c>
      <c r="Q133" s="32" t="s">
        <v>22</v>
      </c>
      <c r="R133" s="33">
        <v>1314110</v>
      </c>
      <c r="S133" s="34"/>
      <c r="T133" s="40"/>
      <c r="U133" s="36"/>
      <c r="V133"/>
      <c r="W133"/>
      <c r="X133"/>
      <c r="Y133"/>
      <c r="Z133" s="4"/>
      <c r="AA133"/>
      <c r="AB133"/>
      <c r="AC133"/>
      <c r="AD133"/>
      <c r="AE133" s="37">
        <v>2006</v>
      </c>
      <c r="AF133" s="38" t="s">
        <v>137</v>
      </c>
      <c r="AG133" s="39" t="s">
        <v>26</v>
      </c>
      <c r="AH133" s="33">
        <f>SUM(Sheet1!AH125:AH132)</f>
        <v>2798093</v>
      </c>
      <c r="AI133" s="34">
        <v>1457821.9702300001</v>
      </c>
      <c r="AJ133" s="40">
        <f>Sheet1!AI133/Sheet1!AH133*1000/12</f>
        <v>43.41712880373646</v>
      </c>
      <c r="AK133" s="36">
        <f>Sheet1!AI133/Sheet1!E396</f>
        <v>4.9930790705907592E-2</v>
      </c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ht="39">
      <c r="A134" s="90" t="s">
        <v>152</v>
      </c>
      <c r="B134" s="91"/>
      <c r="C134" s="94">
        <v>0</v>
      </c>
      <c r="D134" s="94">
        <v>0</v>
      </c>
      <c r="E134" s="94">
        <v>0</v>
      </c>
      <c r="F134" s="92"/>
      <c r="G134" s="93"/>
      <c r="H134" s="93"/>
      <c r="I134" s="94"/>
      <c r="J134" s="94"/>
      <c r="K134" s="94"/>
      <c r="L134" s="95"/>
      <c r="M134" s="6"/>
      <c r="N134" s="6"/>
      <c r="O134" s="64">
        <v>2010</v>
      </c>
      <c r="P134" s="65" t="s">
        <v>16</v>
      </c>
      <c r="Q134" s="66" t="s">
        <v>26</v>
      </c>
      <c r="R134" s="51">
        <f>Sheet1!R132+Sheet1!R133</f>
        <v>3047120</v>
      </c>
      <c r="S134" s="52">
        <v>51872697.126000002</v>
      </c>
      <c r="T134" s="53">
        <f>Sheet1!S134/13/Sheet1!R134*1000</f>
        <v>1309.5012573284839</v>
      </c>
      <c r="U134" s="54">
        <f>Sheet1!S134/Sheet1!E604</f>
        <v>0.4814516484632177</v>
      </c>
      <c r="V134"/>
      <c r="W134"/>
      <c r="X134"/>
      <c r="Y134"/>
      <c r="Z134" s="4"/>
      <c r="AA134"/>
      <c r="AB134"/>
      <c r="AC134"/>
      <c r="AD134"/>
      <c r="AE134" s="48">
        <v>2006</v>
      </c>
      <c r="AF134" s="49" t="s">
        <v>144</v>
      </c>
      <c r="AG134" s="50" t="s">
        <v>68</v>
      </c>
      <c r="AH134" s="51">
        <v>107722</v>
      </c>
      <c r="AI134" s="52"/>
      <c r="AJ134" s="53"/>
      <c r="AK134" s="5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ht="47.25">
      <c r="A135" s="101" t="s">
        <v>153</v>
      </c>
      <c r="B135" s="86"/>
      <c r="C135" s="96">
        <v>1713700.8570000001</v>
      </c>
      <c r="D135" s="96">
        <v>1713654.33</v>
      </c>
      <c r="E135" s="96">
        <v>694758.46424</v>
      </c>
      <c r="F135" s="87">
        <v>40.542509190870497</v>
      </c>
      <c r="G135" s="88" t="s">
        <v>154</v>
      </c>
      <c r="H135" s="88" t="s">
        <v>101</v>
      </c>
      <c r="I135" s="96">
        <v>780</v>
      </c>
      <c r="J135" s="96">
        <v>780</v>
      </c>
      <c r="K135" s="96">
        <v>868</v>
      </c>
      <c r="L135" s="89">
        <v>111.282051282051</v>
      </c>
      <c r="M135" s="6"/>
      <c r="N135" s="6"/>
      <c r="O135" s="31">
        <v>2010</v>
      </c>
      <c r="P135" s="32" t="s">
        <v>61</v>
      </c>
      <c r="Q135" s="32" t="s">
        <v>62</v>
      </c>
      <c r="R135" s="33">
        <v>128735.75</v>
      </c>
      <c r="S135" s="34"/>
      <c r="T135" s="40"/>
      <c r="U135" s="36"/>
      <c r="V135"/>
      <c r="W135"/>
      <c r="X135"/>
      <c r="Y135"/>
      <c r="Z135" s="4"/>
      <c r="AA135"/>
      <c r="AB135"/>
      <c r="AC135"/>
      <c r="AD135"/>
      <c r="AE135" s="37">
        <v>2006</v>
      </c>
      <c r="AF135" s="38" t="s">
        <v>144</v>
      </c>
      <c r="AG135" s="39" t="s">
        <v>72</v>
      </c>
      <c r="AH135" s="33">
        <v>52719</v>
      </c>
      <c r="AI135" s="34"/>
      <c r="AJ135" s="40"/>
      <c r="AK135" s="36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ht="45">
      <c r="A136" s="108"/>
      <c r="B136" s="91"/>
      <c r="C136" s="94"/>
      <c r="D136" s="94"/>
      <c r="E136" s="94"/>
      <c r="F136" s="92"/>
      <c r="G136" s="93" t="s">
        <v>169</v>
      </c>
      <c r="H136" s="93" t="s">
        <v>170</v>
      </c>
      <c r="I136" s="94">
        <v>2590580</v>
      </c>
      <c r="J136" s="94">
        <v>2590580</v>
      </c>
      <c r="K136" s="94">
        <v>516825.5</v>
      </c>
      <c r="L136" s="95">
        <v>19.9501849006786</v>
      </c>
      <c r="M136" s="6"/>
      <c r="N136" s="6"/>
      <c r="O136" s="64">
        <v>2010</v>
      </c>
      <c r="P136" s="65" t="s">
        <v>61</v>
      </c>
      <c r="Q136" s="66" t="s">
        <v>67</v>
      </c>
      <c r="R136" s="51">
        <v>35492.75</v>
      </c>
      <c r="S136" s="52"/>
      <c r="T136" s="53"/>
      <c r="U136" s="54"/>
      <c r="V136"/>
      <c r="W136"/>
      <c r="X136"/>
      <c r="Y136"/>
      <c r="Z136" s="4"/>
      <c r="AA136"/>
      <c r="AB136"/>
      <c r="AC136"/>
      <c r="AD136"/>
      <c r="AE136" s="48">
        <v>2006</v>
      </c>
      <c r="AF136" s="49" t="s">
        <v>144</v>
      </c>
      <c r="AG136" s="50" t="s">
        <v>122</v>
      </c>
      <c r="AH136" s="51">
        <v>54231</v>
      </c>
      <c r="AI136" s="52"/>
      <c r="AJ136" s="53"/>
      <c r="AK136" s="54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ht="39">
      <c r="A137" s="101"/>
      <c r="B137" s="86"/>
      <c r="C137" s="96"/>
      <c r="D137" s="96"/>
      <c r="E137" s="96"/>
      <c r="F137" s="87"/>
      <c r="G137" s="88" t="s">
        <v>171</v>
      </c>
      <c r="H137" s="88" t="s">
        <v>170</v>
      </c>
      <c r="I137" s="96">
        <v>31922</v>
      </c>
      <c r="J137" s="96">
        <v>31922</v>
      </c>
      <c r="K137" s="96">
        <v>4128.75</v>
      </c>
      <c r="L137" s="89">
        <v>12.933870058267001</v>
      </c>
      <c r="M137" s="6"/>
      <c r="N137" s="6"/>
      <c r="O137" s="31">
        <v>2010</v>
      </c>
      <c r="P137" s="32" t="s">
        <v>61</v>
      </c>
      <c r="Q137" s="32" t="s">
        <v>26</v>
      </c>
      <c r="R137" s="33">
        <f>Sheet1!R135+Sheet1!R136</f>
        <v>164228.5</v>
      </c>
      <c r="S137" s="34">
        <v>5634894.3150000004</v>
      </c>
      <c r="T137" s="40">
        <f>Sheet1!S137/13/Sheet1!R137*1000</f>
        <v>2639.3312296352574</v>
      </c>
      <c r="U137" s="36">
        <f>Sheet1!S137/Sheet1!E604</f>
        <v>5.2299751259954647E-2</v>
      </c>
      <c r="V137"/>
      <c r="W137"/>
      <c r="X137"/>
      <c r="Y137"/>
      <c r="Z137" s="4"/>
      <c r="AA137"/>
      <c r="AB137"/>
      <c r="AC137"/>
      <c r="AD137"/>
      <c r="AE137" s="37">
        <v>2006</v>
      </c>
      <c r="AF137" s="38" t="s">
        <v>144</v>
      </c>
      <c r="AG137" s="39" t="s">
        <v>147</v>
      </c>
      <c r="AH137" s="33">
        <v>701115</v>
      </c>
      <c r="AI137" s="34"/>
      <c r="AJ137" s="40"/>
      <c r="AK137" s="36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ht="45">
      <c r="A138" s="108"/>
      <c r="B138" s="91"/>
      <c r="C138" s="94"/>
      <c r="D138" s="94"/>
      <c r="E138" s="94"/>
      <c r="F138" s="92"/>
      <c r="G138" s="93" t="s">
        <v>172</v>
      </c>
      <c r="H138" s="93" t="s">
        <v>170</v>
      </c>
      <c r="I138" s="94">
        <v>54572</v>
      </c>
      <c r="J138" s="94">
        <v>54572</v>
      </c>
      <c r="K138" s="94">
        <v>839</v>
      </c>
      <c r="L138" s="95">
        <v>1.5374184563512401</v>
      </c>
      <c r="M138" s="6"/>
      <c r="N138" s="6"/>
      <c r="O138" s="64">
        <v>2010</v>
      </c>
      <c r="P138" s="65" t="s">
        <v>166</v>
      </c>
      <c r="Q138" s="66" t="s">
        <v>167</v>
      </c>
      <c r="R138" s="51">
        <v>2273926.75</v>
      </c>
      <c r="S138" s="52"/>
      <c r="T138" s="53"/>
      <c r="U138" s="54"/>
      <c r="V138"/>
      <c r="W138"/>
      <c r="X138"/>
      <c r="Y138"/>
      <c r="Z138" s="4"/>
      <c r="AA138"/>
      <c r="AB138"/>
      <c r="AC138"/>
      <c r="AD138"/>
      <c r="AE138" s="48">
        <v>2006</v>
      </c>
      <c r="AF138" s="49" t="s">
        <v>144</v>
      </c>
      <c r="AG138" s="50" t="s">
        <v>26</v>
      </c>
      <c r="AH138" s="51">
        <f>SUM(Sheet1!AH134:AH137)</f>
        <v>915787</v>
      </c>
      <c r="AI138" s="52">
        <v>513091.78206</v>
      </c>
      <c r="AJ138" s="53">
        <f>Sheet1!AI138/Sheet1!AH138*1000/12</f>
        <v>46.689512413912844</v>
      </c>
      <c r="AK138" s="54">
        <f>Sheet1!AI138/Sheet1!E396</f>
        <v>1.7573530174550118E-2</v>
      </c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ht="39">
      <c r="A139" s="101"/>
      <c r="B139" s="86"/>
      <c r="C139" s="96"/>
      <c r="D139" s="96"/>
      <c r="E139" s="96"/>
      <c r="F139" s="87"/>
      <c r="G139" s="88" t="s">
        <v>158</v>
      </c>
      <c r="H139" s="88" t="s">
        <v>101</v>
      </c>
      <c r="I139" s="96">
        <v>54120</v>
      </c>
      <c r="J139" s="96">
        <v>54120</v>
      </c>
      <c r="K139" s="96">
        <v>53515</v>
      </c>
      <c r="L139" s="89">
        <v>98.882113821138205</v>
      </c>
      <c r="M139" s="6"/>
      <c r="N139" s="6"/>
      <c r="O139" s="31">
        <v>2010</v>
      </c>
      <c r="P139" s="32" t="s">
        <v>166</v>
      </c>
      <c r="Q139" s="32" t="s">
        <v>168</v>
      </c>
      <c r="R139" s="33">
        <v>106411.5</v>
      </c>
      <c r="S139" s="34"/>
      <c r="T139" s="40"/>
      <c r="U139" s="36"/>
      <c r="V139"/>
      <c r="W139"/>
      <c r="X139"/>
      <c r="Y139"/>
      <c r="Z139" s="4"/>
      <c r="AA139"/>
      <c r="AB139"/>
      <c r="AC139"/>
      <c r="AD139"/>
      <c r="AE139" s="97">
        <v>2006</v>
      </c>
      <c r="AF139" s="98" t="s">
        <v>93</v>
      </c>
      <c r="AG139" s="99" t="s">
        <v>47</v>
      </c>
      <c r="AH139" s="77">
        <f>Sheet1!AH138+Sheet1!AH133</f>
        <v>3713880</v>
      </c>
      <c r="AI139" s="78">
        <f>Sheet1!AI138+Sheet1!AI133</f>
        <v>1970913.7522900002</v>
      </c>
      <c r="AJ139" s="100">
        <f>Sheet1!AI139/Sheet1!AH139*1000/12</f>
        <v>44.224049428315766</v>
      </c>
      <c r="AK139" s="80">
        <f>Sheet1!AI139/Sheet1!E396</f>
        <v>6.7504320880457713E-2</v>
      </c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ht="45">
      <c r="A140" s="108"/>
      <c r="B140" s="91"/>
      <c r="C140" s="94"/>
      <c r="D140" s="94"/>
      <c r="E140" s="94"/>
      <c r="F140" s="92"/>
      <c r="G140" s="93" t="s">
        <v>159</v>
      </c>
      <c r="H140" s="93" t="s">
        <v>101</v>
      </c>
      <c r="I140" s="94">
        <v>142044</v>
      </c>
      <c r="J140" s="94">
        <v>142044</v>
      </c>
      <c r="K140" s="94">
        <v>146836</v>
      </c>
      <c r="L140" s="95">
        <v>103.37360254569001</v>
      </c>
      <c r="M140" s="6"/>
      <c r="N140" s="6"/>
      <c r="O140" s="64">
        <v>2010</v>
      </c>
      <c r="P140" s="65" t="s">
        <v>166</v>
      </c>
      <c r="Q140" s="66" t="s">
        <v>26</v>
      </c>
      <c r="R140" s="51">
        <f>Sheet1!R138+Sheet1!R139</f>
        <v>2380338.25</v>
      </c>
      <c r="S140" s="52">
        <v>30103200.373</v>
      </c>
      <c r="T140" s="53">
        <f>Sheet1!S140/13/Sheet1!R140*1000</f>
        <v>972.81585838612511</v>
      </c>
      <c r="U140" s="54">
        <f>Sheet1!S140/Sheet1!E604</f>
        <v>0.27940007454008015</v>
      </c>
      <c r="V140"/>
      <c r="W140"/>
      <c r="X140"/>
      <c r="Y140"/>
      <c r="Z140" s="4"/>
      <c r="AA140"/>
      <c r="AB140"/>
      <c r="AC140"/>
      <c r="AD140"/>
      <c r="AE140" s="28">
        <v>2007</v>
      </c>
      <c r="AF140" s="29" t="s">
        <v>137</v>
      </c>
      <c r="AG140" s="30" t="s">
        <v>63</v>
      </c>
      <c r="AH140" s="24">
        <v>554</v>
      </c>
      <c r="AI140" s="25"/>
      <c r="AJ140" s="26"/>
      <c r="AK140" s="27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ht="51.75">
      <c r="A141" s="101"/>
      <c r="B141" s="86"/>
      <c r="C141" s="96"/>
      <c r="D141" s="96"/>
      <c r="E141" s="96"/>
      <c r="F141" s="87"/>
      <c r="G141" s="88" t="s">
        <v>173</v>
      </c>
      <c r="H141" s="88" t="s">
        <v>170</v>
      </c>
      <c r="I141" s="96">
        <v>143141</v>
      </c>
      <c r="J141" s="96">
        <v>143141</v>
      </c>
      <c r="K141" s="96">
        <v>7948</v>
      </c>
      <c r="L141" s="89">
        <v>5.5525670492731001</v>
      </c>
      <c r="M141" s="6"/>
      <c r="N141" s="6"/>
      <c r="O141" s="75">
        <v>2010</v>
      </c>
      <c r="P141" s="76" t="s">
        <v>25</v>
      </c>
      <c r="Q141" s="76" t="s">
        <v>47</v>
      </c>
      <c r="R141" s="77">
        <f>Sheet1!R140+Sheet1!R137+Sheet1!R134</f>
        <v>5591686.75</v>
      </c>
      <c r="S141" s="78">
        <f>Sheet1!S140+Sheet1!S137+Sheet1!S134</f>
        <v>87610791.81400001</v>
      </c>
      <c r="T141" s="100">
        <f>Sheet1!S141/13/Sheet1!R141*1000</f>
        <v>1205.2341233170835</v>
      </c>
      <c r="U141" s="80">
        <f>Sheet1!S141/Sheet1!E604</f>
        <v>0.81315147426325252</v>
      </c>
      <c r="V141"/>
      <c r="W141"/>
      <c r="X141"/>
      <c r="Y141"/>
      <c r="Z141" s="4"/>
      <c r="AA141"/>
      <c r="AB141"/>
      <c r="AC141"/>
      <c r="AD141"/>
      <c r="AE141" s="37">
        <v>2007</v>
      </c>
      <c r="AF141" s="38" t="s">
        <v>137</v>
      </c>
      <c r="AG141" s="39" t="s">
        <v>68</v>
      </c>
      <c r="AH141" s="33">
        <v>1749654</v>
      </c>
      <c r="AI141" s="34"/>
      <c r="AJ141" s="40"/>
      <c r="AK141" s="36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ht="45">
      <c r="A142" s="108"/>
      <c r="B142" s="91"/>
      <c r="C142" s="94"/>
      <c r="D142" s="94"/>
      <c r="E142" s="94"/>
      <c r="F142" s="92"/>
      <c r="G142" s="93" t="s">
        <v>177</v>
      </c>
      <c r="H142" s="93" t="s">
        <v>170</v>
      </c>
      <c r="I142" s="94">
        <v>3609112</v>
      </c>
      <c r="J142" s="94">
        <v>3609112</v>
      </c>
      <c r="K142" s="94">
        <v>379522</v>
      </c>
      <c r="L142" s="95">
        <v>10.515661470189899</v>
      </c>
      <c r="M142" s="6"/>
      <c r="N142" s="6"/>
      <c r="O142" s="21">
        <v>2011</v>
      </c>
      <c r="P142" s="22" t="s">
        <v>16</v>
      </c>
      <c r="Q142" s="23" t="s">
        <v>17</v>
      </c>
      <c r="R142" s="24">
        <v>1699636</v>
      </c>
      <c r="S142" s="25"/>
      <c r="T142" s="26"/>
      <c r="U142" s="27"/>
      <c r="V142" s="167">
        <f>Sheet1!R142+Sheet1!R145+Sheet1!R148</f>
        <v>4205924</v>
      </c>
      <c r="W142"/>
      <c r="X142"/>
      <c r="Y142"/>
      <c r="Z142" s="4"/>
      <c r="AA142"/>
      <c r="AB142"/>
      <c r="AC142"/>
      <c r="AD142"/>
      <c r="AE142" s="48">
        <v>2007</v>
      </c>
      <c r="AF142" s="49" t="s">
        <v>137</v>
      </c>
      <c r="AG142" s="50" t="s">
        <v>72</v>
      </c>
      <c r="AH142" s="51">
        <v>24265</v>
      </c>
      <c r="AI142" s="52"/>
      <c r="AJ142" s="53"/>
      <c r="AK142" s="54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ht="39">
      <c r="A143" s="101"/>
      <c r="B143" s="86"/>
      <c r="C143" s="96"/>
      <c r="D143" s="96"/>
      <c r="E143" s="96"/>
      <c r="F143" s="87"/>
      <c r="G143" s="88"/>
      <c r="H143" s="88"/>
      <c r="I143" s="96"/>
      <c r="J143" s="96"/>
      <c r="K143" s="96"/>
      <c r="L143" s="89"/>
      <c r="M143" s="6"/>
      <c r="N143" s="6"/>
      <c r="O143" s="31">
        <v>2011</v>
      </c>
      <c r="P143" s="32" t="s">
        <v>16</v>
      </c>
      <c r="Q143" s="32" t="s">
        <v>22</v>
      </c>
      <c r="R143" s="33">
        <v>1307517</v>
      </c>
      <c r="S143" s="34"/>
      <c r="T143" s="40"/>
      <c r="U143" s="36"/>
      <c r="V143"/>
      <c r="W143"/>
      <c r="X143"/>
      <c r="Y143"/>
      <c r="Z143" s="4"/>
      <c r="AA143"/>
      <c r="AB143"/>
      <c r="AC143"/>
      <c r="AD143"/>
      <c r="AE143" s="37">
        <v>2007</v>
      </c>
      <c r="AF143" s="38" t="s">
        <v>137</v>
      </c>
      <c r="AG143" s="39" t="s">
        <v>74</v>
      </c>
      <c r="AH143" s="33">
        <v>22926</v>
      </c>
      <c r="AI143" s="34"/>
      <c r="AJ143" s="40"/>
      <c r="AK143" s="36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ht="39">
      <c r="A144" s="90" t="s">
        <v>161</v>
      </c>
      <c r="B144" s="91"/>
      <c r="C144" s="94">
        <v>1972921.1029999999</v>
      </c>
      <c r="D144" s="94">
        <v>1983121.1029999999</v>
      </c>
      <c r="E144" s="94">
        <v>1979845.7472099999</v>
      </c>
      <c r="F144" s="92">
        <v>99.834838337152206</v>
      </c>
      <c r="G144" s="93" t="s">
        <v>45</v>
      </c>
      <c r="H144" s="93" t="s">
        <v>46</v>
      </c>
      <c r="I144" s="94">
        <v>156999</v>
      </c>
      <c r="J144" s="94">
        <v>156999</v>
      </c>
      <c r="K144" s="94">
        <v>159759.75</v>
      </c>
      <c r="L144" s="95">
        <v>101.758450690769</v>
      </c>
      <c r="M144" s="6"/>
      <c r="N144" s="6"/>
      <c r="O144" s="64">
        <v>2011</v>
      </c>
      <c r="P144" s="65" t="s">
        <v>16</v>
      </c>
      <c r="Q144" s="66" t="s">
        <v>26</v>
      </c>
      <c r="R144" s="51">
        <f>Sheet1!R143+Sheet1!R142</f>
        <v>3007153</v>
      </c>
      <c r="S144" s="52">
        <v>70902472.817000002</v>
      </c>
      <c r="T144" s="53">
        <f>Sheet1!S144/13/Sheet1!R144*1000</f>
        <v>1813.6876875032503</v>
      </c>
      <c r="U144" s="54">
        <f>Sheet1!S144/Sheet1!E652</f>
        <v>0.47876399203323083</v>
      </c>
      <c r="V144"/>
      <c r="W144"/>
      <c r="X144"/>
      <c r="Y144"/>
      <c r="Z144" s="4"/>
      <c r="AA144"/>
      <c r="AB144"/>
      <c r="AC144"/>
      <c r="AD144"/>
      <c r="AE144" s="48">
        <v>2007</v>
      </c>
      <c r="AF144" s="49" t="s">
        <v>137</v>
      </c>
      <c r="AG144" s="50" t="s">
        <v>76</v>
      </c>
      <c r="AH144" s="51">
        <v>58751</v>
      </c>
      <c r="AI144" s="52"/>
      <c r="AJ144" s="53"/>
      <c r="AK144" s="5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ht="39">
      <c r="A145" s="101"/>
      <c r="B145" s="86"/>
      <c r="C145" s="96">
        <v>0</v>
      </c>
      <c r="D145" s="96">
        <v>0</v>
      </c>
      <c r="E145" s="96">
        <v>0</v>
      </c>
      <c r="F145" s="87"/>
      <c r="G145" s="88" t="s">
        <v>48</v>
      </c>
      <c r="H145" s="88" t="s">
        <v>49</v>
      </c>
      <c r="I145" s="96">
        <v>48264</v>
      </c>
      <c r="J145" s="96">
        <v>48264</v>
      </c>
      <c r="K145" s="96">
        <v>45594.75</v>
      </c>
      <c r="L145" s="89">
        <v>94.469480358030793</v>
      </c>
      <c r="M145" s="6"/>
      <c r="N145" s="6"/>
      <c r="O145" s="31">
        <v>2011</v>
      </c>
      <c r="P145" s="32" t="s">
        <v>61</v>
      </c>
      <c r="Q145" s="32" t="s">
        <v>62</v>
      </c>
      <c r="R145" s="33">
        <v>124508</v>
      </c>
      <c r="S145" s="34"/>
      <c r="T145" s="40"/>
      <c r="U145" s="36"/>
      <c r="V145"/>
      <c r="W145"/>
      <c r="X145"/>
      <c r="Y145"/>
      <c r="Z145" s="4"/>
      <c r="AA145"/>
      <c r="AB145"/>
      <c r="AC145"/>
      <c r="AD145"/>
      <c r="AE145" s="37">
        <v>2007</v>
      </c>
      <c r="AF145" s="38" t="s">
        <v>137</v>
      </c>
      <c r="AG145" s="39" t="s">
        <v>81</v>
      </c>
      <c r="AH145" s="33">
        <v>171931</v>
      </c>
      <c r="AI145" s="34"/>
      <c r="AJ145" s="40"/>
      <c r="AK145" s="36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ht="45">
      <c r="A146" s="131" t="s">
        <v>107</v>
      </c>
      <c r="B146" s="163"/>
      <c r="C146" s="132">
        <v>0</v>
      </c>
      <c r="D146" s="132">
        <v>0</v>
      </c>
      <c r="E146" s="132">
        <v>0</v>
      </c>
      <c r="F146" s="133"/>
      <c r="G146" s="93"/>
      <c r="H146" s="93"/>
      <c r="I146" s="94"/>
      <c r="J146" s="94"/>
      <c r="K146" s="94"/>
      <c r="L146" s="95"/>
      <c r="M146" s="6"/>
      <c r="N146" s="6"/>
      <c r="O146" s="64">
        <v>2011</v>
      </c>
      <c r="P146" s="65" t="s">
        <v>61</v>
      </c>
      <c r="Q146" s="66" t="s">
        <v>67</v>
      </c>
      <c r="R146" s="51">
        <v>34461</v>
      </c>
      <c r="S146" s="52"/>
      <c r="T146" s="53"/>
      <c r="U146" s="54"/>
      <c r="V146"/>
      <c r="W146"/>
      <c r="X146"/>
      <c r="Y146"/>
      <c r="Z146" s="4"/>
      <c r="AA146"/>
      <c r="AB146"/>
      <c r="AC146"/>
      <c r="AD146"/>
      <c r="AE146" s="48">
        <v>2007</v>
      </c>
      <c r="AF146" s="49" t="s">
        <v>137</v>
      </c>
      <c r="AG146" s="50" t="s">
        <v>84</v>
      </c>
      <c r="AH146" s="51">
        <v>38914</v>
      </c>
      <c r="AI146" s="52"/>
      <c r="AJ146" s="53"/>
      <c r="AK146" s="54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ht="39">
      <c r="A147" s="135" t="s">
        <v>178</v>
      </c>
      <c r="B147" s="164"/>
      <c r="C147" s="137">
        <v>17116911.397999998</v>
      </c>
      <c r="D147" s="137">
        <v>17349490.136</v>
      </c>
      <c r="E147" s="137">
        <v>16318139.36153</v>
      </c>
      <c r="F147" s="136">
        <v>94.055440440120094</v>
      </c>
      <c r="G147" s="138"/>
      <c r="H147" s="138"/>
      <c r="I147" s="140"/>
      <c r="J147" s="140"/>
      <c r="K147" s="140"/>
      <c r="L147" s="165"/>
      <c r="M147" s="6"/>
      <c r="N147" s="6"/>
      <c r="O147" s="31">
        <v>2011</v>
      </c>
      <c r="P147" s="32" t="s">
        <v>61</v>
      </c>
      <c r="Q147" s="32" t="s">
        <v>26</v>
      </c>
      <c r="R147" s="33">
        <f>Sheet1!R146+Sheet1!R145</f>
        <v>158969</v>
      </c>
      <c r="S147" s="34">
        <v>7476953.1220000004</v>
      </c>
      <c r="T147" s="40">
        <f>Sheet1!S147/13/Sheet1!R147*1000</f>
        <v>3618.002504600559</v>
      </c>
      <c r="U147" s="36">
        <f>Sheet1!S147/Sheet1!E652</f>
        <v>5.0487603361497421E-2</v>
      </c>
      <c r="V147"/>
      <c r="W147"/>
      <c r="X147"/>
      <c r="Y147"/>
      <c r="Z147" s="4"/>
      <c r="AA147"/>
      <c r="AB147"/>
      <c r="AC147"/>
      <c r="AD147"/>
      <c r="AE147" s="37">
        <v>2007</v>
      </c>
      <c r="AF147" s="38" t="s">
        <v>137</v>
      </c>
      <c r="AG147" s="39" t="s">
        <v>122</v>
      </c>
      <c r="AH147" s="33">
        <v>1384398</v>
      </c>
      <c r="AI147" s="34"/>
      <c r="AJ147" s="40"/>
      <c r="AK147" s="36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ht="47.25">
      <c r="A148" s="70" t="s">
        <v>179</v>
      </c>
      <c r="B148" s="71"/>
      <c r="C148" s="143"/>
      <c r="D148" s="143"/>
      <c r="E148" s="143"/>
      <c r="F148" s="72"/>
      <c r="G148" s="123"/>
      <c r="H148" s="123"/>
      <c r="I148" s="143"/>
      <c r="J148" s="143"/>
      <c r="K148" s="143"/>
      <c r="L148" s="73"/>
      <c r="M148" s="6"/>
      <c r="N148" s="6"/>
      <c r="O148" s="64">
        <v>2011</v>
      </c>
      <c r="P148" s="65" t="s">
        <v>166</v>
      </c>
      <c r="Q148" s="66" t="s">
        <v>167</v>
      </c>
      <c r="R148" s="51">
        <v>2381780</v>
      </c>
      <c r="S148" s="52"/>
      <c r="T148" s="53"/>
      <c r="U148" s="54"/>
      <c r="V148"/>
      <c r="W148"/>
      <c r="X148"/>
      <c r="Y148"/>
      <c r="Z148" s="4"/>
      <c r="AA148"/>
      <c r="AB148"/>
      <c r="AC148"/>
      <c r="AD148"/>
      <c r="AE148" s="48">
        <v>2007</v>
      </c>
      <c r="AF148" s="49" t="s">
        <v>137</v>
      </c>
      <c r="AG148" s="50" t="s">
        <v>26</v>
      </c>
      <c r="AH148" s="51">
        <f>SUM(Sheet1!AH140:AH147)</f>
        <v>3451393</v>
      </c>
      <c r="AI148" s="52">
        <v>2303424.1121200002</v>
      </c>
      <c r="AJ148" s="53">
        <f>Sheet1!AI148/Sheet1!AH148*1000/12</f>
        <v>55.615807687891049</v>
      </c>
      <c r="AK148" s="54">
        <f>Sheet1!AI148/Sheet1!E446</f>
        <v>4.8427892061575419E-2</v>
      </c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ht="39">
      <c r="A149" s="85" t="s">
        <v>140</v>
      </c>
      <c r="B149" s="86"/>
      <c r="C149" s="96"/>
      <c r="D149" s="96"/>
      <c r="E149" s="96"/>
      <c r="F149" s="87"/>
      <c r="G149" s="88"/>
      <c r="H149" s="88"/>
      <c r="I149" s="96"/>
      <c r="J149" s="96"/>
      <c r="K149" s="96"/>
      <c r="L149" s="89"/>
      <c r="M149" s="6"/>
      <c r="N149" s="6"/>
      <c r="O149" s="31">
        <v>2011</v>
      </c>
      <c r="P149" s="32" t="s">
        <v>166</v>
      </c>
      <c r="Q149" s="32" t="s">
        <v>168</v>
      </c>
      <c r="R149" s="33">
        <v>142528</v>
      </c>
      <c r="S149" s="34"/>
      <c r="T149" s="40"/>
      <c r="U149" s="36"/>
      <c r="V149" s="129">
        <f>(Sheet1!R150+Sheet1!R147+Sheet1!R144)*1000</f>
        <v>5690430000</v>
      </c>
      <c r="W149"/>
      <c r="X149"/>
      <c r="Y149"/>
      <c r="Z149" s="4"/>
      <c r="AA149"/>
      <c r="AB149"/>
      <c r="AC149"/>
      <c r="AD149"/>
      <c r="AE149" s="37">
        <v>2007</v>
      </c>
      <c r="AF149" s="38" t="s">
        <v>144</v>
      </c>
      <c r="AG149" s="39" t="s">
        <v>68</v>
      </c>
      <c r="AH149" s="33">
        <v>106409</v>
      </c>
      <c r="AI149" s="34"/>
      <c r="AJ149" s="40"/>
      <c r="AK149" s="36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ht="45">
      <c r="A150" s="108" t="s">
        <v>180</v>
      </c>
      <c r="B150" s="91" t="s">
        <v>32</v>
      </c>
      <c r="C150" s="94">
        <v>5557.7120000000004</v>
      </c>
      <c r="D150" s="94">
        <v>308.06799999999998</v>
      </c>
      <c r="E150" s="94">
        <v>275.77469000000002</v>
      </c>
      <c r="F150" s="92">
        <v>89.517473414960307</v>
      </c>
      <c r="G150" s="93" t="s">
        <v>181</v>
      </c>
      <c r="H150" s="93" t="s">
        <v>175</v>
      </c>
      <c r="I150" s="94" t="s">
        <v>182</v>
      </c>
      <c r="J150" s="94" t="s">
        <v>182</v>
      </c>
      <c r="K150" s="94" t="s">
        <v>182</v>
      </c>
      <c r="L150" s="95"/>
      <c r="M150" s="6"/>
      <c r="N150" s="6"/>
      <c r="O150" s="64">
        <v>2011</v>
      </c>
      <c r="P150" s="65" t="s">
        <v>166</v>
      </c>
      <c r="Q150" s="66" t="s">
        <v>26</v>
      </c>
      <c r="R150" s="51">
        <f>Sheet1!R148+Sheet1!R149</f>
        <v>2524308</v>
      </c>
      <c r="S150" s="52">
        <v>42603817.777000003</v>
      </c>
      <c r="T150" s="53">
        <f>Sheet1!S150/13/Sheet1!R150*1000</f>
        <v>1298.2634258881735</v>
      </c>
      <c r="U150" s="54">
        <f>Sheet1!S150/Sheet1!E652</f>
        <v>0.28767930178427148</v>
      </c>
      <c r="V150"/>
      <c r="W150"/>
      <c r="X150"/>
      <c r="Y150"/>
      <c r="Z150" s="4"/>
      <c r="AA150"/>
      <c r="AB150"/>
      <c r="AC150"/>
      <c r="AD150"/>
      <c r="AE150" s="48">
        <v>2007</v>
      </c>
      <c r="AF150" s="49" t="s">
        <v>144</v>
      </c>
      <c r="AG150" s="50" t="s">
        <v>72</v>
      </c>
      <c r="AH150" s="51">
        <v>54809</v>
      </c>
      <c r="AI150" s="52"/>
      <c r="AJ150" s="53"/>
      <c r="AK150" s="54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ht="51.75">
      <c r="A151" s="101"/>
      <c r="B151" s="86" t="s">
        <v>32</v>
      </c>
      <c r="C151" s="96">
        <v>473.4</v>
      </c>
      <c r="D151" s="96">
        <v>20.927</v>
      </c>
      <c r="E151" s="96">
        <v>20.9268</v>
      </c>
      <c r="F151" s="87">
        <v>99.999044296841404</v>
      </c>
      <c r="G151" s="88" t="s">
        <v>183</v>
      </c>
      <c r="H151" s="88" t="s">
        <v>175</v>
      </c>
      <c r="I151" s="96" t="s">
        <v>182</v>
      </c>
      <c r="J151" s="96" t="s">
        <v>182</v>
      </c>
      <c r="K151" s="96" t="s">
        <v>182</v>
      </c>
      <c r="L151" s="89"/>
      <c r="M151" s="6"/>
      <c r="N151" s="6"/>
      <c r="O151" s="75">
        <v>2011</v>
      </c>
      <c r="P151" s="76" t="s">
        <v>25</v>
      </c>
      <c r="Q151" s="76" t="s">
        <v>47</v>
      </c>
      <c r="R151" s="77">
        <f>Sheet1!R150+Sheet1!R147+Sheet1!R144</f>
        <v>5690430</v>
      </c>
      <c r="S151" s="78">
        <f>Sheet1!S150+Sheet1!S147+Sheet1!S144</f>
        <v>120983243.71600001</v>
      </c>
      <c r="T151" s="100">
        <f>Sheet1!S151/13/Sheet1!R151*1000</f>
        <v>1635.4481757563544</v>
      </c>
      <c r="U151" s="80">
        <f>Sheet1!S151/Sheet1!E652</f>
        <v>0.81693089717899969</v>
      </c>
      <c r="V151"/>
      <c r="W151" s="168">
        <f>Sheet1!S151+Sheet1!AA66</f>
        <v>122980666.516</v>
      </c>
      <c r="X151"/>
      <c r="Y151"/>
      <c r="Z151" s="4"/>
      <c r="AA151"/>
      <c r="AB151"/>
      <c r="AC151"/>
      <c r="AD151"/>
      <c r="AE151" s="37">
        <v>2007</v>
      </c>
      <c r="AF151" s="38" t="s">
        <v>144</v>
      </c>
      <c r="AG151" s="39" t="s">
        <v>122</v>
      </c>
      <c r="AH151" s="33">
        <v>72144</v>
      </c>
      <c r="AI151" s="34"/>
      <c r="AJ151" s="40"/>
      <c r="AK151" s="36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ht="45">
      <c r="A152" s="108"/>
      <c r="B152" s="91" t="s">
        <v>32</v>
      </c>
      <c r="C152" s="94">
        <v>3504.6170000000002</v>
      </c>
      <c r="D152" s="94">
        <v>3515.652</v>
      </c>
      <c r="E152" s="94">
        <v>3366.27781</v>
      </c>
      <c r="F152" s="92">
        <v>95.751166782150193</v>
      </c>
      <c r="G152" s="93" t="s">
        <v>184</v>
      </c>
      <c r="H152" s="93" t="s">
        <v>175</v>
      </c>
      <c r="I152" s="94" t="s">
        <v>182</v>
      </c>
      <c r="J152" s="94" t="s">
        <v>182</v>
      </c>
      <c r="K152" s="94" t="s">
        <v>182</v>
      </c>
      <c r="L152" s="95"/>
      <c r="M152" s="6"/>
      <c r="N152" s="6"/>
      <c r="O152" s="21">
        <v>2012</v>
      </c>
      <c r="P152" s="22" t="s">
        <v>16</v>
      </c>
      <c r="Q152" s="23" t="s">
        <v>17</v>
      </c>
      <c r="R152" s="24">
        <f>Sheet1!K666</f>
        <v>1741129</v>
      </c>
      <c r="S152" s="25"/>
      <c r="T152" s="26"/>
      <c r="U152" s="27"/>
      <c r="V152"/>
      <c r="W152"/>
      <c r="X152"/>
      <c r="Y152"/>
      <c r="Z152" s="4"/>
      <c r="AA152"/>
      <c r="AB152"/>
      <c r="AC152"/>
      <c r="AD152"/>
      <c r="AE152" s="48">
        <v>2007</v>
      </c>
      <c r="AF152" s="49" t="s">
        <v>144</v>
      </c>
      <c r="AG152" s="50" t="s">
        <v>147</v>
      </c>
      <c r="AH152" s="51">
        <v>697390</v>
      </c>
      <c r="AI152" s="52"/>
      <c r="AJ152" s="53"/>
      <c r="AK152" s="54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ht="39">
      <c r="A153" s="101"/>
      <c r="B153" s="86" t="s">
        <v>32</v>
      </c>
      <c r="C153" s="96">
        <v>40</v>
      </c>
      <c r="D153" s="96">
        <v>22.251999999999999</v>
      </c>
      <c r="E153" s="96">
        <v>16.041810000000002</v>
      </c>
      <c r="F153" s="87">
        <v>72.091542333273395</v>
      </c>
      <c r="G153" s="88" t="s">
        <v>165</v>
      </c>
      <c r="H153" s="88" t="s">
        <v>175</v>
      </c>
      <c r="I153" s="96" t="s">
        <v>182</v>
      </c>
      <c r="J153" s="96" t="s">
        <v>182</v>
      </c>
      <c r="K153" s="96" t="s">
        <v>182</v>
      </c>
      <c r="L153" s="89"/>
      <c r="M153" s="6"/>
      <c r="N153" s="6"/>
      <c r="O153" s="31">
        <v>2012</v>
      </c>
      <c r="P153" s="32" t="s">
        <v>16</v>
      </c>
      <c r="Q153" s="32" t="s">
        <v>22</v>
      </c>
      <c r="R153" s="33">
        <f>Sheet1!K667</f>
        <v>1317586</v>
      </c>
      <c r="S153" s="34"/>
      <c r="T153" s="40"/>
      <c r="U153" s="36"/>
      <c r="V153"/>
      <c r="W153"/>
      <c r="X153"/>
      <c r="Y153"/>
      <c r="Z153" s="4"/>
      <c r="AA153"/>
      <c r="AB153"/>
      <c r="AC153"/>
      <c r="AD153"/>
      <c r="AE153" s="37">
        <v>2007</v>
      </c>
      <c r="AF153" s="38" t="s">
        <v>144</v>
      </c>
      <c r="AG153" s="39" t="s">
        <v>26</v>
      </c>
      <c r="AH153" s="33">
        <f>SUM(Sheet1!AH149:AH152)</f>
        <v>930752</v>
      </c>
      <c r="AI153" s="34">
        <v>766366.38817000005</v>
      </c>
      <c r="AJ153" s="40">
        <f>Sheet1!AI153/Sheet1!AH153*1000/12</f>
        <v>68.61534080059279</v>
      </c>
      <c r="AK153" s="36">
        <f>Sheet1!AI153/Sheet1!E446</f>
        <v>1.6112321014022053E-2</v>
      </c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ht="26.25">
      <c r="A154" s="108"/>
      <c r="B154" s="91"/>
      <c r="C154" s="94"/>
      <c r="D154" s="94"/>
      <c r="E154" s="94"/>
      <c r="F154" s="92"/>
      <c r="G154" s="93"/>
      <c r="H154" s="93"/>
      <c r="I154" s="94"/>
      <c r="J154" s="94"/>
      <c r="K154" s="94"/>
      <c r="L154" s="95"/>
      <c r="M154" s="6"/>
      <c r="N154" s="6"/>
      <c r="O154" s="64">
        <v>2012</v>
      </c>
      <c r="P154" s="65" t="s">
        <v>16</v>
      </c>
      <c r="Q154" s="66" t="s">
        <v>26</v>
      </c>
      <c r="R154" s="51">
        <f>Sheet1!R152+Sheet1!R153</f>
        <v>3058715</v>
      </c>
      <c r="S154" s="52">
        <f>Sheet1!E666</f>
        <v>99613874.494000003</v>
      </c>
      <c r="T154" s="53">
        <f>Sheet1!S154/Sheet1!R154/13*1000</f>
        <v>2505.1715280134608</v>
      </c>
      <c r="U154" s="54"/>
      <c r="V154"/>
      <c r="W154"/>
      <c r="X154"/>
      <c r="Y154"/>
      <c r="Z154" s="4"/>
      <c r="AA154"/>
      <c r="AB154"/>
      <c r="AC154"/>
      <c r="AD154"/>
      <c r="AE154" s="67">
        <v>2007</v>
      </c>
      <c r="AF154" s="68" t="s">
        <v>93</v>
      </c>
      <c r="AG154" s="69" t="s">
        <v>47</v>
      </c>
      <c r="AH154" s="44">
        <f>Sheet1!AH153+Sheet1!AH148</f>
        <v>4382145</v>
      </c>
      <c r="AI154" s="45">
        <f>Sheet1!AI153+Sheet1!AI148</f>
        <v>3069790.5002900003</v>
      </c>
      <c r="AJ154" s="46">
        <f>Sheet1!AI154/Sheet1!AH154*1000/12</f>
        <v>58.376862249917956</v>
      </c>
      <c r="AK154" s="47">
        <f>Sheet1!AI154/Sheet1!E446</f>
        <v>6.4540213075597472E-2</v>
      </c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ht="39">
      <c r="A155" s="85" t="s">
        <v>60</v>
      </c>
      <c r="B155" s="86"/>
      <c r="C155" s="96"/>
      <c r="D155" s="96"/>
      <c r="E155" s="96"/>
      <c r="F155" s="87"/>
      <c r="G155" s="88"/>
      <c r="H155" s="88"/>
      <c r="I155" s="96"/>
      <c r="J155" s="96"/>
      <c r="K155" s="96"/>
      <c r="L155" s="89"/>
      <c r="M155" s="6"/>
      <c r="N155" s="6"/>
      <c r="O155" s="31">
        <v>2012</v>
      </c>
      <c r="P155" s="32" t="s">
        <v>61</v>
      </c>
      <c r="Q155" s="32" t="s">
        <v>62</v>
      </c>
      <c r="R155" s="33">
        <f>Sheet1!K694</f>
        <v>120691</v>
      </c>
      <c r="S155" s="34"/>
      <c r="T155" s="40"/>
      <c r="U155" s="36"/>
      <c r="V155"/>
      <c r="W155"/>
      <c r="X155"/>
      <c r="Y155"/>
      <c r="Z155" s="4"/>
      <c r="AA155"/>
      <c r="AB155"/>
      <c r="AC155"/>
      <c r="AD155"/>
      <c r="AE155" s="81">
        <v>2008</v>
      </c>
      <c r="AF155" s="82" t="s">
        <v>137</v>
      </c>
      <c r="AG155" s="83" t="s">
        <v>63</v>
      </c>
      <c r="AH155" s="84">
        <v>562</v>
      </c>
      <c r="AI155" s="58"/>
      <c r="AJ155" s="59"/>
      <c r="AK155" s="60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ht="45">
      <c r="A156" s="108" t="s">
        <v>148</v>
      </c>
      <c r="B156" s="91"/>
      <c r="C156" s="94">
        <v>13154539.786</v>
      </c>
      <c r="D156" s="94">
        <v>12973013.322000001</v>
      </c>
      <c r="E156" s="94">
        <v>12886712.152799999</v>
      </c>
      <c r="F156" s="92">
        <v>99.334763889792299</v>
      </c>
      <c r="G156" s="93" t="s">
        <v>45</v>
      </c>
      <c r="H156" s="93" t="s">
        <v>46</v>
      </c>
      <c r="I156" s="94">
        <v>1790204</v>
      </c>
      <c r="J156" s="94">
        <v>1790204</v>
      </c>
      <c r="K156" s="94">
        <v>1780036.25</v>
      </c>
      <c r="L156" s="95">
        <v>99.432034002828701</v>
      </c>
      <c r="M156" s="6"/>
      <c r="N156" s="6"/>
      <c r="O156" s="64">
        <v>2012</v>
      </c>
      <c r="P156" s="65" t="s">
        <v>61</v>
      </c>
      <c r="Q156" s="66" t="s">
        <v>67</v>
      </c>
      <c r="R156" s="51">
        <f>Sheet1!K695</f>
        <v>33478</v>
      </c>
      <c r="S156" s="52"/>
      <c r="T156" s="53"/>
      <c r="U156" s="54"/>
      <c r="V156"/>
      <c r="W156"/>
      <c r="X156"/>
      <c r="Y156"/>
      <c r="Z156" s="4"/>
      <c r="AA156"/>
      <c r="AB156"/>
      <c r="AC156"/>
      <c r="AD156"/>
      <c r="AE156" s="48">
        <v>2008</v>
      </c>
      <c r="AF156" s="49" t="s">
        <v>137</v>
      </c>
      <c r="AG156" s="50" t="s">
        <v>68</v>
      </c>
      <c r="AH156" s="51">
        <v>2123445</v>
      </c>
      <c r="AI156" s="52"/>
      <c r="AJ156" s="53"/>
      <c r="AK156" s="54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ht="39">
      <c r="A157" s="101"/>
      <c r="B157" s="86"/>
      <c r="C157" s="96"/>
      <c r="D157" s="96"/>
      <c r="E157" s="96"/>
      <c r="F157" s="87"/>
      <c r="G157" s="88" t="s">
        <v>48</v>
      </c>
      <c r="H157" s="88" t="s">
        <v>49</v>
      </c>
      <c r="I157" s="96">
        <v>1301490</v>
      </c>
      <c r="J157" s="96">
        <v>1301490</v>
      </c>
      <c r="K157" s="96">
        <v>1289347.25</v>
      </c>
      <c r="L157" s="89">
        <v>99.067011655871397</v>
      </c>
      <c r="M157" s="6"/>
      <c r="N157" s="6"/>
      <c r="O157" s="31">
        <v>2012</v>
      </c>
      <c r="P157" s="32" t="s">
        <v>61</v>
      </c>
      <c r="Q157" s="32" t="s">
        <v>26</v>
      </c>
      <c r="R157" s="33">
        <f>Sheet1!R155+Sheet1!R156</f>
        <v>154169</v>
      </c>
      <c r="S157" s="34">
        <f>Sheet1!E694</f>
        <v>9798622.273</v>
      </c>
      <c r="T157" s="40">
        <f>Sheet1!S157/Sheet1!R157/13*1000</f>
        <v>4889.0514620069789</v>
      </c>
      <c r="U157" s="36"/>
      <c r="V157"/>
      <c r="W157"/>
      <c r="X157"/>
      <c r="Y157"/>
      <c r="Z157" s="4"/>
      <c r="AA157"/>
      <c r="AB157"/>
      <c r="AC157"/>
      <c r="AD157"/>
      <c r="AE157" s="37">
        <v>2008</v>
      </c>
      <c r="AF157" s="38" t="s">
        <v>137</v>
      </c>
      <c r="AG157" s="39" t="s">
        <v>72</v>
      </c>
      <c r="AH157" s="33">
        <v>31142</v>
      </c>
      <c r="AI157" s="34"/>
      <c r="AJ157" s="40"/>
      <c r="AK157" s="36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ht="45">
      <c r="A158" s="108"/>
      <c r="B158" s="91"/>
      <c r="C158" s="94"/>
      <c r="D158" s="94"/>
      <c r="E158" s="94"/>
      <c r="F158" s="92"/>
      <c r="G158" s="93"/>
      <c r="H158" s="93"/>
      <c r="I158" s="94"/>
      <c r="J158" s="94"/>
      <c r="K158" s="94"/>
      <c r="L158" s="95"/>
      <c r="M158" s="6"/>
      <c r="N158" s="6"/>
      <c r="O158" s="64">
        <v>2012</v>
      </c>
      <c r="P158" s="65" t="s">
        <v>166</v>
      </c>
      <c r="Q158" s="66" t="s">
        <v>167</v>
      </c>
      <c r="R158" s="51">
        <f>Sheet1!K669</f>
        <v>2368263</v>
      </c>
      <c r="S158" s="52"/>
      <c r="T158" s="53"/>
      <c r="U158" s="54"/>
      <c r="V158"/>
      <c r="W158"/>
      <c r="X158"/>
      <c r="Y158"/>
      <c r="Z158" s="4"/>
      <c r="AA158"/>
      <c r="AB158"/>
      <c r="AC158"/>
      <c r="AD158"/>
      <c r="AE158" s="48">
        <v>2008</v>
      </c>
      <c r="AF158" s="49" t="s">
        <v>137</v>
      </c>
      <c r="AG158" s="50" t="s">
        <v>74</v>
      </c>
      <c r="AH158" s="51">
        <v>32537</v>
      </c>
      <c r="AI158" s="52"/>
      <c r="AJ158" s="53"/>
      <c r="AK158" s="54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ht="39">
      <c r="A159" s="85" t="s">
        <v>149</v>
      </c>
      <c r="B159" s="86"/>
      <c r="C159" s="96"/>
      <c r="D159" s="96"/>
      <c r="E159" s="96"/>
      <c r="F159" s="87"/>
      <c r="G159" s="88"/>
      <c r="H159" s="88"/>
      <c r="I159" s="96"/>
      <c r="J159" s="96"/>
      <c r="K159" s="96"/>
      <c r="L159" s="89"/>
      <c r="M159" s="6"/>
      <c r="N159" s="6"/>
      <c r="O159" s="31">
        <v>2012</v>
      </c>
      <c r="P159" s="32" t="s">
        <v>166</v>
      </c>
      <c r="Q159" s="32" t="s">
        <v>168</v>
      </c>
      <c r="R159" s="33">
        <f>Sheet1!K670</f>
        <v>159121</v>
      </c>
      <c r="S159" s="34"/>
      <c r="T159" s="40"/>
      <c r="U159" s="36"/>
      <c r="V159"/>
      <c r="W159"/>
      <c r="X159"/>
      <c r="Y159"/>
      <c r="Z159" s="4"/>
      <c r="AA159"/>
      <c r="AB159"/>
      <c r="AC159"/>
      <c r="AD159"/>
      <c r="AE159" s="37">
        <v>2008</v>
      </c>
      <c r="AF159" s="38" t="s">
        <v>137</v>
      </c>
      <c r="AG159" s="39" t="s">
        <v>76</v>
      </c>
      <c r="AH159" s="33">
        <v>60085</v>
      </c>
      <c r="AI159" s="34"/>
      <c r="AJ159" s="40"/>
      <c r="AK159" s="36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ht="45">
      <c r="A160" s="108" t="s">
        <v>150</v>
      </c>
      <c r="B160" s="91"/>
      <c r="C160" s="94">
        <v>297069.29399999999</v>
      </c>
      <c r="D160" s="94">
        <v>359352.42800000001</v>
      </c>
      <c r="E160" s="94">
        <v>353702.75270999997</v>
      </c>
      <c r="F160" s="92">
        <v>98.427817693776603</v>
      </c>
      <c r="G160" s="93" t="s">
        <v>120</v>
      </c>
      <c r="H160" s="93" t="s">
        <v>91</v>
      </c>
      <c r="I160" s="94">
        <v>114600</v>
      </c>
      <c r="J160" s="94">
        <v>114600</v>
      </c>
      <c r="K160" s="94">
        <v>144737.75</v>
      </c>
      <c r="L160" s="95">
        <v>126.298211169284</v>
      </c>
      <c r="M160" s="6"/>
      <c r="N160" s="6"/>
      <c r="O160" s="64">
        <v>2012</v>
      </c>
      <c r="P160" s="65" t="s">
        <v>166</v>
      </c>
      <c r="Q160" s="66" t="s">
        <v>26</v>
      </c>
      <c r="R160" s="51">
        <f>Sheet1!R158+Sheet1!R159</f>
        <v>2527384</v>
      </c>
      <c r="S160" s="52">
        <f>Sheet1!E669</f>
        <v>57898365.858000003</v>
      </c>
      <c r="T160" s="53">
        <f>Sheet1!S160/Sheet1!R160/13*1000</f>
        <v>1762.1859007635503</v>
      </c>
      <c r="U160" s="54"/>
      <c r="V160"/>
      <c r="W160"/>
      <c r="X160"/>
      <c r="Y160"/>
      <c r="Z160" s="4"/>
      <c r="AA160"/>
      <c r="AB160"/>
      <c r="AC160"/>
      <c r="AD160"/>
      <c r="AE160" s="48">
        <v>2008</v>
      </c>
      <c r="AF160" s="49" t="s">
        <v>137</v>
      </c>
      <c r="AG160" s="50" t="s">
        <v>81</v>
      </c>
      <c r="AH160" s="51">
        <v>183653</v>
      </c>
      <c r="AI160" s="52"/>
      <c r="AJ160" s="53"/>
      <c r="AK160" s="54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ht="51.75">
      <c r="A161" s="101"/>
      <c r="B161" s="86"/>
      <c r="C161" s="96"/>
      <c r="D161" s="96"/>
      <c r="E161" s="96"/>
      <c r="F161" s="87"/>
      <c r="G161" s="88"/>
      <c r="H161" s="88"/>
      <c r="I161" s="96"/>
      <c r="J161" s="96"/>
      <c r="K161" s="96"/>
      <c r="L161" s="89"/>
      <c r="M161" s="6"/>
      <c r="N161" s="6"/>
      <c r="O161" s="75">
        <v>2012</v>
      </c>
      <c r="P161" s="76" t="s">
        <v>25</v>
      </c>
      <c r="Q161" s="76" t="s">
        <v>47</v>
      </c>
      <c r="R161" s="77">
        <f>Sheet1!R154+Sheet1!R157+Sheet1!R160</f>
        <v>5740268</v>
      </c>
      <c r="S161" s="78">
        <f>Sheet1!S160+Sheet1!S157+Sheet1!S154</f>
        <v>167310862.625</v>
      </c>
      <c r="T161" s="40">
        <f>Sheet1!S161/Sheet1!R161/13*1000</f>
        <v>2242.0671571029839</v>
      </c>
      <c r="U161" s="80"/>
      <c r="V161"/>
      <c r="W161"/>
      <c r="X161"/>
      <c r="Y161"/>
      <c r="Z161" s="4"/>
      <c r="AA161"/>
      <c r="AB161"/>
      <c r="AC161"/>
      <c r="AD161"/>
      <c r="AE161" s="37">
        <v>2008</v>
      </c>
      <c r="AF161" s="38" t="s">
        <v>137</v>
      </c>
      <c r="AG161" s="39" t="s">
        <v>84</v>
      </c>
      <c r="AH161" s="33">
        <v>53448</v>
      </c>
      <c r="AI161" s="34"/>
      <c r="AJ161" s="40"/>
      <c r="AK161" s="36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 ht="45">
      <c r="A162" s="90" t="s">
        <v>152</v>
      </c>
      <c r="B162" s="91"/>
      <c r="C162" s="94"/>
      <c r="D162" s="94"/>
      <c r="E162" s="94"/>
      <c r="F162" s="92"/>
      <c r="G162" s="93"/>
      <c r="H162" s="93"/>
      <c r="I162" s="94"/>
      <c r="J162" s="94"/>
      <c r="K162" s="94"/>
      <c r="L162" s="95"/>
      <c r="M162" s="6"/>
      <c r="N162" s="6"/>
      <c r="O162" s="21">
        <v>2013</v>
      </c>
      <c r="P162" s="22" t="s">
        <v>16</v>
      </c>
      <c r="Q162" s="23" t="s">
        <v>17</v>
      </c>
      <c r="R162" s="24">
        <f>Sheet1!K731</f>
        <v>1758132</v>
      </c>
      <c r="S162" s="25"/>
      <c r="T162" s="26"/>
      <c r="U162" s="27"/>
      <c r="V162"/>
      <c r="W162"/>
      <c r="X162"/>
      <c r="Y162"/>
      <c r="Z162" s="4"/>
      <c r="AA162"/>
      <c r="AB162"/>
      <c r="AC162"/>
      <c r="AD162"/>
      <c r="AE162" s="48">
        <v>2008</v>
      </c>
      <c r="AF162" s="49" t="s">
        <v>137</v>
      </c>
      <c r="AG162" s="50" t="s">
        <v>122</v>
      </c>
      <c r="AH162" s="51">
        <v>1662890</v>
      </c>
      <c r="AI162" s="52"/>
      <c r="AJ162" s="53"/>
      <c r="AK162" s="54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 ht="47.25">
      <c r="A163" s="101" t="s">
        <v>153</v>
      </c>
      <c r="B163" s="86"/>
      <c r="C163" s="96">
        <v>1753505.882</v>
      </c>
      <c r="D163" s="96">
        <v>1692005.882</v>
      </c>
      <c r="E163" s="96">
        <v>617232.30276999995</v>
      </c>
      <c r="F163" s="87">
        <v>36.479323703083899</v>
      </c>
      <c r="G163" s="88" t="s">
        <v>154</v>
      </c>
      <c r="H163" s="88" t="s">
        <v>101</v>
      </c>
      <c r="I163" s="96">
        <v>552</v>
      </c>
      <c r="J163" s="96">
        <v>552</v>
      </c>
      <c r="K163" s="96">
        <v>150.25</v>
      </c>
      <c r="L163" s="89">
        <v>27.219202898550702</v>
      </c>
      <c r="M163" s="6"/>
      <c r="N163" s="6"/>
      <c r="O163" s="31">
        <v>2013</v>
      </c>
      <c r="P163" s="32" t="s">
        <v>16</v>
      </c>
      <c r="Q163" s="32" t="s">
        <v>22</v>
      </c>
      <c r="R163" s="33">
        <f>Sheet1!K732</f>
        <v>1334094</v>
      </c>
      <c r="S163" s="34"/>
      <c r="T163" s="40"/>
      <c r="U163" s="36"/>
      <c r="V163"/>
      <c r="W163"/>
      <c r="X163"/>
      <c r="Y163"/>
      <c r="Z163" s="4"/>
      <c r="AA163"/>
      <c r="AB163"/>
      <c r="AC163"/>
      <c r="AD163"/>
      <c r="AE163" s="37">
        <v>2008</v>
      </c>
      <c r="AF163" s="38" t="s">
        <v>137</v>
      </c>
      <c r="AG163" s="39" t="s">
        <v>26</v>
      </c>
      <c r="AH163" s="33">
        <f>SUM(Sheet1!AH155:AH162)</f>
        <v>4147762</v>
      </c>
      <c r="AI163" s="34">
        <v>3746315.6046000002</v>
      </c>
      <c r="AJ163" s="40">
        <f>Sheet1!AI163/Sheet1!AH163*1000/12</f>
        <v>75.26781118347678</v>
      </c>
      <c r="AK163" s="36">
        <f>Sheet1!AI163/Sheet1!E498</f>
        <v>6.0518472274984005E-2</v>
      </c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ht="39">
      <c r="A164" s="108"/>
      <c r="B164" s="91"/>
      <c r="C164" s="94"/>
      <c r="D164" s="94"/>
      <c r="E164" s="94"/>
      <c r="F164" s="92"/>
      <c r="G164" s="93" t="s">
        <v>169</v>
      </c>
      <c r="H164" s="93" t="s">
        <v>170</v>
      </c>
      <c r="I164" s="94">
        <v>2651901</v>
      </c>
      <c r="J164" s="94">
        <v>2651901</v>
      </c>
      <c r="K164" s="94">
        <v>497081</v>
      </c>
      <c r="L164" s="95">
        <v>18.744327182651201</v>
      </c>
      <c r="M164" s="6"/>
      <c r="N164" s="6"/>
      <c r="O164" s="64">
        <v>2013</v>
      </c>
      <c r="P164" s="65" t="s">
        <v>16</v>
      </c>
      <c r="Q164" s="66" t="s">
        <v>26</v>
      </c>
      <c r="R164" s="51">
        <f>Sheet1!R162+Sheet1!R163</f>
        <v>3092226</v>
      </c>
      <c r="S164" s="52">
        <f>Sheet1!E731</f>
        <v>133475761.763</v>
      </c>
      <c r="T164" s="53">
        <f>Sheet1!S164/Sheet1!R164/13*1000</f>
        <v>3320.3802986785372</v>
      </c>
      <c r="U164" s="54"/>
      <c r="V164"/>
      <c r="W164"/>
      <c r="X164"/>
      <c r="Y164"/>
      <c r="Z164" s="4"/>
      <c r="AA164"/>
      <c r="AB164"/>
      <c r="AC164"/>
      <c r="AD164"/>
      <c r="AE164" s="48">
        <v>2008</v>
      </c>
      <c r="AF164" s="49" t="s">
        <v>144</v>
      </c>
      <c r="AG164" s="50" t="s">
        <v>68</v>
      </c>
      <c r="AH164" s="51">
        <v>105996</v>
      </c>
      <c r="AI164" s="52"/>
      <c r="AJ164" s="53"/>
      <c r="AK164" s="5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ht="39">
      <c r="A165" s="101"/>
      <c r="B165" s="86"/>
      <c r="C165" s="96"/>
      <c r="D165" s="96"/>
      <c r="E165" s="96"/>
      <c r="F165" s="87"/>
      <c r="G165" s="88" t="s">
        <v>171</v>
      </c>
      <c r="H165" s="88" t="s">
        <v>170</v>
      </c>
      <c r="I165" s="96">
        <v>32709</v>
      </c>
      <c r="J165" s="96">
        <v>32709</v>
      </c>
      <c r="K165" s="96">
        <v>4529.5</v>
      </c>
      <c r="L165" s="89">
        <v>13.847870616649899</v>
      </c>
      <c r="M165" s="6"/>
      <c r="N165" s="6"/>
      <c r="O165" s="31">
        <v>2013</v>
      </c>
      <c r="P165" s="32" t="s">
        <v>61</v>
      </c>
      <c r="Q165" s="32" t="s">
        <v>62</v>
      </c>
      <c r="R165" s="33">
        <f>Sheet1!K759</f>
        <v>116798</v>
      </c>
      <c r="S165" s="34"/>
      <c r="T165" s="40"/>
      <c r="U165" s="36"/>
      <c r="V165"/>
      <c r="W165"/>
      <c r="X165"/>
      <c r="Y165"/>
      <c r="Z165" s="4"/>
      <c r="AA165"/>
      <c r="AB165"/>
      <c r="AC165"/>
      <c r="AD165"/>
      <c r="AE165" s="37">
        <v>2008</v>
      </c>
      <c r="AF165" s="38" t="s">
        <v>144</v>
      </c>
      <c r="AG165" s="39" t="s">
        <v>72</v>
      </c>
      <c r="AH165" s="33">
        <v>58735</v>
      </c>
      <c r="AI165" s="34"/>
      <c r="AJ165" s="40"/>
      <c r="AK165" s="36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ht="45">
      <c r="A166" s="108"/>
      <c r="B166" s="91"/>
      <c r="C166" s="94"/>
      <c r="D166" s="94"/>
      <c r="E166" s="94"/>
      <c r="F166" s="92"/>
      <c r="G166" s="93" t="s">
        <v>172</v>
      </c>
      <c r="H166" s="93" t="s">
        <v>170</v>
      </c>
      <c r="I166" s="94">
        <v>44052</v>
      </c>
      <c r="J166" s="94">
        <v>44052</v>
      </c>
      <c r="K166" s="94">
        <v>766</v>
      </c>
      <c r="L166" s="95">
        <v>1.73885408154</v>
      </c>
      <c r="M166" s="6"/>
      <c r="N166" s="6"/>
      <c r="O166" s="64">
        <v>2013</v>
      </c>
      <c r="P166" s="65" t="s">
        <v>61</v>
      </c>
      <c r="Q166" s="66" t="s">
        <v>67</v>
      </c>
      <c r="R166" s="51">
        <f>Sheet1!K760</f>
        <v>32534</v>
      </c>
      <c r="S166" s="52"/>
      <c r="T166" s="53"/>
      <c r="U166" s="54"/>
      <c r="V166"/>
      <c r="W166"/>
      <c r="X166"/>
      <c r="Y166"/>
      <c r="Z166" s="4"/>
      <c r="AA166"/>
      <c r="AB166"/>
      <c r="AC166"/>
      <c r="AD166"/>
      <c r="AE166" s="48">
        <v>2008</v>
      </c>
      <c r="AF166" s="49" t="s">
        <v>144</v>
      </c>
      <c r="AG166" s="50" t="s">
        <v>122</v>
      </c>
      <c r="AH166" s="51">
        <v>80805</v>
      </c>
      <c r="AI166" s="52"/>
      <c r="AJ166" s="53"/>
      <c r="AK166" s="54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ht="39">
      <c r="A167" s="101"/>
      <c r="B167" s="86"/>
      <c r="C167" s="96"/>
      <c r="D167" s="96"/>
      <c r="E167" s="96"/>
      <c r="F167" s="87"/>
      <c r="G167" s="88" t="s">
        <v>158</v>
      </c>
      <c r="H167" s="88" t="s">
        <v>101</v>
      </c>
      <c r="I167" s="96">
        <v>49788</v>
      </c>
      <c r="J167" s="96">
        <v>49788</v>
      </c>
      <c r="K167" s="96">
        <v>12647</v>
      </c>
      <c r="L167" s="89">
        <v>25.401703221659801</v>
      </c>
      <c r="M167" s="6"/>
      <c r="N167" s="6"/>
      <c r="O167" s="31">
        <v>2013</v>
      </c>
      <c r="P167" s="32" t="s">
        <v>61</v>
      </c>
      <c r="Q167" s="32" t="s">
        <v>26</v>
      </c>
      <c r="R167" s="33">
        <f>Sheet1!R165+Sheet1!R166</f>
        <v>149332</v>
      </c>
      <c r="S167" s="34">
        <f>Sheet1!E759</f>
        <v>11954793.345000001</v>
      </c>
      <c r="T167" s="40">
        <f>Sheet1!S167/Sheet1!R167/13*1000</f>
        <v>6158.0872691514414</v>
      </c>
      <c r="U167" s="36"/>
      <c r="V167"/>
      <c r="W167"/>
      <c r="X167"/>
      <c r="Y167"/>
      <c r="Z167" s="4"/>
      <c r="AA167"/>
      <c r="AB167"/>
      <c r="AC167"/>
      <c r="AD167"/>
      <c r="AE167" s="37">
        <v>2008</v>
      </c>
      <c r="AF167" s="38" t="s">
        <v>144</v>
      </c>
      <c r="AG167" s="39" t="s">
        <v>147</v>
      </c>
      <c r="AH167" s="33">
        <v>693470</v>
      </c>
      <c r="AI167" s="34"/>
      <c r="AJ167" s="40"/>
      <c r="AK167" s="36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ht="45">
      <c r="A168" s="108"/>
      <c r="B168" s="91"/>
      <c r="C168" s="94"/>
      <c r="D168" s="94"/>
      <c r="E168" s="94"/>
      <c r="F168" s="92"/>
      <c r="G168" s="93" t="s">
        <v>159</v>
      </c>
      <c r="H168" s="93" t="s">
        <v>101</v>
      </c>
      <c r="I168" s="94">
        <v>139172</v>
      </c>
      <c r="J168" s="94">
        <v>139172</v>
      </c>
      <c r="K168" s="94">
        <v>34820.25</v>
      </c>
      <c r="L168" s="95">
        <v>25.0195800879487</v>
      </c>
      <c r="M168" s="6"/>
      <c r="N168" s="6"/>
      <c r="O168" s="64">
        <v>2013</v>
      </c>
      <c r="P168" s="65" t="s">
        <v>166</v>
      </c>
      <c r="Q168" s="66" t="s">
        <v>167</v>
      </c>
      <c r="R168" s="51">
        <f>Sheet1!K734</f>
        <v>2386454</v>
      </c>
      <c r="S168" s="52"/>
      <c r="T168" s="53"/>
      <c r="U168" s="54"/>
      <c r="V168"/>
      <c r="W168"/>
      <c r="X168"/>
      <c r="Y168"/>
      <c r="Z168" s="4"/>
      <c r="AA168"/>
      <c r="AB168"/>
      <c r="AC168"/>
      <c r="AD168"/>
      <c r="AE168" s="48">
        <v>2008</v>
      </c>
      <c r="AF168" s="49" t="s">
        <v>144</v>
      </c>
      <c r="AG168" s="50" t="s">
        <v>26</v>
      </c>
      <c r="AH168" s="51">
        <f>SUM(Sheet1!AH164:AH167)</f>
        <v>939006</v>
      </c>
      <c r="AI168" s="52">
        <v>985222.02639999997</v>
      </c>
      <c r="AJ168" s="53">
        <f>Sheet1!AI168/Sheet1!AH168*1000/12</f>
        <v>87.434835915141477</v>
      </c>
      <c r="AK168" s="54">
        <f>Sheet1!AI168/Sheet1!E498</f>
        <v>1.5915405476298123E-2</v>
      </c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ht="39">
      <c r="A169" s="101"/>
      <c r="B169" s="86"/>
      <c r="C169" s="96"/>
      <c r="D169" s="96"/>
      <c r="E169" s="96"/>
      <c r="F169" s="87"/>
      <c r="G169" s="88" t="s">
        <v>173</v>
      </c>
      <c r="H169" s="88" t="s">
        <v>170</v>
      </c>
      <c r="I169" s="96">
        <v>148562</v>
      </c>
      <c r="J169" s="96">
        <v>148562</v>
      </c>
      <c r="K169" s="96">
        <v>7782.25</v>
      </c>
      <c r="L169" s="89">
        <v>5.2383853206068798</v>
      </c>
      <c r="M169" s="6"/>
      <c r="N169" s="6"/>
      <c r="O169" s="31">
        <v>2013</v>
      </c>
      <c r="P169" s="32" t="s">
        <v>166</v>
      </c>
      <c r="Q169" s="32" t="s">
        <v>168</v>
      </c>
      <c r="R169" s="33">
        <f>Sheet1!K735</f>
        <v>165764</v>
      </c>
      <c r="S169" s="34"/>
      <c r="T169" s="40"/>
      <c r="U169" s="36"/>
      <c r="V169"/>
      <c r="W169"/>
      <c r="X169"/>
      <c r="Y169"/>
      <c r="Z169" s="4"/>
      <c r="AA169"/>
      <c r="AB169"/>
      <c r="AC169"/>
      <c r="AD169"/>
      <c r="AE169" s="37">
        <v>2008</v>
      </c>
      <c r="AF169" s="38" t="s">
        <v>87</v>
      </c>
      <c r="AG169" s="39" t="s">
        <v>26</v>
      </c>
      <c r="AH169" s="33"/>
      <c r="AI169" s="34">
        <f>Sheet1!E449</f>
        <v>781.97628999999995</v>
      </c>
      <c r="AJ169" s="40"/>
      <c r="AK169" s="36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ht="26.25">
      <c r="A170" s="108"/>
      <c r="B170" s="91"/>
      <c r="C170" s="94"/>
      <c r="D170" s="94"/>
      <c r="E170" s="94"/>
      <c r="F170" s="92"/>
      <c r="G170" s="93" t="s">
        <v>177</v>
      </c>
      <c r="H170" s="93" t="s">
        <v>170</v>
      </c>
      <c r="I170" s="94">
        <v>3750262</v>
      </c>
      <c r="J170" s="94">
        <v>3750262</v>
      </c>
      <c r="K170" s="94">
        <v>367474</v>
      </c>
      <c r="L170" s="95">
        <v>9.7986220696047397</v>
      </c>
      <c r="M170" s="6"/>
      <c r="N170" s="6"/>
      <c r="O170" s="64">
        <v>2013</v>
      </c>
      <c r="P170" s="65" t="s">
        <v>166</v>
      </c>
      <c r="Q170" s="66" t="s">
        <v>26</v>
      </c>
      <c r="R170" s="51">
        <f>Sheet1!R168+Sheet1!R169</f>
        <v>2552218</v>
      </c>
      <c r="S170" s="52">
        <f>Sheet1!E734</f>
        <v>75696458.511000007</v>
      </c>
      <c r="T170" s="53">
        <f>Sheet1!S170/Sheet1!R170/13*1000</f>
        <v>2281.4683153422457</v>
      </c>
      <c r="U170" s="54"/>
      <c r="V170"/>
      <c r="W170"/>
      <c r="X170"/>
      <c r="Y170"/>
      <c r="Z170" s="4"/>
      <c r="AA170"/>
      <c r="AB170"/>
      <c r="AC170"/>
      <c r="AD170"/>
      <c r="AE170" s="67">
        <v>2008</v>
      </c>
      <c r="AF170" s="68" t="s">
        <v>93</v>
      </c>
      <c r="AG170" s="69" t="s">
        <v>47</v>
      </c>
      <c r="AH170" s="44">
        <f>Sheet1!AH168+Sheet1!AH163</f>
        <v>5086768</v>
      </c>
      <c r="AI170" s="45">
        <f>Sheet1!AI169+Sheet1!AI168+Sheet1!AI163</f>
        <v>4732319.6072899997</v>
      </c>
      <c r="AJ170" s="46">
        <f>Sheet1!AI170/Sheet1!AH170*1000/12</f>
        <v>77.526627374035272</v>
      </c>
      <c r="AK170" s="47">
        <f>Sheet1!AI170/Sheet1!E498</f>
        <v>7.6446509898549148E-2</v>
      </c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 ht="51.75">
      <c r="A171" s="101"/>
      <c r="B171" s="86"/>
      <c r="C171" s="96"/>
      <c r="D171" s="96"/>
      <c r="E171" s="96"/>
      <c r="F171" s="87"/>
      <c r="G171" s="88"/>
      <c r="H171" s="88"/>
      <c r="I171" s="96"/>
      <c r="J171" s="96"/>
      <c r="K171" s="96"/>
      <c r="L171" s="89"/>
      <c r="M171" s="6"/>
      <c r="N171" s="6"/>
      <c r="O171" s="75">
        <v>2013</v>
      </c>
      <c r="P171" s="76" t="s">
        <v>25</v>
      </c>
      <c r="Q171" s="76" t="s">
        <v>47</v>
      </c>
      <c r="R171" s="77">
        <f>Sheet1!R164+Sheet1!R167+Sheet1!R170</f>
        <v>5793776</v>
      </c>
      <c r="S171" s="78">
        <f>Sheet1!S170+Sheet1!S167+Sheet1!S164</f>
        <v>221127013.61900002</v>
      </c>
      <c r="T171" s="40">
        <f>Sheet1!S171/Sheet1!R171/13*1000</f>
        <v>2935.8695052043117</v>
      </c>
      <c r="U171" s="80"/>
      <c r="V171"/>
      <c r="W171"/>
      <c r="X171">
        <f>Sheet1!V173-Sheet1!W172-Sheet1!W173</f>
        <v>347859904.25966996</v>
      </c>
      <c r="Y171"/>
      <c r="Z171" s="4"/>
      <c r="AA171"/>
      <c r="AB171"/>
      <c r="AC171"/>
      <c r="AD171"/>
      <c r="AE171" s="81">
        <v>2009</v>
      </c>
      <c r="AF171" s="82" t="s">
        <v>137</v>
      </c>
      <c r="AG171" s="83" t="s">
        <v>63</v>
      </c>
      <c r="AH171" s="84">
        <v>581</v>
      </c>
      <c r="AI171" s="58"/>
      <c r="AJ171" s="59"/>
      <c r="AK171" s="60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 ht="45">
      <c r="A172" s="90" t="s">
        <v>161</v>
      </c>
      <c r="B172" s="91"/>
      <c r="C172" s="94"/>
      <c r="D172" s="94"/>
      <c r="E172" s="94"/>
      <c r="F172" s="92"/>
      <c r="G172" s="93"/>
      <c r="H172" s="93"/>
      <c r="I172" s="94"/>
      <c r="J172" s="94"/>
      <c r="K172" s="94"/>
      <c r="L172" s="95"/>
      <c r="M172" s="6"/>
      <c r="N172" s="6"/>
      <c r="O172" s="21">
        <v>2014</v>
      </c>
      <c r="P172" s="22" t="s">
        <v>16</v>
      </c>
      <c r="Q172" s="23" t="s">
        <v>17</v>
      </c>
      <c r="R172" s="24">
        <f>Sheet1!K794</f>
        <v>1756591</v>
      </c>
      <c r="S172" s="25"/>
      <c r="T172" s="26"/>
      <c r="U172" s="27"/>
      <c r="V172"/>
      <c r="W172" s="169">
        <v>10656510.703609999</v>
      </c>
      <c r="X172" s="170">
        <v>13799.321760000001</v>
      </c>
      <c r="Y172" s="170">
        <v>188.35081</v>
      </c>
      <c r="Z172" s="4"/>
      <c r="AA172"/>
      <c r="AB172"/>
      <c r="AC172"/>
      <c r="AD172"/>
      <c r="AE172" s="48">
        <v>2009</v>
      </c>
      <c r="AF172" s="49" t="s">
        <v>137</v>
      </c>
      <c r="AG172" s="50" t="s">
        <v>68</v>
      </c>
      <c r="AH172" s="51">
        <v>2838577</v>
      </c>
      <c r="AI172" s="52"/>
      <c r="AJ172" s="53"/>
      <c r="AK172" s="54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 ht="39">
      <c r="A173" s="101" t="s">
        <v>180</v>
      </c>
      <c r="B173" s="86"/>
      <c r="C173" s="96">
        <v>1891161.845</v>
      </c>
      <c r="D173" s="96">
        <v>1815797.0970000001</v>
      </c>
      <c r="E173" s="96">
        <v>1785554.77985</v>
      </c>
      <c r="F173" s="87">
        <v>98.334488076891105</v>
      </c>
      <c r="G173" s="88" t="s">
        <v>45</v>
      </c>
      <c r="H173" s="88" t="s">
        <v>46</v>
      </c>
      <c r="I173" s="96">
        <v>156977</v>
      </c>
      <c r="J173" s="96">
        <v>156977</v>
      </c>
      <c r="K173" s="96">
        <v>156758.75</v>
      </c>
      <c r="L173" s="89">
        <v>99.860966893239095</v>
      </c>
      <c r="M173" s="6"/>
      <c r="N173" s="6"/>
      <c r="O173" s="31">
        <v>2014</v>
      </c>
      <c r="P173" s="32" t="s">
        <v>16</v>
      </c>
      <c r="Q173" s="32" t="s">
        <v>22</v>
      </c>
      <c r="R173" s="33">
        <f>Sheet1!K795</f>
        <v>1345676</v>
      </c>
      <c r="S173" s="34"/>
      <c r="T173" s="40"/>
      <c r="U173" s="36"/>
      <c r="V173" s="171">
        <v>368033223.06068999</v>
      </c>
      <c r="W173" s="170">
        <v>9516808.0974100009</v>
      </c>
      <c r="X173">
        <f>Sheet1!V173-Sheet1!W173-Sheet1!X172-Sheet1!Y172</f>
        <v>358502427.29070997</v>
      </c>
      <c r="Y173"/>
      <c r="Z173" s="4"/>
      <c r="AA173"/>
      <c r="AB173"/>
      <c r="AC173"/>
      <c r="AD173"/>
      <c r="AE173" s="37">
        <v>2009</v>
      </c>
      <c r="AF173" s="38" t="s">
        <v>137</v>
      </c>
      <c r="AG173" s="39" t="s">
        <v>72</v>
      </c>
      <c r="AH173" s="33">
        <v>44063</v>
      </c>
      <c r="AI173" s="34"/>
      <c r="AJ173" s="40"/>
      <c r="AK173" s="36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 ht="39">
      <c r="A174" s="108"/>
      <c r="B174" s="91"/>
      <c r="C174" s="94"/>
      <c r="D174" s="94"/>
      <c r="E174" s="94"/>
      <c r="F174" s="92"/>
      <c r="G174" s="93" t="s">
        <v>48</v>
      </c>
      <c r="H174" s="93" t="s">
        <v>49</v>
      </c>
      <c r="I174" s="94">
        <v>44026</v>
      </c>
      <c r="J174" s="94">
        <v>44026</v>
      </c>
      <c r="K174" s="94">
        <v>44566.5</v>
      </c>
      <c r="L174" s="95">
        <v>101.227683641485</v>
      </c>
      <c r="M174" s="6"/>
      <c r="N174" s="6"/>
      <c r="O174" s="64">
        <v>2014</v>
      </c>
      <c r="P174" s="65" t="s">
        <v>16</v>
      </c>
      <c r="Q174" s="66" t="s">
        <v>26</v>
      </c>
      <c r="R174" s="51">
        <f>Sheet1!R172+Sheet1!R173</f>
        <v>3102267</v>
      </c>
      <c r="S174" s="52">
        <f>Sheet1!E794</f>
        <v>177944678.44400001</v>
      </c>
      <c r="T174" s="53">
        <f>Sheet1!S174/Sheet1!R174/13*1000</f>
        <v>4412.2740524912915</v>
      </c>
      <c r="U174" s="54"/>
      <c r="V174" t="s">
        <v>185</v>
      </c>
      <c r="W174" s="168">
        <f>Sheet1!S181</f>
        <v>293203308.449</v>
      </c>
      <c r="X174">
        <f>Sheet1!W174+Sheet1!E835</f>
        <v>295607149.89200002</v>
      </c>
      <c r="Y174"/>
      <c r="Z174" s="6" t="s">
        <v>186</v>
      </c>
      <c r="AA174"/>
      <c r="AB174"/>
      <c r="AC174"/>
      <c r="AD174"/>
      <c r="AE174" s="48">
        <v>2009</v>
      </c>
      <c r="AF174" s="49" t="s">
        <v>137</v>
      </c>
      <c r="AG174" s="50" t="s">
        <v>74</v>
      </c>
      <c r="AH174" s="51">
        <v>53941</v>
      </c>
      <c r="AI174" s="52"/>
      <c r="AJ174" s="53"/>
      <c r="AK174" s="5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 ht="39">
      <c r="A175" s="101"/>
      <c r="B175" s="86"/>
      <c r="C175" s="96"/>
      <c r="D175" s="96"/>
      <c r="E175" s="96"/>
      <c r="F175" s="87"/>
      <c r="G175" s="88"/>
      <c r="H175" s="88"/>
      <c r="I175" s="96"/>
      <c r="J175" s="96"/>
      <c r="K175" s="96"/>
      <c r="L175" s="89"/>
      <c r="M175" s="6"/>
      <c r="N175" s="6"/>
      <c r="O175" s="31">
        <v>2014</v>
      </c>
      <c r="P175" s="32" t="s">
        <v>61</v>
      </c>
      <c r="Q175" s="32" t="s">
        <v>62</v>
      </c>
      <c r="R175" s="33">
        <f>Sheet1!K832</f>
        <v>113028</v>
      </c>
      <c r="S175" s="34"/>
      <c r="T175" s="40"/>
      <c r="U175" s="36"/>
      <c r="V175" s="172">
        <v>350542416.67400002</v>
      </c>
      <c r="W175" t="s">
        <v>187</v>
      </c>
      <c r="X175"/>
      <c r="Y175"/>
      <c r="Z175" s="462" t="s">
        <v>188</v>
      </c>
      <c r="AA175" s="462"/>
      <c r="AB175" s="462"/>
      <c r="AC175" s="462"/>
      <c r="AD175"/>
      <c r="AE175" s="37">
        <v>2009</v>
      </c>
      <c r="AF175" s="38" t="s">
        <v>137</v>
      </c>
      <c r="AG175" s="39" t="s">
        <v>76</v>
      </c>
      <c r="AH175" s="33">
        <v>66338</v>
      </c>
      <c r="AI175" s="34"/>
      <c r="AJ175" s="40"/>
      <c r="AK175" s="36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ht="45">
      <c r="A176" s="131" t="s">
        <v>107</v>
      </c>
      <c r="B176" s="163"/>
      <c r="C176" s="132"/>
      <c r="D176" s="132"/>
      <c r="E176" s="132"/>
      <c r="F176" s="133"/>
      <c r="G176" s="133"/>
      <c r="H176" s="93"/>
      <c r="I176" s="94"/>
      <c r="J176" s="94"/>
      <c r="K176" s="94"/>
      <c r="L176" s="95"/>
      <c r="M176" s="6"/>
      <c r="N176" s="6"/>
      <c r="O176" s="64">
        <v>2014</v>
      </c>
      <c r="P176" s="65" t="s">
        <v>61</v>
      </c>
      <c r="Q176" s="66" t="s">
        <v>67</v>
      </c>
      <c r="R176" s="51">
        <f>Sheet1!K833</f>
        <v>31621</v>
      </c>
      <c r="S176" s="52"/>
      <c r="T176" s="53"/>
      <c r="U176" s="54"/>
      <c r="V176">
        <f>Sheet1!V175-SUM(Sheet1!E769:E790)</f>
        <v>350385142.30000001</v>
      </c>
      <c r="W176">
        <f>Sheet1!E806+Sheet1!E815+Sheet1!E820+Sheet1!E823+Sheet1!E800+Sheet1!E803+Sheet1!E839</f>
        <v>50627831.647</v>
      </c>
      <c r="X176" s="173">
        <f>10656510703.61/1000</f>
        <v>10656510.703610001</v>
      </c>
      <c r="Y176">
        <f>Sheet1!W176+Sheet1!X176+Sheet1!X179+Sheet1!X180</f>
        <v>62895026.923550002</v>
      </c>
      <c r="Z176" s="462" t="s">
        <v>189</v>
      </c>
      <c r="AA176" s="462"/>
      <c r="AB176" s="462"/>
      <c r="AC176" s="462"/>
      <c r="AD176"/>
      <c r="AE176" s="48">
        <v>2009</v>
      </c>
      <c r="AF176" s="49" t="s">
        <v>137</v>
      </c>
      <c r="AG176" s="50" t="s">
        <v>81</v>
      </c>
      <c r="AH176" s="51">
        <v>206080</v>
      </c>
      <c r="AI176" s="52"/>
      <c r="AJ176" s="53"/>
      <c r="AK176" s="54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ht="47.25">
      <c r="A177" s="135" t="s">
        <v>190</v>
      </c>
      <c r="B177" s="164"/>
      <c r="C177" s="137">
        <v>17105852.535999998</v>
      </c>
      <c r="D177" s="137">
        <v>16844035.627999999</v>
      </c>
      <c r="E177" s="137">
        <v>15646881.00924</v>
      </c>
      <c r="F177" s="136">
        <v>92.892709056195798</v>
      </c>
      <c r="G177" s="136"/>
      <c r="H177" s="138"/>
      <c r="I177" s="140"/>
      <c r="J177" s="140"/>
      <c r="K177" s="140"/>
      <c r="L177" s="165"/>
      <c r="M177" s="6"/>
      <c r="N177" s="6"/>
      <c r="O177" s="31">
        <v>2014</v>
      </c>
      <c r="P177" s="32" t="s">
        <v>61</v>
      </c>
      <c r="Q177" s="32" t="s">
        <v>26</v>
      </c>
      <c r="R177" s="33">
        <f>Sheet1!R175+Sheet1!R176</f>
        <v>144649</v>
      </c>
      <c r="S177" s="34">
        <f>Sheet1!E832</f>
        <v>15360402.149</v>
      </c>
      <c r="T177" s="40">
        <f>Sheet1!S177/Sheet1!R177/13*1000</f>
        <v>8168.527926753196</v>
      </c>
      <c r="U177" s="36"/>
      <c r="V177">
        <f>Sheet1!V176-Sheet1!E837-Sheet1!E839</f>
        <v>343876971.32900006</v>
      </c>
      <c r="W177" t="s">
        <v>191</v>
      </c>
      <c r="X177" s="174">
        <f>Sheet1!X176+Sheet1!W176+Sheet1!X179+Sheet1!X180</f>
        <v>62895026.923550002</v>
      </c>
      <c r="Y177">
        <f>Sheet1!X176+Sheet1!W176</f>
        <v>61284342.350610003</v>
      </c>
      <c r="Z177" s="462"/>
      <c r="AA177" s="462"/>
      <c r="AB177" s="462"/>
      <c r="AC177" s="462"/>
      <c r="AD177"/>
      <c r="AE177" s="37">
        <v>2009</v>
      </c>
      <c r="AF177" s="38" t="s">
        <v>137</v>
      </c>
      <c r="AG177" s="39" t="s">
        <v>84</v>
      </c>
      <c r="AH177" s="33">
        <v>73778</v>
      </c>
      <c r="AI177" s="34"/>
      <c r="AJ177" s="40"/>
      <c r="AK177" s="36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ht="47.25">
      <c r="A178" s="70" t="s">
        <v>192</v>
      </c>
      <c r="B178" s="71"/>
      <c r="C178" s="143"/>
      <c r="D178" s="143"/>
      <c r="E178" s="143"/>
      <c r="F178" s="72"/>
      <c r="G178" s="123"/>
      <c r="H178" s="123"/>
      <c r="I178" s="143"/>
      <c r="J178" s="143"/>
      <c r="K178" s="143"/>
      <c r="L178" s="73"/>
      <c r="M178"/>
      <c r="N178"/>
      <c r="O178" s="64">
        <v>2014</v>
      </c>
      <c r="P178" s="65" t="s">
        <v>166</v>
      </c>
      <c r="Q178" s="66" t="s">
        <v>167</v>
      </c>
      <c r="R178" s="51">
        <f>Sheet1!K797</f>
        <v>2430300</v>
      </c>
      <c r="S178" s="52"/>
      <c r="T178" s="53"/>
      <c r="U178" s="54"/>
      <c r="V178">
        <f>Sheet1!V176-Sheet1!E839</f>
        <v>348027132.09000003</v>
      </c>
      <c r="W178"/>
      <c r="X178" s="173">
        <f>61284342353.52/1000</f>
        <v>61284342.353519998</v>
      </c>
      <c r="Y178"/>
      <c r="Z178" s="462"/>
      <c r="AA178" s="462"/>
      <c r="AB178" s="462"/>
      <c r="AC178" s="462"/>
      <c r="AD178"/>
      <c r="AE178" s="48">
        <v>2009</v>
      </c>
      <c r="AF178" s="49" t="s">
        <v>137</v>
      </c>
      <c r="AG178" s="50" t="s">
        <v>122</v>
      </c>
      <c r="AH178" s="51">
        <v>2246547</v>
      </c>
      <c r="AI178" s="52"/>
      <c r="AJ178" s="53"/>
      <c r="AK178" s="54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ht="39">
      <c r="A179" s="85" t="s">
        <v>140</v>
      </c>
      <c r="B179" s="86"/>
      <c r="C179" s="87"/>
      <c r="D179" s="87"/>
      <c r="E179" s="87"/>
      <c r="F179" s="87"/>
      <c r="G179" s="88"/>
      <c r="H179" s="88"/>
      <c r="I179" s="96"/>
      <c r="J179" s="96"/>
      <c r="K179" s="96"/>
      <c r="L179" s="89"/>
      <c r="M179"/>
      <c r="N179"/>
      <c r="O179" s="31">
        <v>2014</v>
      </c>
      <c r="P179" s="32" t="s">
        <v>166</v>
      </c>
      <c r="Q179" s="32" t="s">
        <v>168</v>
      </c>
      <c r="R179" s="33">
        <f>Sheet1!K798</f>
        <v>170856</v>
      </c>
      <c r="S179" s="34"/>
      <c r="T179" s="40"/>
      <c r="U179" s="36"/>
      <c r="V179"/>
      <c r="W179">
        <f>Sheet1!W176-Sheet1!X179-Sheet1!X180</f>
        <v>49017147.07406</v>
      </c>
      <c r="X179" s="173">
        <f>1610245752.54/1000</f>
        <v>1610245.75254</v>
      </c>
      <c r="Y179">
        <f>Sheet1!W176+Sheet1!X179+Sheet1!X180</f>
        <v>52238516.219939999</v>
      </c>
      <c r="Z179" s="4"/>
      <c r="AA179"/>
      <c r="AB179"/>
      <c r="AC179"/>
      <c r="AD179"/>
      <c r="AE179" s="37">
        <v>2009</v>
      </c>
      <c r="AF179" s="38" t="s">
        <v>137</v>
      </c>
      <c r="AG179" s="39" t="s">
        <v>26</v>
      </c>
      <c r="AH179" s="33">
        <f>SUM(Sheet1!AH171:AH178)</f>
        <v>5529905</v>
      </c>
      <c r="AI179" s="34">
        <v>6201190.1047700001</v>
      </c>
      <c r="AJ179" s="40">
        <f>Sheet1!AI179/Sheet1!AH179*1000/12</f>
        <v>93.449316410348217</v>
      </c>
      <c r="AK179" s="36">
        <f>Sheet1!AI179/Sheet1!E552</f>
        <v>7.6884493873021084E-2</v>
      </c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 ht="39">
      <c r="A180" s="108"/>
      <c r="B180" s="91" t="s">
        <v>32</v>
      </c>
      <c r="C180" s="92"/>
      <c r="D180" s="92"/>
      <c r="E180" s="92"/>
      <c r="F180" s="92"/>
      <c r="G180" s="93"/>
      <c r="H180" s="93"/>
      <c r="I180" s="94"/>
      <c r="J180" s="94"/>
      <c r="K180" s="94"/>
      <c r="L180" s="95"/>
      <c r="M180"/>
      <c r="N180"/>
      <c r="O180" s="64">
        <v>2014</v>
      </c>
      <c r="P180" s="65" t="s">
        <v>166</v>
      </c>
      <c r="Q180" s="66" t="s">
        <v>26</v>
      </c>
      <c r="R180" s="51">
        <f>Sheet1!R178+Sheet1!R179</f>
        <v>2601156</v>
      </c>
      <c r="S180" s="52">
        <f>Sheet1!E797</f>
        <v>99898227.856000006</v>
      </c>
      <c r="T180" s="53">
        <f>Sheet1!S180/Sheet1!R180/13*1000</f>
        <v>2954.2553640943315</v>
      </c>
      <c r="U180" s="54"/>
      <c r="V180"/>
      <c r="W180"/>
      <c r="X180" s="173">
        <f>438820.4/1000</f>
        <v>438.82040000000001</v>
      </c>
      <c r="Y180"/>
      <c r="Z180" s="4"/>
      <c r="AA180"/>
      <c r="AB180"/>
      <c r="AC180"/>
      <c r="AD180"/>
      <c r="AE180" s="48">
        <v>2009</v>
      </c>
      <c r="AF180" s="49" t="s">
        <v>144</v>
      </c>
      <c r="AG180" s="50" t="s">
        <v>68</v>
      </c>
      <c r="AH180" s="51">
        <v>114648</v>
      </c>
      <c r="AI180" s="52"/>
      <c r="AJ180" s="53"/>
      <c r="AK180" s="54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 ht="51.75">
      <c r="A181" s="101"/>
      <c r="B181" s="86" t="s">
        <v>32</v>
      </c>
      <c r="C181" s="87">
        <v>2454745</v>
      </c>
      <c r="D181" s="87">
        <v>2454745</v>
      </c>
      <c r="E181" s="87">
        <v>7787.78</v>
      </c>
      <c r="F181" s="87">
        <v>0.31725413433981903</v>
      </c>
      <c r="G181" s="88" t="s">
        <v>181</v>
      </c>
      <c r="H181" s="88" t="s">
        <v>175</v>
      </c>
      <c r="I181" s="96" t="s">
        <v>182</v>
      </c>
      <c r="J181" s="96" t="s">
        <v>182</v>
      </c>
      <c r="K181" s="96" t="s">
        <v>182</v>
      </c>
      <c r="L181" s="89"/>
      <c r="M181"/>
      <c r="N181"/>
      <c r="O181" s="75">
        <v>2014</v>
      </c>
      <c r="P181" s="76" t="s">
        <v>25</v>
      </c>
      <c r="Q181" s="76" t="s">
        <v>47</v>
      </c>
      <c r="R181" s="77">
        <f>Sheet1!R174+Sheet1!R177+Sheet1!R180</f>
        <v>5848072</v>
      </c>
      <c r="S181" s="78">
        <f>Sheet1!S180+Sheet1!S177+Sheet1!S174</f>
        <v>293203308.449</v>
      </c>
      <c r="T181" s="40">
        <f>Sheet1!S181/Sheet1!R181/13*1000</f>
        <v>3856.6728743974213</v>
      </c>
      <c r="U181" s="80"/>
      <c r="V181"/>
      <c r="W181"/>
      <c r="X181"/>
      <c r="Y181"/>
      <c r="Z181" s="4"/>
      <c r="AA181"/>
      <c r="AB181"/>
      <c r="AC181"/>
      <c r="AD181"/>
      <c r="AE181" s="37">
        <v>2009</v>
      </c>
      <c r="AF181" s="38" t="s">
        <v>144</v>
      </c>
      <c r="AG181" s="39" t="s">
        <v>72</v>
      </c>
      <c r="AH181" s="33">
        <v>64573</v>
      </c>
      <c r="AI181" s="34"/>
      <c r="AJ181" s="40"/>
      <c r="AK181" s="36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 ht="45">
      <c r="A182" s="108"/>
      <c r="B182" s="91" t="s">
        <v>32</v>
      </c>
      <c r="C182" s="92">
        <v>200000</v>
      </c>
      <c r="D182" s="92">
        <v>200000</v>
      </c>
      <c r="E182" s="92">
        <v>13794</v>
      </c>
      <c r="F182" s="92">
        <v>6.8970000000000002</v>
      </c>
      <c r="G182" s="93" t="s">
        <v>143</v>
      </c>
      <c r="H182" s="93" t="s">
        <v>175</v>
      </c>
      <c r="I182" s="94" t="s">
        <v>182</v>
      </c>
      <c r="J182" s="94" t="s">
        <v>182</v>
      </c>
      <c r="K182" s="94" t="s">
        <v>182</v>
      </c>
      <c r="L182" s="95"/>
      <c r="M182"/>
      <c r="N182"/>
      <c r="O182" s="21">
        <v>2015</v>
      </c>
      <c r="P182" s="22" t="s">
        <v>16</v>
      </c>
      <c r="Q182" s="23" t="s">
        <v>17</v>
      </c>
      <c r="R182" s="24">
        <f>Sheet1!K1122</f>
        <v>1759038</v>
      </c>
      <c r="S182" s="25"/>
      <c r="T182" s="26"/>
      <c r="U182" s="27"/>
      <c r="V182"/>
      <c r="W182"/>
      <c r="X182"/>
      <c r="Y182"/>
      <c r="Z182" s="4"/>
      <c r="AA182"/>
      <c r="AB182"/>
      <c r="AC182"/>
      <c r="AD182"/>
      <c r="AE182" s="48">
        <v>2009</v>
      </c>
      <c r="AF182" s="49" t="s">
        <v>144</v>
      </c>
      <c r="AG182" s="50" t="s">
        <v>122</v>
      </c>
      <c r="AH182" s="51">
        <v>86175</v>
      </c>
      <c r="AI182" s="52"/>
      <c r="AJ182" s="53"/>
      <c r="AK182" s="54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ht="39">
      <c r="A183" s="101"/>
      <c r="B183" s="86" t="s">
        <v>32</v>
      </c>
      <c r="C183" s="87">
        <v>1875834</v>
      </c>
      <c r="D183" s="87">
        <v>1875834</v>
      </c>
      <c r="E183" s="87">
        <v>985498.2</v>
      </c>
      <c r="F183" s="87">
        <v>52.536535748898899</v>
      </c>
      <c r="G183" s="88" t="s">
        <v>145</v>
      </c>
      <c r="H183" s="88" t="s">
        <v>175</v>
      </c>
      <c r="I183" s="96" t="s">
        <v>182</v>
      </c>
      <c r="J183" s="96" t="s">
        <v>182</v>
      </c>
      <c r="K183" s="96" t="s">
        <v>182</v>
      </c>
      <c r="L183" s="89"/>
      <c r="M183"/>
      <c r="N183"/>
      <c r="O183" s="31">
        <v>2015</v>
      </c>
      <c r="P183" s="32" t="s">
        <v>16</v>
      </c>
      <c r="Q183" s="32" t="s">
        <v>22</v>
      </c>
      <c r="R183" s="33">
        <f>Sheet1!K1123</f>
        <v>1355345</v>
      </c>
      <c r="S183" s="34"/>
      <c r="T183" s="40"/>
      <c r="U183" s="36"/>
      <c r="V183"/>
      <c r="W183" s="175"/>
      <c r="X183"/>
      <c r="Y183"/>
      <c r="Z183" s="4"/>
      <c r="AA183"/>
      <c r="AB183"/>
      <c r="AC183"/>
      <c r="AD183"/>
      <c r="AE183" s="37">
        <v>2009</v>
      </c>
      <c r="AF183" s="38" t="s">
        <v>144</v>
      </c>
      <c r="AG183" s="39" t="s">
        <v>147</v>
      </c>
      <c r="AH183" s="33">
        <v>708431</v>
      </c>
      <c r="AI183" s="34"/>
      <c r="AJ183" s="40"/>
      <c r="AK183" s="36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ht="39">
      <c r="A184" s="108"/>
      <c r="B184" s="91"/>
      <c r="C184" s="92">
        <v>21410</v>
      </c>
      <c r="D184" s="92">
        <v>21410</v>
      </c>
      <c r="E184" s="92">
        <v>0</v>
      </c>
      <c r="F184" s="92">
        <v>0</v>
      </c>
      <c r="G184" s="93" t="s">
        <v>165</v>
      </c>
      <c r="H184" s="93" t="s">
        <v>175</v>
      </c>
      <c r="I184" s="94" t="s">
        <v>182</v>
      </c>
      <c r="J184" s="94" t="s">
        <v>182</v>
      </c>
      <c r="K184" s="94" t="s">
        <v>182</v>
      </c>
      <c r="L184" s="95"/>
      <c r="M184" s="6"/>
      <c r="N184" s="6"/>
      <c r="O184" s="64">
        <v>2015</v>
      </c>
      <c r="P184" s="65" t="s">
        <v>16</v>
      </c>
      <c r="Q184" s="66" t="s">
        <v>26</v>
      </c>
      <c r="R184" s="51">
        <f>Sheet1!R182+Sheet1!R183</f>
        <v>3114383</v>
      </c>
      <c r="S184" s="52">
        <f>Sheet1!E1122/1000</f>
        <v>247068957.903</v>
      </c>
      <c r="T184" s="53">
        <f>Sheet1!S184/Sheet1!R184/13*1000</f>
        <v>6102.4300653056871</v>
      </c>
      <c r="U184" s="54"/>
      <c r="V184"/>
      <c r="W184"/>
      <c r="X184"/>
      <c r="Y184"/>
      <c r="Z184" s="4"/>
      <c r="AA184"/>
      <c r="AB184"/>
      <c r="AC184"/>
      <c r="AD184"/>
      <c r="AE184" s="48">
        <v>2009</v>
      </c>
      <c r="AF184" s="49" t="s">
        <v>144</v>
      </c>
      <c r="AG184" s="50" t="s">
        <v>26</v>
      </c>
      <c r="AH184" s="51">
        <f>SUM(Sheet1!AH180:AH183)</f>
        <v>973827</v>
      </c>
      <c r="AI184" s="52">
        <v>1321703.5069599999</v>
      </c>
      <c r="AJ184" s="53">
        <f>Sheet1!AI184/Sheet1!AH184*1000/12</f>
        <v>113.10218233149557</v>
      </c>
      <c r="AK184" s="54">
        <f>Sheet1!AI184/Sheet1!E552</f>
        <v>1.6386935969702157E-2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ht="39">
      <c r="A185" s="85" t="s">
        <v>60</v>
      </c>
      <c r="B185" s="86"/>
      <c r="C185" s="87"/>
      <c r="D185" s="87"/>
      <c r="E185" s="87"/>
      <c r="F185" s="87"/>
      <c r="G185" s="88"/>
      <c r="H185" s="88"/>
      <c r="I185" s="96"/>
      <c r="J185" s="96"/>
      <c r="K185" s="96"/>
      <c r="L185" s="89"/>
      <c r="M185" s="6"/>
      <c r="N185" s="6"/>
      <c r="O185" s="31">
        <v>2015</v>
      </c>
      <c r="P185" s="32" t="s">
        <v>61</v>
      </c>
      <c r="Q185" s="32" t="s">
        <v>62</v>
      </c>
      <c r="R185" s="33">
        <f>Sheet1!K1157</f>
        <v>109777</v>
      </c>
      <c r="S185" s="34"/>
      <c r="T185" s="40"/>
      <c r="U185" s="36"/>
      <c r="V185"/>
      <c r="W185"/>
      <c r="X185"/>
      <c r="Y185"/>
      <c r="Z185" s="4"/>
      <c r="AA185"/>
      <c r="AB185"/>
      <c r="AC185"/>
      <c r="AD185"/>
      <c r="AE185" s="37">
        <v>2009</v>
      </c>
      <c r="AF185" s="38" t="s">
        <v>87</v>
      </c>
      <c r="AG185" s="39" t="s">
        <v>26</v>
      </c>
      <c r="AH185" s="33"/>
      <c r="AI185" s="34">
        <f>Sheet1!E501+Sheet1!E503</f>
        <v>2098.1158800000003</v>
      </c>
      <c r="AJ185" s="40"/>
      <c r="AK185" s="176">
        <f>Sheet1!AI185/Sheet1!E552</f>
        <v>2.601316437576482E-5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 ht="45">
      <c r="A186" s="108" t="s">
        <v>148</v>
      </c>
      <c r="B186" s="91"/>
      <c r="C186" s="92"/>
      <c r="D186" s="92"/>
      <c r="E186" s="92"/>
      <c r="F186" s="92"/>
      <c r="G186" s="93"/>
      <c r="H186" s="93"/>
      <c r="I186" s="94"/>
      <c r="J186" s="94"/>
      <c r="K186" s="94"/>
      <c r="L186" s="95"/>
      <c r="M186" s="6"/>
      <c r="N186" s="6"/>
      <c r="O186" s="64">
        <v>2015</v>
      </c>
      <c r="P186" s="65" t="s">
        <v>61</v>
      </c>
      <c r="Q186" s="66" t="s">
        <v>67</v>
      </c>
      <c r="R186" s="51">
        <f>Sheet1!K1158</f>
        <v>30694</v>
      </c>
      <c r="S186" s="52"/>
      <c r="T186" s="53"/>
      <c r="U186" s="54"/>
      <c r="V186"/>
      <c r="W186"/>
      <c r="X186"/>
      <c r="Y186"/>
      <c r="Z186" s="4"/>
      <c r="AA186"/>
      <c r="AB186"/>
      <c r="AC186"/>
      <c r="AD186"/>
      <c r="AE186" s="67">
        <v>2009</v>
      </c>
      <c r="AF186" s="68" t="s">
        <v>93</v>
      </c>
      <c r="AG186" s="69" t="s">
        <v>47</v>
      </c>
      <c r="AH186" s="44">
        <f>Sheet1!AH184+Sheet1!AH179</f>
        <v>6503732</v>
      </c>
      <c r="AI186" s="45">
        <f>Sheet1!AI184+Sheet1!AI179+Sheet1!AI185</f>
        <v>7524991.7276100004</v>
      </c>
      <c r="AJ186" s="46">
        <f>Sheet1!AI186/Sheet1!AH186*1000/12</f>
        <v>96.418893639451937</v>
      </c>
      <c r="AK186" s="47">
        <f>Sheet1!AI186/Sheet1!E552</f>
        <v>9.329744300709901E-2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ht="47.25">
      <c r="A187" s="85" t="s">
        <v>193</v>
      </c>
      <c r="B187" s="86"/>
      <c r="C187" s="87"/>
      <c r="D187" s="87"/>
      <c r="E187" s="87"/>
      <c r="F187" s="87"/>
      <c r="G187" s="88"/>
      <c r="H187" s="88"/>
      <c r="I187" s="96"/>
      <c r="J187" s="96"/>
      <c r="K187" s="96"/>
      <c r="L187" s="89"/>
      <c r="M187" s="6"/>
      <c r="N187" s="6"/>
      <c r="O187" s="31">
        <v>2015</v>
      </c>
      <c r="P187" s="32" t="s">
        <v>61</v>
      </c>
      <c r="Q187" s="32" t="s">
        <v>26</v>
      </c>
      <c r="R187" s="33">
        <f>Sheet1!R185+Sheet1!R186</f>
        <v>140471</v>
      </c>
      <c r="S187" s="34">
        <f>Sheet1!E1157/1000</f>
        <v>19902764.967999998</v>
      </c>
      <c r="T187" s="40">
        <f>Sheet1!S187/Sheet1!R187/13*1000</f>
        <v>10898.918072878989</v>
      </c>
      <c r="U187" s="36"/>
      <c r="V187"/>
      <c r="W187"/>
      <c r="X187"/>
      <c r="Y187"/>
      <c r="Z187" s="4"/>
      <c r="AA187"/>
      <c r="AB187"/>
      <c r="AC187"/>
      <c r="AD187"/>
      <c r="AE187" s="81">
        <v>2010</v>
      </c>
      <c r="AF187" s="82" t="s">
        <v>137</v>
      </c>
      <c r="AG187" s="83" t="s">
        <v>63</v>
      </c>
      <c r="AH187" s="84">
        <v>482</v>
      </c>
      <c r="AI187" s="58"/>
      <c r="AJ187" s="59"/>
      <c r="AK187" s="60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ht="47.25">
      <c r="A188" s="108" t="s">
        <v>194</v>
      </c>
      <c r="B188" s="91"/>
      <c r="C188" s="92"/>
      <c r="D188" s="92"/>
      <c r="E188" s="92"/>
      <c r="F188" s="92"/>
      <c r="G188" s="93"/>
      <c r="H188" s="93"/>
      <c r="I188" s="94"/>
      <c r="J188" s="94"/>
      <c r="K188" s="94"/>
      <c r="L188" s="95"/>
      <c r="M188" s="6"/>
      <c r="N188" s="6"/>
      <c r="O188" s="64">
        <v>2015</v>
      </c>
      <c r="P188" s="65" t="s">
        <v>166</v>
      </c>
      <c r="Q188" s="66" t="s">
        <v>167</v>
      </c>
      <c r="R188" s="51">
        <f>Sheet1!K1125</f>
        <v>2887586</v>
      </c>
      <c r="S188" s="52"/>
      <c r="T188" s="53"/>
      <c r="U188" s="54"/>
      <c r="V188"/>
      <c r="W188"/>
      <c r="X188"/>
      <c r="Y188"/>
      <c r="Z188" s="4"/>
      <c r="AA188"/>
      <c r="AB188"/>
      <c r="AC188"/>
      <c r="AD188"/>
      <c r="AE188" s="48">
        <v>2010</v>
      </c>
      <c r="AF188" s="49" t="s">
        <v>137</v>
      </c>
      <c r="AG188" s="50" t="s">
        <v>68</v>
      </c>
      <c r="AH188" s="51">
        <v>3052468</v>
      </c>
      <c r="AI188" s="52"/>
      <c r="AJ188" s="53"/>
      <c r="AK188" s="54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 ht="39">
      <c r="A189" s="101"/>
      <c r="B189" s="86"/>
      <c r="C189" s="96">
        <v>12203400</v>
      </c>
      <c r="D189" s="96">
        <v>9316997.9470000006</v>
      </c>
      <c r="E189" s="96">
        <v>9006157.1856200006</v>
      </c>
      <c r="F189" s="87">
        <v>96.663724054161804</v>
      </c>
      <c r="G189" s="88" t="s">
        <v>45</v>
      </c>
      <c r="H189" s="88" t="s">
        <v>46</v>
      </c>
      <c r="I189" s="96">
        <v>1724133</v>
      </c>
      <c r="J189" s="96">
        <v>1739807</v>
      </c>
      <c r="K189" s="96">
        <v>1739152</v>
      </c>
      <c r="L189" s="89">
        <v>99.962352145956402</v>
      </c>
      <c r="M189" s="6"/>
      <c r="N189" s="6"/>
      <c r="O189" s="31">
        <v>2015</v>
      </c>
      <c r="P189" s="32" t="s">
        <v>166</v>
      </c>
      <c r="Q189" s="32" t="s">
        <v>168</v>
      </c>
      <c r="R189" s="33">
        <f>Sheet1!K1126</f>
        <v>172767</v>
      </c>
      <c r="S189" s="34"/>
      <c r="T189" s="40"/>
      <c r="U189" s="36"/>
      <c r="V189" s="175">
        <f>Sheet1!R188+Sheet1!R185+Sheet1!R182</f>
        <v>4756401</v>
      </c>
      <c r="W189"/>
      <c r="X189"/>
      <c r="Y189"/>
      <c r="Z189" s="4"/>
      <c r="AA189"/>
      <c r="AB189"/>
      <c r="AC189"/>
      <c r="AD189"/>
      <c r="AE189" s="37">
        <v>2010</v>
      </c>
      <c r="AF189" s="38" t="s">
        <v>137</v>
      </c>
      <c r="AG189" s="39" t="s">
        <v>72</v>
      </c>
      <c r="AH189" s="33">
        <v>55692</v>
      </c>
      <c r="AI189" s="34"/>
      <c r="AJ189" s="40"/>
      <c r="AK189" s="36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 ht="39">
      <c r="A190" s="108"/>
      <c r="B190" s="91"/>
      <c r="C190" s="94">
        <v>0</v>
      </c>
      <c r="D190" s="94">
        <v>0</v>
      </c>
      <c r="E190" s="94">
        <v>0</v>
      </c>
      <c r="F190" s="92"/>
      <c r="G190" s="93" t="s">
        <v>48</v>
      </c>
      <c r="H190" s="93" t="s">
        <v>49</v>
      </c>
      <c r="I190" s="94">
        <v>1282385</v>
      </c>
      <c r="J190" s="94">
        <v>1287280</v>
      </c>
      <c r="K190" s="94">
        <v>1287770</v>
      </c>
      <c r="L190" s="95">
        <v>100.038064756696</v>
      </c>
      <c r="M190" s="6"/>
      <c r="N190" s="6"/>
      <c r="O190" s="64">
        <v>2015</v>
      </c>
      <c r="P190" s="65" t="s">
        <v>166</v>
      </c>
      <c r="Q190" s="66" t="s">
        <v>26</v>
      </c>
      <c r="R190" s="51">
        <f>Sheet1!R188+Sheet1!R189</f>
        <v>3060353</v>
      </c>
      <c r="S190" s="52">
        <f>Sheet1!E1125/1000</f>
        <v>163000273.56200001</v>
      </c>
      <c r="T190" s="53">
        <f>Sheet1!S190/Sheet1!R190/13*1000</f>
        <v>4097.0706914177254</v>
      </c>
      <c r="U190" s="54"/>
      <c r="V190"/>
      <c r="W190"/>
      <c r="X190"/>
      <c r="Y190"/>
      <c r="Z190" s="4"/>
      <c r="AA190"/>
      <c r="AB190"/>
      <c r="AC190"/>
      <c r="AD190"/>
      <c r="AE190" s="48">
        <v>2010</v>
      </c>
      <c r="AF190" s="49" t="s">
        <v>137</v>
      </c>
      <c r="AG190" s="50" t="s">
        <v>74</v>
      </c>
      <c r="AH190" s="51">
        <v>68239</v>
      </c>
      <c r="AI190" s="52"/>
      <c r="AJ190" s="53"/>
      <c r="AK190" s="54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ht="63">
      <c r="A191" s="85" t="s">
        <v>195</v>
      </c>
      <c r="B191" s="86"/>
      <c r="C191" s="96">
        <v>0</v>
      </c>
      <c r="D191" s="96">
        <v>0</v>
      </c>
      <c r="E191" s="96">
        <v>0</v>
      </c>
      <c r="F191" s="87"/>
      <c r="G191" s="88"/>
      <c r="H191" s="88"/>
      <c r="I191" s="96"/>
      <c r="J191" s="96"/>
      <c r="K191" s="96"/>
      <c r="L191" s="89"/>
      <c r="M191" s="6"/>
      <c r="N191" s="6"/>
      <c r="O191" s="75">
        <v>2015</v>
      </c>
      <c r="P191" s="76" t="s">
        <v>25</v>
      </c>
      <c r="Q191" s="76" t="s">
        <v>47</v>
      </c>
      <c r="R191" s="77">
        <f>Sheet1!R184+Sheet1!R187+Sheet1!R190</f>
        <v>6315207</v>
      </c>
      <c r="S191" s="78">
        <f>Sheet1!S190+Sheet1!S187+Sheet1!S184</f>
        <v>429971996.43299997</v>
      </c>
      <c r="T191" s="40">
        <f>Sheet1!S191/Sheet1!R191/13*1000</f>
        <v>5237.321430063118</v>
      </c>
      <c r="U191" s="80"/>
      <c r="V191"/>
      <c r="W191"/>
      <c r="X191"/>
      <c r="Y191"/>
      <c r="Z191" s="4"/>
      <c r="AA191"/>
      <c r="AB191"/>
      <c r="AC191"/>
      <c r="AD191"/>
      <c r="AE191" s="37">
        <v>2010</v>
      </c>
      <c r="AF191" s="38" t="s">
        <v>137</v>
      </c>
      <c r="AG191" s="39" t="s">
        <v>76</v>
      </c>
      <c r="AH191" s="33">
        <v>57739</v>
      </c>
      <c r="AI191" s="34"/>
      <c r="AJ191" s="40"/>
      <c r="AK191" s="36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ht="45">
      <c r="A192" s="108" t="s">
        <v>196</v>
      </c>
      <c r="B192" s="91"/>
      <c r="C192" s="94">
        <v>0</v>
      </c>
      <c r="D192" s="94">
        <v>0</v>
      </c>
      <c r="E192" s="94">
        <v>0</v>
      </c>
      <c r="F192" s="92"/>
      <c r="G192" s="93"/>
      <c r="H192" s="93"/>
      <c r="I192" s="94"/>
      <c r="J192" s="94"/>
      <c r="K192" s="94"/>
      <c r="L192" s="95"/>
      <c r="M192" s="6"/>
      <c r="N192" s="6"/>
      <c r="O192" s="21">
        <v>2016</v>
      </c>
      <c r="P192" s="22" t="s">
        <v>16</v>
      </c>
      <c r="Q192" s="23" t="s">
        <v>17</v>
      </c>
      <c r="R192" s="24">
        <f>Sheet1!N1234</f>
        <v>1748351</v>
      </c>
      <c r="S192" s="25"/>
      <c r="T192" s="26"/>
      <c r="U192" s="27"/>
      <c r="V192"/>
      <c r="W192"/>
      <c r="X192"/>
      <c r="Y192"/>
      <c r="Z192" s="4"/>
      <c r="AA192"/>
      <c r="AB192"/>
      <c r="AC192"/>
      <c r="AD192"/>
      <c r="AE192" s="48">
        <v>2010</v>
      </c>
      <c r="AF192" s="49" t="s">
        <v>137</v>
      </c>
      <c r="AG192" s="50" t="s">
        <v>81</v>
      </c>
      <c r="AH192" s="51">
        <v>194958</v>
      </c>
      <c r="AI192" s="52"/>
      <c r="AJ192" s="53"/>
      <c r="AK192" s="54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ht="39">
      <c r="A193" s="101"/>
      <c r="B193" s="86"/>
      <c r="C193" s="96">
        <v>340600</v>
      </c>
      <c r="D193" s="96">
        <v>327700</v>
      </c>
      <c r="E193" s="96">
        <v>321717.62742999999</v>
      </c>
      <c r="F193" s="87">
        <v>98.174436200793394</v>
      </c>
      <c r="G193" s="88" t="s">
        <v>45</v>
      </c>
      <c r="H193" s="88" t="s">
        <v>46</v>
      </c>
      <c r="I193" s="96">
        <v>26959</v>
      </c>
      <c r="J193" s="96">
        <v>26906</v>
      </c>
      <c r="K193" s="96">
        <v>28664</v>
      </c>
      <c r="L193" s="89">
        <v>106.533858618895</v>
      </c>
      <c r="M193" s="6"/>
      <c r="N193" s="6"/>
      <c r="O193" s="31">
        <v>2016</v>
      </c>
      <c r="P193" s="32" t="s">
        <v>16</v>
      </c>
      <c r="Q193" s="32" t="s">
        <v>22</v>
      </c>
      <c r="R193" s="33">
        <f>Sheet1!N1235</f>
        <v>1361062</v>
      </c>
      <c r="S193" s="34"/>
      <c r="T193" s="40"/>
      <c r="U193" s="36"/>
      <c r="V193"/>
      <c r="W193"/>
      <c r="X193"/>
      <c r="Y193"/>
      <c r="Z193" s="4"/>
      <c r="AA193"/>
      <c r="AB193"/>
      <c r="AC193"/>
      <c r="AD193"/>
      <c r="AE193" s="37">
        <v>2010</v>
      </c>
      <c r="AF193" s="38" t="s">
        <v>137</v>
      </c>
      <c r="AG193" s="39" t="s">
        <v>84</v>
      </c>
      <c r="AH193" s="33">
        <v>83631</v>
      </c>
      <c r="AI193" s="34"/>
      <c r="AJ193" s="40"/>
      <c r="AK193" s="36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ht="45">
      <c r="A194" s="108"/>
      <c r="B194" s="91"/>
      <c r="C194" s="94">
        <v>0</v>
      </c>
      <c r="D194" s="94">
        <v>0</v>
      </c>
      <c r="E194" s="94">
        <v>0</v>
      </c>
      <c r="F194" s="92"/>
      <c r="G194" s="93" t="s">
        <v>48</v>
      </c>
      <c r="H194" s="93" t="s">
        <v>49</v>
      </c>
      <c r="I194" s="94">
        <v>29043</v>
      </c>
      <c r="J194" s="94">
        <v>18731</v>
      </c>
      <c r="K194" s="94">
        <v>18573</v>
      </c>
      <c r="L194" s="95">
        <v>99.1564785649458</v>
      </c>
      <c r="M194" s="6"/>
      <c r="N194" s="6"/>
      <c r="O194" s="64">
        <v>2016</v>
      </c>
      <c r="P194" s="65" t="s">
        <v>16</v>
      </c>
      <c r="Q194" s="66" t="s">
        <v>26</v>
      </c>
      <c r="R194" s="51">
        <f>Sheet1!R192+Sheet1!R193</f>
        <v>3109413</v>
      </c>
      <c r="S194" s="52">
        <f>Sheet1!D1233/1000</f>
        <v>339671185.36900002</v>
      </c>
      <c r="T194" s="53">
        <f>Sheet1!S194/Sheet1!R194/13*1000</f>
        <v>8403.04993923043</v>
      </c>
      <c r="U194" s="54"/>
      <c r="V194"/>
      <c r="W194"/>
      <c r="X194"/>
      <c r="Y194"/>
      <c r="Z194" s="4"/>
      <c r="AA194"/>
      <c r="AB194"/>
      <c r="AC194"/>
      <c r="AD194"/>
      <c r="AE194" s="48">
        <v>2010</v>
      </c>
      <c r="AF194" s="49" t="s">
        <v>137</v>
      </c>
      <c r="AG194" s="50" t="s">
        <v>122</v>
      </c>
      <c r="AH194" s="51">
        <v>2298262</v>
      </c>
      <c r="AI194" s="52"/>
      <c r="AJ194" s="53"/>
      <c r="AK194" s="5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ht="39">
      <c r="A195" s="85" t="s">
        <v>197</v>
      </c>
      <c r="B195" s="86"/>
      <c r="C195" s="96">
        <v>0</v>
      </c>
      <c r="D195" s="96">
        <v>0</v>
      </c>
      <c r="E195" s="96">
        <v>0</v>
      </c>
      <c r="F195" s="87"/>
      <c r="G195" s="88"/>
      <c r="H195" s="88"/>
      <c r="I195" s="96"/>
      <c r="J195" s="96"/>
      <c r="K195" s="96"/>
      <c r="L195" s="89"/>
      <c r="M195" s="6"/>
      <c r="N195" s="6"/>
      <c r="O195" s="31">
        <v>2016</v>
      </c>
      <c r="P195" s="32" t="s">
        <v>61</v>
      </c>
      <c r="Q195" s="32" t="s">
        <v>62</v>
      </c>
      <c r="R195" s="33">
        <f>Sheet1!N1277</f>
        <v>105918</v>
      </c>
      <c r="S195" s="34"/>
      <c r="T195" s="40"/>
      <c r="U195" s="36"/>
      <c r="V195"/>
      <c r="W195"/>
      <c r="X195"/>
      <c r="Y195"/>
      <c r="Z195" s="4"/>
      <c r="AA195"/>
      <c r="AB195"/>
      <c r="AC195"/>
      <c r="AD195"/>
      <c r="AE195" s="37">
        <v>2010</v>
      </c>
      <c r="AF195" s="38" t="s">
        <v>137</v>
      </c>
      <c r="AG195" s="39" t="s">
        <v>26</v>
      </c>
      <c r="AH195" s="33">
        <f>SUM(Sheet1!AH187:AH194)</f>
        <v>5811471</v>
      </c>
      <c r="AI195" s="34">
        <v>8449036.4570000004</v>
      </c>
      <c r="AJ195" s="40">
        <f>Sheet1!AI195/Sheet1!AH195*1000/12</f>
        <v>121.15458743864792</v>
      </c>
      <c r="AK195" s="36">
        <f>Sheet1!AH195/Sheet1!E604</f>
        <v>5.3938631456735643E-2</v>
      </c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ht="47.25">
      <c r="A196" s="108" t="s">
        <v>194</v>
      </c>
      <c r="B196" s="91"/>
      <c r="C196" s="94">
        <v>0</v>
      </c>
      <c r="D196" s="94">
        <v>0</v>
      </c>
      <c r="E196" s="94">
        <v>0</v>
      </c>
      <c r="F196" s="92"/>
      <c r="G196" s="93"/>
      <c r="H196" s="93"/>
      <c r="I196" s="94"/>
      <c r="J196" s="94"/>
      <c r="K196" s="94"/>
      <c r="L196" s="95"/>
      <c r="M196" s="6"/>
      <c r="N196" s="6"/>
      <c r="O196" s="64">
        <v>2016</v>
      </c>
      <c r="P196" s="65" t="s">
        <v>61</v>
      </c>
      <c r="Q196" s="66" t="s">
        <v>67</v>
      </c>
      <c r="R196" s="51">
        <f>Sheet1!N1278</f>
        <v>29620</v>
      </c>
      <c r="S196" s="52"/>
      <c r="T196" s="53"/>
      <c r="U196" s="54"/>
      <c r="V196"/>
      <c r="W196"/>
      <c r="X196"/>
      <c r="Y196"/>
      <c r="Z196" s="4"/>
      <c r="AA196"/>
      <c r="AB196"/>
      <c r="AC196"/>
      <c r="AD196"/>
      <c r="AE196" s="48">
        <v>2010</v>
      </c>
      <c r="AF196" s="49" t="s">
        <v>144</v>
      </c>
      <c r="AG196" s="50" t="s">
        <v>68</v>
      </c>
      <c r="AH196" s="51">
        <v>117035.25</v>
      </c>
      <c r="AI196" s="52"/>
      <c r="AJ196" s="53"/>
      <c r="AK196" s="54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ht="39">
      <c r="A197" s="101"/>
      <c r="B197" s="86"/>
      <c r="C197" s="96">
        <v>528000</v>
      </c>
      <c r="D197" s="96">
        <v>503787.56</v>
      </c>
      <c r="E197" s="96">
        <v>494338.1727</v>
      </c>
      <c r="F197" s="87">
        <v>98.124330958072903</v>
      </c>
      <c r="G197" s="88" t="s">
        <v>198</v>
      </c>
      <c r="H197" s="88" t="s">
        <v>170</v>
      </c>
      <c r="I197" s="96">
        <v>955882</v>
      </c>
      <c r="J197" s="96">
        <v>1198685</v>
      </c>
      <c r="K197" s="96">
        <v>1129044</v>
      </c>
      <c r="L197" s="89">
        <v>94.190216779220606</v>
      </c>
      <c r="M197" s="6"/>
      <c r="N197" s="6"/>
      <c r="O197" s="31">
        <v>2016</v>
      </c>
      <c r="P197" s="32" t="s">
        <v>61</v>
      </c>
      <c r="Q197" s="32" t="s">
        <v>26</v>
      </c>
      <c r="R197" s="33">
        <f>Sheet1!R195+Sheet1!R196</f>
        <v>135538</v>
      </c>
      <c r="S197" s="34">
        <f>Sheet1!D1276/1000</f>
        <v>26501695.239999998</v>
      </c>
      <c r="T197" s="40">
        <f>Sheet1!S197/Sheet1!R197/13*1000</f>
        <v>15040.740910581986</v>
      </c>
      <c r="U197" s="36"/>
      <c r="V197" s="175">
        <f>Sheet1!R192+Sheet1!R195+Sheet1!R198</f>
        <v>5028470</v>
      </c>
      <c r="W197"/>
      <c r="X197"/>
      <c r="Y197"/>
      <c r="Z197" s="4"/>
      <c r="AA197"/>
      <c r="AB197"/>
      <c r="AC197"/>
      <c r="AD197"/>
      <c r="AE197" s="37">
        <v>2010</v>
      </c>
      <c r="AF197" s="38" t="s">
        <v>144</v>
      </c>
      <c r="AG197" s="39" t="s">
        <v>72</v>
      </c>
      <c r="AH197" s="33">
        <v>69750</v>
      </c>
      <c r="AI197" s="34"/>
      <c r="AJ197" s="40"/>
      <c r="AK197" s="36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 ht="45">
      <c r="A198" s="90" t="s">
        <v>149</v>
      </c>
      <c r="B198" s="91"/>
      <c r="C198" s="94">
        <v>0</v>
      </c>
      <c r="D198" s="94">
        <v>0</v>
      </c>
      <c r="E198" s="94">
        <v>0</v>
      </c>
      <c r="F198" s="92"/>
      <c r="G198" s="93"/>
      <c r="H198" s="93"/>
      <c r="I198" s="94"/>
      <c r="J198" s="94"/>
      <c r="K198" s="94"/>
      <c r="L198" s="95"/>
      <c r="M198" s="6"/>
      <c r="N198" s="6"/>
      <c r="O198" s="64">
        <v>2016</v>
      </c>
      <c r="P198" s="65" t="s">
        <v>166</v>
      </c>
      <c r="Q198" s="66" t="s">
        <v>167</v>
      </c>
      <c r="R198" s="51">
        <f>Sheet1!N1238</f>
        <v>3174201</v>
      </c>
      <c r="S198" s="52"/>
      <c r="T198" s="53"/>
      <c r="U198" s="54"/>
      <c r="V198"/>
      <c r="W198"/>
      <c r="X198"/>
      <c r="Y198"/>
      <c r="Z198" s="4"/>
      <c r="AA198"/>
      <c r="AB198"/>
      <c r="AC198"/>
      <c r="AD198"/>
      <c r="AE198" s="48">
        <v>2010</v>
      </c>
      <c r="AF198" s="49" t="s">
        <v>144</v>
      </c>
      <c r="AG198" s="50" t="s">
        <v>122</v>
      </c>
      <c r="AH198" s="51">
        <v>82612</v>
      </c>
      <c r="AI198" s="52"/>
      <c r="AJ198" s="53"/>
      <c r="AK198" s="54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 ht="39">
      <c r="A199" s="101" t="s">
        <v>150</v>
      </c>
      <c r="B199" s="86"/>
      <c r="C199" s="96">
        <v>0</v>
      </c>
      <c r="D199" s="96">
        <v>0</v>
      </c>
      <c r="E199" s="96">
        <v>0</v>
      </c>
      <c r="F199" s="87"/>
      <c r="G199" s="88"/>
      <c r="H199" s="88"/>
      <c r="I199" s="96"/>
      <c r="J199" s="96"/>
      <c r="K199" s="96"/>
      <c r="L199" s="89"/>
      <c r="M199" s="6"/>
      <c r="N199" s="6"/>
      <c r="O199" s="31">
        <v>2016</v>
      </c>
      <c r="P199" s="32" t="s">
        <v>166</v>
      </c>
      <c r="Q199" s="32" t="s">
        <v>168</v>
      </c>
      <c r="R199" s="33">
        <f>Sheet1!N1239</f>
        <v>182753</v>
      </c>
      <c r="S199" s="34"/>
      <c r="T199" s="40"/>
      <c r="U199" s="36"/>
      <c r="V199"/>
      <c r="W199"/>
      <c r="X199"/>
      <c r="Y199"/>
      <c r="Z199" s="4"/>
      <c r="AA199"/>
      <c r="AB199"/>
      <c r="AC199"/>
      <c r="AD199"/>
      <c r="AE199" s="37">
        <v>2010</v>
      </c>
      <c r="AF199" s="38" t="s">
        <v>144</v>
      </c>
      <c r="AG199" s="39" t="s">
        <v>147</v>
      </c>
      <c r="AH199" s="33">
        <v>700396</v>
      </c>
      <c r="AI199" s="34"/>
      <c r="AJ199" s="40"/>
      <c r="AK199" s="36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ht="39">
      <c r="A200" s="108"/>
      <c r="B200" s="91"/>
      <c r="C200" s="94">
        <v>356988.29300000001</v>
      </c>
      <c r="D200" s="94">
        <v>511988.29300000001</v>
      </c>
      <c r="E200" s="94">
        <v>472150.99007</v>
      </c>
      <c r="F200" s="92">
        <v>92.219098859356095</v>
      </c>
      <c r="G200" s="93" t="s">
        <v>199</v>
      </c>
      <c r="H200" s="93" t="s">
        <v>170</v>
      </c>
      <c r="I200" s="94">
        <v>141737</v>
      </c>
      <c r="J200" s="94">
        <v>227235</v>
      </c>
      <c r="K200" s="94">
        <v>200379</v>
      </c>
      <c r="L200" s="95">
        <v>88.181398112086598</v>
      </c>
      <c r="M200" s="6"/>
      <c r="N200" s="6"/>
      <c r="O200" s="64">
        <v>2016</v>
      </c>
      <c r="P200" s="65" t="s">
        <v>166</v>
      </c>
      <c r="Q200" s="66" t="s">
        <v>26</v>
      </c>
      <c r="R200" s="51">
        <f>Sheet1!R198+Sheet1!R199</f>
        <v>3356954</v>
      </c>
      <c r="S200" s="52">
        <f>Sheet1!D1237/1000</f>
        <v>232987860.24599999</v>
      </c>
      <c r="T200" s="53">
        <f>Sheet1!S200/Sheet1!R200/13*1000</f>
        <v>5338.8110459202462</v>
      </c>
      <c r="U200" s="54"/>
      <c r="V200"/>
      <c r="W200"/>
      <c r="X200"/>
      <c r="Y200"/>
      <c r="Z200" s="4"/>
      <c r="AA200"/>
      <c r="AB200"/>
      <c r="AC200"/>
      <c r="AD200"/>
      <c r="AE200" s="48">
        <v>2010</v>
      </c>
      <c r="AF200" s="49" t="s">
        <v>144</v>
      </c>
      <c r="AG200" s="50" t="s">
        <v>26</v>
      </c>
      <c r="AH200" s="51">
        <f>SUM(Sheet1!AH196:AH199)</f>
        <v>969793.25</v>
      </c>
      <c r="AI200" s="52">
        <v>1641748.4469999999</v>
      </c>
      <c r="AJ200" s="53">
        <f>Sheet1!AI200/Sheet1!AH200*1000/12</f>
        <v>141.07375008367333</v>
      </c>
      <c r="AK200" s="54">
        <f>Sheet1!AH200/Sheet1!E604</f>
        <v>9.0010464994112332E-3</v>
      </c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ht="51.75">
      <c r="A201" s="85" t="s">
        <v>152</v>
      </c>
      <c r="B201" s="86"/>
      <c r="C201" s="96">
        <v>0</v>
      </c>
      <c r="D201" s="96">
        <v>0</v>
      </c>
      <c r="E201" s="96">
        <v>0</v>
      </c>
      <c r="F201" s="87"/>
      <c r="G201" s="88"/>
      <c r="H201" s="88"/>
      <c r="I201" s="96"/>
      <c r="J201" s="96"/>
      <c r="K201" s="96"/>
      <c r="L201" s="89"/>
      <c r="M201" s="6"/>
      <c r="N201" s="6"/>
      <c r="O201" s="75">
        <v>2016</v>
      </c>
      <c r="P201" s="76" t="s">
        <v>25</v>
      </c>
      <c r="Q201" s="76" t="s">
        <v>47</v>
      </c>
      <c r="R201" s="77">
        <f>Sheet1!R194+Sheet1!R197+Sheet1!R200</f>
        <v>6601905</v>
      </c>
      <c r="S201" s="78">
        <f>Sheet1!S200+Sheet1!S197+Sheet1!S194</f>
        <v>599160740.85500002</v>
      </c>
      <c r="T201" s="40">
        <f>Sheet1!S201/Sheet1!R201/13*1000</f>
        <v>6981.2103867106434</v>
      </c>
      <c r="U201" s="80"/>
      <c r="V201"/>
      <c r="W201"/>
      <c r="X201"/>
      <c r="Y201"/>
      <c r="Z201" s="4"/>
      <c r="AA201"/>
      <c r="AB201"/>
      <c r="AC201"/>
      <c r="AD201"/>
      <c r="AE201" s="37">
        <v>2010</v>
      </c>
      <c r="AF201" s="38" t="s">
        <v>200</v>
      </c>
      <c r="AG201" s="38" t="s">
        <v>200</v>
      </c>
      <c r="AH201" s="33">
        <v>3473456.5</v>
      </c>
      <c r="AI201" s="34">
        <v>6339851.7750000004</v>
      </c>
      <c r="AJ201" s="40">
        <f>Sheet1!AI201/Sheet1!AH201*1000/12</f>
        <v>152.10237446474429</v>
      </c>
      <c r="AK201" s="36">
        <f>Sheet1!AI201/Sheet1!E604</f>
        <v>5.8842748829350838E-2</v>
      </c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ht="47.25">
      <c r="A202" s="108" t="s">
        <v>153</v>
      </c>
      <c r="B202" s="91"/>
      <c r="C202" s="94">
        <v>0</v>
      </c>
      <c r="D202" s="94">
        <v>0</v>
      </c>
      <c r="E202" s="94">
        <v>0</v>
      </c>
      <c r="F202" s="92"/>
      <c r="G202" s="93"/>
      <c r="H202" s="93"/>
      <c r="I202" s="94"/>
      <c r="J202" s="94"/>
      <c r="K202" s="94"/>
      <c r="L202" s="95"/>
      <c r="M202" s="6"/>
      <c r="N202" s="6"/>
      <c r="O202" s="7"/>
      <c r="P202" s="6"/>
      <c r="Q202" s="6"/>
      <c r="R202" s="3"/>
      <c r="S202"/>
      <c r="T202"/>
      <c r="U202"/>
      <c r="V202"/>
      <c r="W202"/>
      <c r="X202"/>
      <c r="Y202"/>
      <c r="Z202" s="4"/>
      <c r="AA202"/>
      <c r="AB202"/>
      <c r="AC202"/>
      <c r="AD202"/>
      <c r="AE202" s="48">
        <v>2010</v>
      </c>
      <c r="AF202" s="49" t="s">
        <v>87</v>
      </c>
      <c r="AG202" s="50" t="s">
        <v>26</v>
      </c>
      <c r="AH202" s="51"/>
      <c r="AI202" s="52">
        <f>Sheet1!E557+Sheet1!E558+Sheet1!E560+Sheet1!E561</f>
        <v>9519.9140000000007</v>
      </c>
      <c r="AJ202" s="53"/>
      <c r="AK202" s="54">
        <f>Sheet1!AI202/Sheet1!E604</f>
        <v>8.8358202724545657E-5</v>
      </c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ht="31.5">
      <c r="A203" s="85" t="s">
        <v>201</v>
      </c>
      <c r="B203" s="86"/>
      <c r="C203" s="96">
        <v>0</v>
      </c>
      <c r="D203" s="96">
        <v>0</v>
      </c>
      <c r="E203" s="96">
        <v>0</v>
      </c>
      <c r="F203" s="87"/>
      <c r="G203" s="88"/>
      <c r="H203" s="88"/>
      <c r="I203" s="96"/>
      <c r="J203" s="96"/>
      <c r="K203" s="96"/>
      <c r="L203" s="89"/>
      <c r="M203" s="6"/>
      <c r="N203" s="6"/>
      <c r="O203" s="7"/>
      <c r="P203" s="6"/>
      <c r="Q203" s="6"/>
      <c r="R203" s="3"/>
      <c r="S203"/>
      <c r="T203"/>
      <c r="U203"/>
      <c r="V203"/>
      <c r="W203"/>
      <c r="X203"/>
      <c r="Y203"/>
      <c r="Z203" s="4"/>
      <c r="AA203"/>
      <c r="AB203"/>
      <c r="AC203"/>
      <c r="AD203"/>
      <c r="AE203" s="97">
        <v>2010</v>
      </c>
      <c r="AF203" s="98" t="s">
        <v>93</v>
      </c>
      <c r="AG203" s="99" t="s">
        <v>47</v>
      </c>
      <c r="AH203" s="77">
        <f>Sheet1!AH201+Sheet1!AH200+Sheet1!AH195</f>
        <v>10254720.75</v>
      </c>
      <c r="AI203" s="78">
        <f>Sheet1!AI202+Sheet1!AI201+Sheet1!AI200+Sheet1!AI195</f>
        <v>16440156.593</v>
      </c>
      <c r="AJ203" s="100"/>
      <c r="AK203" s="80">
        <f>Sheet1!AI203/Sheet1!E604</f>
        <v>0.15258779533802194</v>
      </c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ht="47.25">
      <c r="A204" s="108" t="s">
        <v>202</v>
      </c>
      <c r="B204" s="91"/>
      <c r="C204" s="94">
        <v>0</v>
      </c>
      <c r="D204" s="94">
        <v>0</v>
      </c>
      <c r="E204" s="94">
        <v>0</v>
      </c>
      <c r="F204" s="92"/>
      <c r="G204" s="93"/>
      <c r="H204" s="93"/>
      <c r="I204" s="94"/>
      <c r="J204" s="94"/>
      <c r="K204" s="94"/>
      <c r="L204" s="95"/>
      <c r="M204" s="6"/>
      <c r="N204" s="6"/>
      <c r="O204" s="7"/>
      <c r="P204" s="6"/>
      <c r="Q204" s="6"/>
      <c r="R204" s="3"/>
      <c r="S204"/>
      <c r="T204"/>
      <c r="U204"/>
      <c r="V204"/>
      <c r="W204"/>
      <c r="X204"/>
      <c r="Y204"/>
      <c r="Z204" s="4"/>
      <c r="AA204"/>
      <c r="AB204"/>
      <c r="AC204"/>
      <c r="AD204"/>
      <c r="AE204" s="28">
        <v>2011</v>
      </c>
      <c r="AF204" s="29" t="s">
        <v>137</v>
      </c>
      <c r="AG204" s="30" t="s">
        <v>63</v>
      </c>
      <c r="AH204" s="24">
        <v>385</v>
      </c>
      <c r="AI204" s="25"/>
      <c r="AJ204" s="26"/>
      <c r="AK204" s="27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ht="39">
      <c r="A205" s="101"/>
      <c r="B205" s="86"/>
      <c r="C205" s="96">
        <v>1706000</v>
      </c>
      <c r="D205" s="96">
        <v>1558264.1580000001</v>
      </c>
      <c r="E205" s="96">
        <v>364080.52889999998</v>
      </c>
      <c r="F205" s="87">
        <v>23.364493563613099</v>
      </c>
      <c r="G205" s="88" t="s">
        <v>154</v>
      </c>
      <c r="H205" s="88" t="s">
        <v>101</v>
      </c>
      <c r="I205" s="96">
        <v>601</v>
      </c>
      <c r="J205" s="96">
        <v>542</v>
      </c>
      <c r="K205" s="96">
        <v>494</v>
      </c>
      <c r="L205" s="89">
        <v>91.143911439114405</v>
      </c>
      <c r="M205" s="6"/>
      <c r="N205" s="6"/>
      <c r="O205" s="7"/>
      <c r="P205" s="6"/>
      <c r="Q205" s="6"/>
      <c r="R205" s="3"/>
      <c r="S205"/>
      <c r="T205"/>
      <c r="U205"/>
      <c r="V205"/>
      <c r="W205"/>
      <c r="X205"/>
      <c r="Y205"/>
      <c r="Z205" s="4"/>
      <c r="AA205"/>
      <c r="AB205"/>
      <c r="AC205"/>
      <c r="AD205"/>
      <c r="AE205" s="37">
        <v>2011</v>
      </c>
      <c r="AF205" s="38" t="s">
        <v>137</v>
      </c>
      <c r="AG205" s="39" t="s">
        <v>68</v>
      </c>
      <c r="AH205" s="33">
        <v>3254844</v>
      </c>
      <c r="AI205" s="34"/>
      <c r="AJ205" s="40"/>
      <c r="AK205" s="36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ht="45">
      <c r="A206" s="108"/>
      <c r="B206" s="91"/>
      <c r="C206" s="94">
        <v>0</v>
      </c>
      <c r="D206" s="94">
        <v>0</v>
      </c>
      <c r="E206" s="94">
        <v>0</v>
      </c>
      <c r="F206" s="92"/>
      <c r="G206" s="93" t="s">
        <v>169</v>
      </c>
      <c r="H206" s="93" t="s">
        <v>170</v>
      </c>
      <c r="I206" s="94">
        <v>2205851</v>
      </c>
      <c r="J206" s="94">
        <v>2305851</v>
      </c>
      <c r="K206" s="94">
        <v>487612</v>
      </c>
      <c r="L206" s="95">
        <v>21.1467263062531</v>
      </c>
      <c r="M206" s="6"/>
      <c r="N206" s="6"/>
      <c r="O206" s="7"/>
      <c r="P206" s="6"/>
      <c r="Q206" s="6"/>
      <c r="R206" s="3"/>
      <c r="S206"/>
      <c r="T206"/>
      <c r="U206"/>
      <c r="V206"/>
      <c r="W206"/>
      <c r="X206"/>
      <c r="Y206"/>
      <c r="Z206" s="4"/>
      <c r="AA206"/>
      <c r="AB206"/>
      <c r="AC206"/>
      <c r="AD206"/>
      <c r="AE206" s="48">
        <v>2011</v>
      </c>
      <c r="AF206" s="49" t="s">
        <v>137</v>
      </c>
      <c r="AG206" s="50" t="s">
        <v>72</v>
      </c>
      <c r="AH206" s="51">
        <v>72264</v>
      </c>
      <c r="AI206" s="52"/>
      <c r="AJ206" s="53"/>
      <c r="AK206" s="54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 ht="39">
      <c r="A207" s="101"/>
      <c r="B207" s="86"/>
      <c r="C207" s="96">
        <v>0</v>
      </c>
      <c r="D207" s="96">
        <v>0</v>
      </c>
      <c r="E207" s="96">
        <v>0</v>
      </c>
      <c r="F207" s="87"/>
      <c r="G207" s="88" t="s">
        <v>171</v>
      </c>
      <c r="H207" s="88" t="s">
        <v>170</v>
      </c>
      <c r="I207" s="96">
        <v>24120</v>
      </c>
      <c r="J207" s="96">
        <v>24120</v>
      </c>
      <c r="K207" s="96">
        <v>4950</v>
      </c>
      <c r="L207" s="89">
        <v>20.522388059701498</v>
      </c>
      <c r="M207" s="6"/>
      <c r="N207" s="6"/>
      <c r="O207" s="7"/>
      <c r="P207" s="6"/>
      <c r="Q207" s="6"/>
      <c r="R207" s="3"/>
      <c r="S207"/>
      <c r="T207"/>
      <c r="U207"/>
      <c r="V207"/>
      <c r="W207"/>
      <c r="X207"/>
      <c r="Y207"/>
      <c r="Z207" s="4"/>
      <c r="AA207"/>
      <c r="AB207"/>
      <c r="AC207"/>
      <c r="AD207"/>
      <c r="AE207" s="37">
        <v>2011</v>
      </c>
      <c r="AF207" s="38" t="s">
        <v>137</v>
      </c>
      <c r="AG207" s="39" t="s">
        <v>74</v>
      </c>
      <c r="AH207" s="33">
        <v>84012</v>
      </c>
      <c r="AI207" s="34"/>
      <c r="AJ207" s="40"/>
      <c r="AK207" s="36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 ht="39">
      <c r="A208" s="108"/>
      <c r="B208" s="91"/>
      <c r="C208" s="94">
        <v>0</v>
      </c>
      <c r="D208" s="94">
        <v>0</v>
      </c>
      <c r="E208" s="94">
        <v>0</v>
      </c>
      <c r="F208" s="92"/>
      <c r="G208" s="93" t="s">
        <v>172</v>
      </c>
      <c r="H208" s="93" t="s">
        <v>170</v>
      </c>
      <c r="I208" s="94">
        <v>44052</v>
      </c>
      <c r="J208" s="94">
        <v>44052</v>
      </c>
      <c r="K208" s="94">
        <v>806</v>
      </c>
      <c r="L208" s="95">
        <v>1.8296558612548799</v>
      </c>
      <c r="M208" s="6"/>
      <c r="N208" s="6"/>
      <c r="O208" s="7"/>
      <c r="P208" s="6"/>
      <c r="Q208" s="6"/>
      <c r="R208" s="3"/>
      <c r="S208"/>
      <c r="T208"/>
      <c r="U208"/>
      <c r="V208"/>
      <c r="W208"/>
      <c r="X208"/>
      <c r="Y208"/>
      <c r="Z208" s="4"/>
      <c r="AA208"/>
      <c r="AB208"/>
      <c r="AC208"/>
      <c r="AD208"/>
      <c r="AE208" s="48">
        <v>2011</v>
      </c>
      <c r="AF208" s="49" t="s">
        <v>137</v>
      </c>
      <c r="AG208" s="50" t="s">
        <v>76</v>
      </c>
      <c r="AH208" s="51">
        <v>49849</v>
      </c>
      <c r="AI208" s="52"/>
      <c r="AJ208" s="53"/>
      <c r="AK208" s="54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ht="39">
      <c r="A209" s="101"/>
      <c r="B209" s="86"/>
      <c r="C209" s="96">
        <v>0</v>
      </c>
      <c r="D209" s="96">
        <v>0</v>
      </c>
      <c r="E209" s="96">
        <v>0</v>
      </c>
      <c r="F209" s="87"/>
      <c r="G209" s="88" t="s">
        <v>158</v>
      </c>
      <c r="H209" s="88" t="s">
        <v>101</v>
      </c>
      <c r="I209" s="96">
        <v>50588</v>
      </c>
      <c r="J209" s="96">
        <v>42721</v>
      </c>
      <c r="K209" s="96">
        <v>39782</v>
      </c>
      <c r="L209" s="89">
        <v>93.120479389527404</v>
      </c>
      <c r="M209" s="6"/>
      <c r="N209" s="6"/>
      <c r="O209" s="7"/>
      <c r="P209" s="6"/>
      <c r="Q209" s="6"/>
      <c r="R209" s="3"/>
      <c r="S209"/>
      <c r="T209"/>
      <c r="U209"/>
      <c r="V209"/>
      <c r="W209"/>
      <c r="X209"/>
      <c r="Y209"/>
      <c r="Z209" s="4"/>
      <c r="AA209"/>
      <c r="AB209"/>
      <c r="AC209"/>
      <c r="AD209"/>
      <c r="AE209" s="37">
        <v>2011</v>
      </c>
      <c r="AF209" s="38" t="s">
        <v>137</v>
      </c>
      <c r="AG209" s="39" t="s">
        <v>81</v>
      </c>
      <c r="AH209" s="33">
        <v>176208</v>
      </c>
      <c r="AI209" s="34"/>
      <c r="AJ209" s="40"/>
      <c r="AK209" s="36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ht="39">
      <c r="A210" s="108"/>
      <c r="B210" s="91"/>
      <c r="C210" s="94">
        <v>0</v>
      </c>
      <c r="D210" s="94">
        <v>0</v>
      </c>
      <c r="E210" s="94">
        <v>0</v>
      </c>
      <c r="F210" s="92"/>
      <c r="G210" s="93" t="s">
        <v>159</v>
      </c>
      <c r="H210" s="93" t="s">
        <v>101</v>
      </c>
      <c r="I210" s="94">
        <v>139281</v>
      </c>
      <c r="J210" s="94">
        <v>123753</v>
      </c>
      <c r="K210" s="94">
        <v>128932</v>
      </c>
      <c r="L210" s="95">
        <v>104.18494905174001</v>
      </c>
      <c r="M210" s="6"/>
      <c r="N210" s="6"/>
      <c r="O210" s="7"/>
      <c r="P210" s="6"/>
      <c r="Q210" s="6"/>
      <c r="R210" s="3"/>
      <c r="S210"/>
      <c r="T210"/>
      <c r="U210"/>
      <c r="V210"/>
      <c r="W210"/>
      <c r="X210"/>
      <c r="Y210"/>
      <c r="Z210" s="4"/>
      <c r="AA210"/>
      <c r="AB210"/>
      <c r="AC210"/>
      <c r="AD210"/>
      <c r="AE210" s="48">
        <v>2011</v>
      </c>
      <c r="AF210" s="49" t="s">
        <v>137</v>
      </c>
      <c r="AG210" s="50" t="s">
        <v>84</v>
      </c>
      <c r="AH210" s="51">
        <v>83618</v>
      </c>
      <c r="AI210" s="52"/>
      <c r="AJ210" s="53"/>
      <c r="AK210" s="54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ht="39">
      <c r="A211" s="101"/>
      <c r="B211" s="86"/>
      <c r="C211" s="96">
        <v>0</v>
      </c>
      <c r="D211" s="96">
        <v>0</v>
      </c>
      <c r="E211" s="96">
        <v>0</v>
      </c>
      <c r="F211" s="87"/>
      <c r="G211" s="88" t="s">
        <v>173</v>
      </c>
      <c r="H211" s="88" t="s">
        <v>170</v>
      </c>
      <c r="I211" s="96">
        <v>148562</v>
      </c>
      <c r="J211" s="96">
        <v>148562</v>
      </c>
      <c r="K211" s="96">
        <v>7634</v>
      </c>
      <c r="L211" s="89">
        <v>5.1385953339346502</v>
      </c>
      <c r="M211" s="6"/>
      <c r="N211" s="6"/>
      <c r="O211" s="7"/>
      <c r="P211" s="6"/>
      <c r="Q211" s="6"/>
      <c r="R211" s="3"/>
      <c r="S211"/>
      <c r="T211"/>
      <c r="U211"/>
      <c r="V211"/>
      <c r="W211"/>
      <c r="X211"/>
      <c r="Y211"/>
      <c r="Z211" s="4"/>
      <c r="AA211"/>
      <c r="AB211"/>
      <c r="AC211"/>
      <c r="AD211"/>
      <c r="AE211" s="37">
        <v>2011</v>
      </c>
      <c r="AF211" s="38" t="s">
        <v>137</v>
      </c>
      <c r="AG211" s="39" t="s">
        <v>122</v>
      </c>
      <c r="AH211" s="33">
        <v>2689961</v>
      </c>
      <c r="AI211" s="34"/>
      <c r="AJ211" s="40"/>
      <c r="AK211" s="36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ht="39">
      <c r="A212" s="108"/>
      <c r="B212" s="91"/>
      <c r="C212" s="94">
        <v>0</v>
      </c>
      <c r="D212" s="94">
        <v>0</v>
      </c>
      <c r="E212" s="94">
        <v>0</v>
      </c>
      <c r="F212" s="92"/>
      <c r="G212" s="93" t="s">
        <v>177</v>
      </c>
      <c r="H212" s="93" t="s">
        <v>170</v>
      </c>
      <c r="I212" s="94">
        <v>3750262</v>
      </c>
      <c r="J212" s="94">
        <v>3750262</v>
      </c>
      <c r="K212" s="94">
        <v>377222</v>
      </c>
      <c r="L212" s="95">
        <v>10.058550575933101</v>
      </c>
      <c r="M212" s="6"/>
      <c r="N212" s="6"/>
      <c r="O212" s="7"/>
      <c r="P212" s="6"/>
      <c r="Q212" s="6"/>
      <c r="R212" s="3"/>
      <c r="S212"/>
      <c r="T212"/>
      <c r="U212"/>
      <c r="V212"/>
      <c r="W212"/>
      <c r="X212"/>
      <c r="Y212"/>
      <c r="Z212" s="4"/>
      <c r="AA212"/>
      <c r="AB212"/>
      <c r="AC212"/>
      <c r="AD212"/>
      <c r="AE212" s="48">
        <v>2011</v>
      </c>
      <c r="AF212" s="49" t="s">
        <v>137</v>
      </c>
      <c r="AG212" s="50" t="s">
        <v>26</v>
      </c>
      <c r="AH212" s="51">
        <f>SUM(Sheet1!AH204:AH211)</f>
        <v>6411141</v>
      </c>
      <c r="AI212" s="52">
        <v>10597953.316</v>
      </c>
      <c r="AJ212" s="53">
        <f>Sheet1!AI212/Sheet1!AH212*1000/12</f>
        <v>137.75438355408707</v>
      </c>
      <c r="AK212" s="54">
        <f>Sheet1!AI212/Sheet1!E652</f>
        <v>7.1561939032025165E-2</v>
      </c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 ht="39">
      <c r="A213" s="85" t="s">
        <v>203</v>
      </c>
      <c r="B213" s="86"/>
      <c r="C213" s="96">
        <v>0</v>
      </c>
      <c r="D213" s="96">
        <v>0</v>
      </c>
      <c r="E213" s="96">
        <v>0</v>
      </c>
      <c r="F213" s="87"/>
      <c r="G213" s="88"/>
      <c r="H213" s="88"/>
      <c r="I213" s="96"/>
      <c r="J213" s="96"/>
      <c r="K213" s="96"/>
      <c r="L213" s="89"/>
      <c r="M213" s="6"/>
      <c r="N213" s="6"/>
      <c r="O213" s="7"/>
      <c r="P213" s="6"/>
      <c r="Q213" s="6"/>
      <c r="R213" s="3"/>
      <c r="S213"/>
      <c r="T213"/>
      <c r="U213"/>
      <c r="V213"/>
      <c r="W213"/>
      <c r="X213"/>
      <c r="Y213"/>
      <c r="Z213" s="4"/>
      <c r="AA213"/>
      <c r="AB213"/>
      <c r="AC213"/>
      <c r="AD213"/>
      <c r="AE213" s="37">
        <v>2011</v>
      </c>
      <c r="AF213" s="38" t="s">
        <v>144</v>
      </c>
      <c r="AG213" s="39" t="s">
        <v>68</v>
      </c>
      <c r="AH213" s="33">
        <v>197932</v>
      </c>
      <c r="AI213" s="34"/>
      <c r="AJ213" s="40"/>
      <c r="AK213" s="36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 ht="47.25">
      <c r="A214" s="108" t="s">
        <v>194</v>
      </c>
      <c r="B214" s="91"/>
      <c r="C214" s="94">
        <v>0</v>
      </c>
      <c r="D214" s="94">
        <v>0</v>
      </c>
      <c r="E214" s="94">
        <v>0</v>
      </c>
      <c r="F214" s="92"/>
      <c r="G214" s="93"/>
      <c r="H214" s="93"/>
      <c r="I214" s="94"/>
      <c r="J214" s="94"/>
      <c r="K214" s="94"/>
      <c r="L214" s="95"/>
      <c r="M214" s="6"/>
      <c r="N214" s="6"/>
      <c r="O214" s="7"/>
      <c r="P214" s="6"/>
      <c r="Q214" s="6"/>
      <c r="R214" s="3"/>
      <c r="S214"/>
      <c r="T214"/>
      <c r="U214"/>
      <c r="V214"/>
      <c r="W214"/>
      <c r="X214"/>
      <c r="Y214"/>
      <c r="Z214" s="4"/>
      <c r="AA214"/>
      <c r="AB214"/>
      <c r="AC214"/>
      <c r="AD214"/>
      <c r="AE214" s="48">
        <v>2011</v>
      </c>
      <c r="AF214" s="49" t="s">
        <v>144</v>
      </c>
      <c r="AG214" s="50" t="s">
        <v>72</v>
      </c>
      <c r="AH214" s="51">
        <v>82578</v>
      </c>
      <c r="AI214" s="52"/>
      <c r="AJ214" s="53"/>
      <c r="AK214" s="5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ht="39">
      <c r="A215" s="101"/>
      <c r="B215" s="86"/>
      <c r="C215" s="96">
        <v>304200</v>
      </c>
      <c r="D215" s="96">
        <v>242800</v>
      </c>
      <c r="E215" s="96">
        <v>238479.62523999999</v>
      </c>
      <c r="F215" s="87">
        <v>98.220603476112004</v>
      </c>
      <c r="G215" s="88" t="s">
        <v>169</v>
      </c>
      <c r="H215" s="88" t="s">
        <v>170</v>
      </c>
      <c r="I215" s="96">
        <v>95000</v>
      </c>
      <c r="J215" s="96">
        <v>113766</v>
      </c>
      <c r="K215" s="96">
        <v>111595</v>
      </c>
      <c r="L215" s="89">
        <v>98.091696992071405</v>
      </c>
      <c r="M215" s="6"/>
      <c r="N215" s="6"/>
      <c r="O215" s="7"/>
      <c r="P215" s="6"/>
      <c r="Q215" s="6"/>
      <c r="R215" s="3"/>
      <c r="S215"/>
      <c r="T215"/>
      <c r="U215"/>
      <c r="V215"/>
      <c r="W215"/>
      <c r="X215"/>
      <c r="Y215"/>
      <c r="Z215" s="4"/>
      <c r="AA215"/>
      <c r="AB215"/>
      <c r="AC215"/>
      <c r="AD215"/>
      <c r="AE215" s="37">
        <v>2011</v>
      </c>
      <c r="AF215" s="38" t="s">
        <v>144</v>
      </c>
      <c r="AG215" s="39" t="s">
        <v>122</v>
      </c>
      <c r="AH215" s="33">
        <v>153802</v>
      </c>
      <c r="AI215" s="34"/>
      <c r="AJ215" s="40"/>
      <c r="AK215" s="36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 ht="45">
      <c r="A216" s="108"/>
      <c r="B216" s="91"/>
      <c r="C216" s="94">
        <v>0</v>
      </c>
      <c r="D216" s="94">
        <v>0</v>
      </c>
      <c r="E216" s="94">
        <v>0</v>
      </c>
      <c r="F216" s="92"/>
      <c r="G216" s="93" t="s">
        <v>171</v>
      </c>
      <c r="H216" s="93" t="s">
        <v>170</v>
      </c>
      <c r="I216" s="94">
        <v>41500</v>
      </c>
      <c r="J216" s="94">
        <v>46793</v>
      </c>
      <c r="K216" s="94">
        <v>47222</v>
      </c>
      <c r="L216" s="95">
        <v>100.91680379543899</v>
      </c>
      <c r="M216" s="6"/>
      <c r="N216" s="6"/>
      <c r="O216" s="7"/>
      <c r="P216" s="6"/>
      <c r="Q216" s="6"/>
      <c r="R216" s="3"/>
      <c r="S216"/>
      <c r="T216"/>
      <c r="U216"/>
      <c r="V216"/>
      <c r="W216"/>
      <c r="X216"/>
      <c r="Y216"/>
      <c r="Z216" s="4"/>
      <c r="AA216"/>
      <c r="AB216"/>
      <c r="AC216"/>
      <c r="AD216"/>
      <c r="AE216" s="48">
        <v>2011</v>
      </c>
      <c r="AF216" s="49" t="s">
        <v>144</v>
      </c>
      <c r="AG216" s="50" t="s">
        <v>147</v>
      </c>
      <c r="AH216" s="51">
        <v>698577</v>
      </c>
      <c r="AI216" s="52"/>
      <c r="AJ216" s="53"/>
      <c r="AK216" s="54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 ht="39">
      <c r="A217" s="101"/>
      <c r="B217" s="86"/>
      <c r="C217" s="96">
        <v>0</v>
      </c>
      <c r="D217" s="96">
        <v>0</v>
      </c>
      <c r="E217" s="96">
        <v>0</v>
      </c>
      <c r="F217" s="87"/>
      <c r="G217" s="88" t="s">
        <v>177</v>
      </c>
      <c r="H217" s="88" t="s">
        <v>170</v>
      </c>
      <c r="I217" s="96">
        <v>56259</v>
      </c>
      <c r="J217" s="96">
        <v>71911</v>
      </c>
      <c r="K217" s="96">
        <v>71919</v>
      </c>
      <c r="L217" s="89">
        <v>100.01112486267699</v>
      </c>
      <c r="M217" s="6"/>
      <c r="N217" s="6"/>
      <c r="O217" s="7"/>
      <c r="P217" s="6"/>
      <c r="Q217" s="6"/>
      <c r="R217" s="3"/>
      <c r="S217"/>
      <c r="T217"/>
      <c r="U217"/>
      <c r="V217"/>
      <c r="W217"/>
      <c r="X217"/>
      <c r="Y217"/>
      <c r="Z217" s="4"/>
      <c r="AA217"/>
      <c r="AB217"/>
      <c r="AC217"/>
      <c r="AD217"/>
      <c r="AE217" s="37">
        <v>2011</v>
      </c>
      <c r="AF217" s="38" t="s">
        <v>144</v>
      </c>
      <c r="AG217" s="39" t="s">
        <v>26</v>
      </c>
      <c r="AH217" s="33">
        <f>SUM(Sheet1!AH213:AH216)</f>
        <v>1132889</v>
      </c>
      <c r="AI217" s="34">
        <v>1870239.8859999999</v>
      </c>
      <c r="AJ217" s="40">
        <f>Sheet1!AI217/Sheet1!AH217*1000/12</f>
        <v>137.57157482624805</v>
      </c>
      <c r="AK217" s="36">
        <f>Sheet1!AI217/Sheet1!E652</f>
        <v>1.2628664111506802E-2</v>
      </c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ht="45">
      <c r="A218" s="90" t="s">
        <v>161</v>
      </c>
      <c r="B218" s="91"/>
      <c r="C218" s="94">
        <v>0</v>
      </c>
      <c r="D218" s="94">
        <v>0</v>
      </c>
      <c r="E218" s="94">
        <v>0</v>
      </c>
      <c r="F218" s="92"/>
      <c r="G218" s="93" t="s">
        <v>204</v>
      </c>
      <c r="H218" s="93" t="s">
        <v>170</v>
      </c>
      <c r="I218" s="94">
        <v>669171</v>
      </c>
      <c r="J218" s="94">
        <v>726325</v>
      </c>
      <c r="K218" s="94">
        <v>722161</v>
      </c>
      <c r="L218" s="95">
        <v>99.426702922245596</v>
      </c>
      <c r="M218" s="6"/>
      <c r="N218" s="6"/>
      <c r="O218" s="7"/>
      <c r="P218" s="6"/>
      <c r="Q218" s="6"/>
      <c r="R218" s="3"/>
      <c r="S218"/>
      <c r="T218"/>
      <c r="U218"/>
      <c r="V218"/>
      <c r="W218"/>
      <c r="X218"/>
      <c r="Y218"/>
      <c r="Z218" s="4"/>
      <c r="AA218"/>
      <c r="AB218"/>
      <c r="AC218"/>
      <c r="AD218"/>
      <c r="AE218" s="48">
        <v>2011</v>
      </c>
      <c r="AF218" s="49" t="s">
        <v>200</v>
      </c>
      <c r="AG218" s="50" t="s">
        <v>200</v>
      </c>
      <c r="AH218" s="51">
        <v>3530480</v>
      </c>
      <c r="AI218" s="52">
        <v>9036656.5669999998</v>
      </c>
      <c r="AJ218" s="53">
        <f>Sheet1!AI218/Sheet1!AH218*1000/12</f>
        <v>213.30094319091646</v>
      </c>
      <c r="AK218" s="54">
        <f>Sheet1!AI218/Sheet1!E652</f>
        <v>6.1019391859812554E-2</v>
      </c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ht="102.75">
      <c r="A219" s="101"/>
      <c r="B219" s="86"/>
      <c r="C219" s="96">
        <v>0</v>
      </c>
      <c r="D219" s="96">
        <v>0</v>
      </c>
      <c r="E219" s="96">
        <v>0</v>
      </c>
      <c r="F219" s="87"/>
      <c r="G219" s="88"/>
      <c r="H219" s="88"/>
      <c r="I219" s="96"/>
      <c r="J219" s="96"/>
      <c r="K219" s="96"/>
      <c r="L219" s="89"/>
      <c r="M219" s="6"/>
      <c r="N219" s="6"/>
      <c r="O219" s="7"/>
      <c r="P219" s="6"/>
      <c r="Q219" s="6"/>
      <c r="R219" s="3"/>
      <c r="S219"/>
      <c r="T219"/>
      <c r="U219"/>
      <c r="V219"/>
      <c r="W219"/>
      <c r="X219"/>
      <c r="Y219"/>
      <c r="Z219" s="4"/>
      <c r="AA219"/>
      <c r="AB219"/>
      <c r="AC219"/>
      <c r="AD219"/>
      <c r="AE219" s="37">
        <v>2011</v>
      </c>
      <c r="AF219" s="38" t="s">
        <v>205</v>
      </c>
      <c r="AG219" s="39" t="s">
        <v>206</v>
      </c>
      <c r="AH219" s="33">
        <v>1763180</v>
      </c>
      <c r="AI219" s="34">
        <v>3599367.1540000001</v>
      </c>
      <c r="AJ219" s="40">
        <f>Sheet1!AI219/Sheet1!AH219*1000/12</f>
        <v>170.11721028671681</v>
      </c>
      <c r="AK219" s="36">
        <f>Sheet1!AI219/Sheet1!E652</f>
        <v>2.4304475132906123E-2</v>
      </c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ht="39">
      <c r="A220" s="108"/>
      <c r="B220" s="91"/>
      <c r="C220" s="94">
        <v>1866811.237</v>
      </c>
      <c r="D220" s="94">
        <v>1766791.237</v>
      </c>
      <c r="E220" s="94">
        <v>1704262.42399</v>
      </c>
      <c r="F220" s="92">
        <v>96.4608827743467</v>
      </c>
      <c r="G220" s="93" t="s">
        <v>45</v>
      </c>
      <c r="H220" s="93" t="s">
        <v>46</v>
      </c>
      <c r="I220" s="94">
        <v>149176</v>
      </c>
      <c r="J220" s="94">
        <v>154548</v>
      </c>
      <c r="K220" s="94">
        <v>154176</v>
      </c>
      <c r="L220" s="95">
        <v>99.7592980821493</v>
      </c>
      <c r="M220" s="6"/>
      <c r="N220" s="6"/>
      <c r="O220" s="7"/>
      <c r="P220" s="6"/>
      <c r="Q220" s="6"/>
      <c r="R220" s="3"/>
      <c r="S220"/>
      <c r="T220"/>
      <c r="U220"/>
      <c r="V220"/>
      <c r="W220"/>
      <c r="X220"/>
      <c r="Y220"/>
      <c r="Z220" s="4"/>
      <c r="AA220"/>
      <c r="AB220"/>
      <c r="AC220"/>
      <c r="AD220"/>
      <c r="AE220" s="48">
        <v>2011</v>
      </c>
      <c r="AF220" s="49" t="s">
        <v>87</v>
      </c>
      <c r="AG220" s="50" t="s">
        <v>26</v>
      </c>
      <c r="AH220" s="51"/>
      <c r="AI220" s="52">
        <f>Sheet1!E608+Sheet1!E609+Sheet1!E610+Sheet1!E611+Sheet1!E614+Sheet1!E615</f>
        <v>9948.246000000001</v>
      </c>
      <c r="AJ220" s="53"/>
      <c r="AK220" s="54">
        <f>Sheet1!AI220/Sheet1!E652</f>
        <v>6.7174835791434465E-5</v>
      </c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ht="31.5">
      <c r="A221" s="147" t="s">
        <v>107</v>
      </c>
      <c r="B221" s="148"/>
      <c r="C221" s="177">
        <v>0</v>
      </c>
      <c r="D221" s="177">
        <v>0</v>
      </c>
      <c r="E221" s="177">
        <v>0</v>
      </c>
      <c r="F221" s="178"/>
      <c r="G221" s="178" t="s">
        <v>48</v>
      </c>
      <c r="H221" s="88" t="s">
        <v>49</v>
      </c>
      <c r="I221" s="96">
        <v>41115</v>
      </c>
      <c r="J221" s="96">
        <v>43458</v>
      </c>
      <c r="K221" s="96">
        <v>43347</v>
      </c>
      <c r="L221" s="89">
        <v>99.744580974734205</v>
      </c>
      <c r="M221" s="6"/>
      <c r="N221" s="6"/>
      <c r="O221" s="7"/>
      <c r="P221" s="6"/>
      <c r="Q221" s="6"/>
      <c r="R221" s="3"/>
      <c r="S221"/>
      <c r="T221"/>
      <c r="U221"/>
      <c r="V221"/>
      <c r="W221"/>
      <c r="X221"/>
      <c r="Y221"/>
      <c r="Z221" s="4"/>
      <c r="AA221"/>
      <c r="AB221"/>
      <c r="AC221"/>
      <c r="AD221"/>
      <c r="AE221" s="97">
        <v>2011</v>
      </c>
      <c r="AF221" s="98" t="s">
        <v>93</v>
      </c>
      <c r="AG221" s="99" t="s">
        <v>47</v>
      </c>
      <c r="AH221" s="77">
        <f>Sheet1!AH219+Sheet1!AH218+Sheet1!AH217+Sheet1!AH212</f>
        <v>12837690</v>
      </c>
      <c r="AI221" s="78">
        <f>Sheet1!AI219+Sheet1!AI218+Sheet1!AI217+Sheet1!AI212+Sheet1!AI220</f>
        <v>25114165.169</v>
      </c>
      <c r="AJ221" s="100">
        <f>Sheet1!AI221/Sheet1!AH221*1000/12</f>
        <v>163.02365125008211</v>
      </c>
      <c r="AK221" s="80">
        <f>Sheet1!AI221/Sheet1!E652</f>
        <v>0.16958164497204209</v>
      </c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ht="31.5">
      <c r="A222" s="131" t="s">
        <v>207</v>
      </c>
      <c r="B222" s="163"/>
      <c r="C222" s="179">
        <v>0</v>
      </c>
      <c r="D222" s="179">
        <v>0</v>
      </c>
      <c r="E222" s="179">
        <v>0</v>
      </c>
      <c r="F222" s="180"/>
      <c r="G222" s="180"/>
      <c r="H222" s="93"/>
      <c r="I222" s="94"/>
      <c r="J222" s="94"/>
      <c r="K222" s="94"/>
      <c r="L222" s="95"/>
      <c r="M222" s="6"/>
      <c r="N222" s="6"/>
      <c r="O222" s="7"/>
      <c r="P222" s="6"/>
      <c r="Q222" s="6"/>
      <c r="R222" s="3"/>
      <c r="S222"/>
      <c r="T222"/>
      <c r="U222"/>
      <c r="V222"/>
      <c r="W222"/>
      <c r="X222"/>
      <c r="Y222"/>
      <c r="Z222" s="4"/>
      <c r="AA222"/>
      <c r="AB222"/>
      <c r="AC222"/>
      <c r="AD222"/>
      <c r="AE222" s="48">
        <v>2012</v>
      </c>
      <c r="AF222" s="49"/>
      <c r="AG222" s="50"/>
      <c r="AH222" s="51"/>
      <c r="AI222" s="52"/>
      <c r="AJ222" s="53"/>
      <c r="AK222" s="54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>
      <c r="A223" s="181"/>
      <c r="B223" s="182"/>
      <c r="C223" s="137">
        <v>17310551.519000001</v>
      </c>
      <c r="D223" s="137">
        <v>14232881.184</v>
      </c>
      <c r="E223" s="137">
        <v>12602193.63393</v>
      </c>
      <c r="F223" s="136">
        <v>88.542814845506101</v>
      </c>
      <c r="G223" s="138"/>
      <c r="H223" s="138"/>
      <c r="I223" s="140"/>
      <c r="J223" s="140"/>
      <c r="K223" s="140"/>
      <c r="L223" s="165"/>
      <c r="M223" s="6"/>
      <c r="N223" s="6"/>
      <c r="O223" s="7"/>
      <c r="P223" s="6"/>
      <c r="Q223" s="6"/>
      <c r="R223" s="3"/>
      <c r="S223"/>
      <c r="T223"/>
      <c r="U223"/>
      <c r="V223"/>
      <c r="W223"/>
      <c r="X223"/>
      <c r="Y223"/>
      <c r="Z223" s="4"/>
      <c r="AA223"/>
      <c r="AB223"/>
      <c r="AC223"/>
      <c r="AD223"/>
      <c r="AE223" s="37">
        <v>2012</v>
      </c>
      <c r="AF223" s="38"/>
      <c r="AG223" s="39"/>
      <c r="AH223" s="33"/>
      <c r="AI223" s="34"/>
      <c r="AJ223" s="40"/>
      <c r="AK223" s="36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ht="47.25">
      <c r="A224" s="70" t="s">
        <v>208</v>
      </c>
      <c r="B224" s="71"/>
      <c r="C224" s="72"/>
      <c r="D224" s="72"/>
      <c r="E224" s="72"/>
      <c r="F224" s="72"/>
      <c r="G224" s="123"/>
      <c r="H224" s="123"/>
      <c r="I224" s="143"/>
      <c r="J224" s="143"/>
      <c r="K224" s="143"/>
      <c r="L224" s="73"/>
      <c r="M224" s="6"/>
      <c r="N224" s="6"/>
      <c r="O224" s="7"/>
      <c r="P224" s="6"/>
      <c r="Q224" s="6"/>
      <c r="R224" s="3"/>
      <c r="S224"/>
      <c r="T224"/>
      <c r="U224"/>
      <c r="V224"/>
      <c r="W224"/>
      <c r="X224"/>
      <c r="Y224"/>
      <c r="Z224" s="4"/>
      <c r="AA224"/>
      <c r="AB224"/>
      <c r="AC224"/>
      <c r="AD224"/>
      <c r="AE224" s="48">
        <v>2012</v>
      </c>
      <c r="AF224" s="49"/>
      <c r="AG224" s="50"/>
      <c r="AH224" s="51"/>
      <c r="AI224" s="52"/>
      <c r="AJ224" s="53"/>
      <c r="AK224" s="5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>
      <c r="A225" s="85" t="s">
        <v>140</v>
      </c>
      <c r="B225" s="86"/>
      <c r="C225" s="87"/>
      <c r="D225" s="87"/>
      <c r="E225" s="87"/>
      <c r="F225" s="87"/>
      <c r="G225" s="88"/>
      <c r="H225" s="88"/>
      <c r="I225" s="96"/>
      <c r="J225" s="96"/>
      <c r="K225" s="96"/>
      <c r="L225" s="89"/>
      <c r="M225" s="6"/>
      <c r="N225" s="6"/>
      <c r="O225" s="7"/>
      <c r="P225" s="6"/>
      <c r="Q225" s="6"/>
      <c r="R225" s="3"/>
      <c r="S225"/>
      <c r="T225"/>
      <c r="U225"/>
      <c r="V225"/>
      <c r="W225"/>
      <c r="X225"/>
      <c r="Y225"/>
      <c r="Z225" s="4"/>
      <c r="AA225"/>
      <c r="AB225"/>
      <c r="AC225"/>
      <c r="AD225"/>
      <c r="AE225" s="37">
        <v>2012</v>
      </c>
      <c r="AF225" s="38"/>
      <c r="AG225" s="39"/>
      <c r="AH225" s="33"/>
      <c r="AI225" s="34"/>
      <c r="AJ225" s="40"/>
      <c r="AK225" s="36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 ht="26.25">
      <c r="A226" s="108" t="s">
        <v>180</v>
      </c>
      <c r="B226" s="91" t="s">
        <v>32</v>
      </c>
      <c r="C226" s="94">
        <v>749.25</v>
      </c>
      <c r="D226" s="94">
        <v>749.25</v>
      </c>
      <c r="E226" s="94">
        <v>0</v>
      </c>
      <c r="F226" s="92">
        <v>0</v>
      </c>
      <c r="G226" s="93" t="s">
        <v>181</v>
      </c>
      <c r="H226" s="93" t="s">
        <v>175</v>
      </c>
      <c r="I226" s="94" t="s">
        <v>209</v>
      </c>
      <c r="J226" s="94" t="s">
        <v>209</v>
      </c>
      <c r="K226" s="94" t="s">
        <v>209</v>
      </c>
      <c r="L226" s="95"/>
      <c r="M226"/>
      <c r="N226"/>
      <c r="O226" s="7"/>
      <c r="P226" s="6"/>
      <c r="Q226" s="6"/>
      <c r="R226" s="3"/>
      <c r="S226"/>
      <c r="T226"/>
      <c r="U226"/>
      <c r="V226"/>
      <c r="W226"/>
      <c r="X226"/>
      <c r="Y226"/>
      <c r="Z226" s="4"/>
      <c r="AA226"/>
      <c r="AB226"/>
      <c r="AC226"/>
      <c r="AD226"/>
      <c r="AE226" s="48">
        <v>2012</v>
      </c>
      <c r="AF226" s="49"/>
      <c r="AG226" s="50"/>
      <c r="AH226" s="51"/>
      <c r="AI226" s="52"/>
      <c r="AJ226" s="53"/>
      <c r="AK226" s="54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>
      <c r="A227" s="101"/>
      <c r="B227" s="86" t="s">
        <v>32</v>
      </c>
      <c r="C227" s="96">
        <v>324.67500000000001</v>
      </c>
      <c r="D227" s="96">
        <v>324.67500000000001</v>
      </c>
      <c r="E227" s="96">
        <v>92.199709999999996</v>
      </c>
      <c r="F227" s="87">
        <v>28.397539077539101</v>
      </c>
      <c r="G227" s="88" t="s">
        <v>143</v>
      </c>
      <c r="H227" s="88" t="s">
        <v>175</v>
      </c>
      <c r="I227" s="96" t="s">
        <v>209</v>
      </c>
      <c r="J227" s="96" t="s">
        <v>209</v>
      </c>
      <c r="K227" s="96" t="s">
        <v>209</v>
      </c>
      <c r="L227" s="89"/>
      <c r="M227"/>
      <c r="N227"/>
      <c r="O227" s="7"/>
      <c r="P227" s="6"/>
      <c r="Q227" s="6"/>
      <c r="R227" s="3"/>
      <c r="S227"/>
      <c r="T227"/>
      <c r="U227"/>
      <c r="V227"/>
      <c r="W227"/>
      <c r="X227"/>
      <c r="Y227"/>
      <c r="Z227" s="4"/>
      <c r="AA227"/>
      <c r="AB227"/>
      <c r="AC227"/>
      <c r="AD227"/>
      <c r="AE227" s="37">
        <v>2012</v>
      </c>
      <c r="AF227" s="38"/>
      <c r="AG227" s="39"/>
      <c r="AH227" s="33"/>
      <c r="AI227" s="34"/>
      <c r="AJ227" s="40"/>
      <c r="AK227" s="36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>
      <c r="A228" s="108"/>
      <c r="B228" s="91" t="s">
        <v>32</v>
      </c>
      <c r="C228" s="94">
        <v>2250.1640000000002</v>
      </c>
      <c r="D228" s="94">
        <v>2250.1640000000002</v>
      </c>
      <c r="E228" s="94">
        <v>1252.13177</v>
      </c>
      <c r="F228" s="92">
        <v>55.646244895927602</v>
      </c>
      <c r="G228" s="93" t="s">
        <v>145</v>
      </c>
      <c r="H228" s="93" t="s">
        <v>175</v>
      </c>
      <c r="I228" s="94" t="s">
        <v>209</v>
      </c>
      <c r="J228" s="94" t="s">
        <v>209</v>
      </c>
      <c r="K228" s="94" t="s">
        <v>209</v>
      </c>
      <c r="L228" s="95"/>
      <c r="M228"/>
      <c r="N228"/>
      <c r="O228" s="7"/>
      <c r="P228" s="6"/>
      <c r="Q228" s="6"/>
      <c r="R228" s="3"/>
      <c r="S228"/>
      <c r="T228"/>
      <c r="U228"/>
      <c r="V228"/>
      <c r="W228"/>
      <c r="X228"/>
      <c r="Y228"/>
      <c r="Z228" s="4"/>
      <c r="AA228"/>
      <c r="AB228"/>
      <c r="AC228"/>
      <c r="AD228"/>
      <c r="AE228" s="48">
        <v>2012</v>
      </c>
      <c r="AF228" s="49"/>
      <c r="AG228" s="50"/>
      <c r="AH228" s="51"/>
      <c r="AI228" s="52"/>
      <c r="AJ228" s="53"/>
      <c r="AK228" s="54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>
      <c r="A229" s="101"/>
      <c r="B229" s="86"/>
      <c r="C229" s="96">
        <v>0</v>
      </c>
      <c r="D229" s="96">
        <v>0</v>
      </c>
      <c r="E229" s="96">
        <v>0</v>
      </c>
      <c r="F229" s="87"/>
      <c r="G229" s="88"/>
      <c r="H229" s="88"/>
      <c r="I229" s="96"/>
      <c r="J229" s="96"/>
      <c r="K229" s="96"/>
      <c r="L229" s="89"/>
      <c r="M229" s="6"/>
      <c r="N229" s="6"/>
      <c r="O229" s="7"/>
      <c r="P229" s="6"/>
      <c r="Q229" s="6"/>
      <c r="R229" s="3"/>
      <c r="S229"/>
      <c r="T229"/>
      <c r="U229"/>
      <c r="V229"/>
      <c r="W229"/>
      <c r="X229"/>
      <c r="Y229"/>
      <c r="Z229" s="4"/>
      <c r="AA229"/>
      <c r="AB229"/>
      <c r="AC229"/>
      <c r="AD229"/>
      <c r="AE229" s="37">
        <v>2012</v>
      </c>
      <c r="AF229" s="38"/>
      <c r="AG229" s="39"/>
      <c r="AH229" s="33"/>
      <c r="AI229" s="34"/>
      <c r="AJ229" s="40"/>
      <c r="AK229" s="36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ht="31.5">
      <c r="A230" s="90" t="s">
        <v>60</v>
      </c>
      <c r="B230" s="91"/>
      <c r="C230" s="94">
        <v>0</v>
      </c>
      <c r="D230" s="94">
        <v>0</v>
      </c>
      <c r="E230" s="94">
        <v>0</v>
      </c>
      <c r="F230" s="92"/>
      <c r="G230" s="93"/>
      <c r="H230" s="93"/>
      <c r="I230" s="94"/>
      <c r="J230" s="94"/>
      <c r="K230" s="94"/>
      <c r="L230" s="95"/>
      <c r="M230" s="6"/>
      <c r="N230" s="6"/>
      <c r="O230" s="7"/>
      <c r="P230" s="6"/>
      <c r="Q230" s="6"/>
      <c r="R230" s="3"/>
      <c r="S230"/>
      <c r="T230"/>
      <c r="U230"/>
      <c r="V230"/>
      <c r="W230"/>
      <c r="X230"/>
      <c r="Y230"/>
      <c r="Z230" s="4"/>
      <c r="AA230"/>
      <c r="AB230"/>
      <c r="AC230"/>
      <c r="AD230"/>
      <c r="AE230" s="48">
        <v>2012</v>
      </c>
      <c r="AF230" s="49"/>
      <c r="AG230" s="50"/>
      <c r="AH230" s="51"/>
      <c r="AI230" s="52"/>
      <c r="AJ230" s="53"/>
      <c r="AK230" s="54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ht="47.25">
      <c r="A231" s="101" t="s">
        <v>194</v>
      </c>
      <c r="B231" s="86"/>
      <c r="C231" s="96">
        <v>0</v>
      </c>
      <c r="D231" s="96">
        <v>0</v>
      </c>
      <c r="E231" s="96">
        <v>0</v>
      </c>
      <c r="F231" s="87"/>
      <c r="G231" s="88"/>
      <c r="H231" s="88"/>
      <c r="I231" s="96"/>
      <c r="J231" s="96"/>
      <c r="K231" s="96"/>
      <c r="L231" s="89"/>
      <c r="M231" s="6"/>
      <c r="N231" s="6"/>
      <c r="O231" s="7"/>
      <c r="P231" s="6"/>
      <c r="Q231" s="6"/>
      <c r="R231" s="3"/>
      <c r="S231"/>
      <c r="T231"/>
      <c r="U231"/>
      <c r="V231"/>
      <c r="W231"/>
      <c r="X231"/>
      <c r="Y231"/>
      <c r="Z231" s="4"/>
      <c r="AA231"/>
      <c r="AB231"/>
      <c r="AC231"/>
      <c r="AD231"/>
      <c r="AE231" s="37">
        <v>2012</v>
      </c>
      <c r="AF231" s="38"/>
      <c r="AG231" s="39"/>
      <c r="AH231" s="33"/>
      <c r="AI231" s="34"/>
      <c r="AJ231" s="40"/>
      <c r="AK231" s="36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ht="47.25">
      <c r="A232" s="90" t="s">
        <v>193</v>
      </c>
      <c r="B232" s="91"/>
      <c r="C232" s="94">
        <v>0</v>
      </c>
      <c r="D232" s="94">
        <v>0</v>
      </c>
      <c r="E232" s="94">
        <v>0</v>
      </c>
      <c r="F232" s="92"/>
      <c r="G232" s="93"/>
      <c r="H232" s="93"/>
      <c r="I232" s="94"/>
      <c r="J232" s="94"/>
      <c r="K232" s="94"/>
      <c r="L232" s="95"/>
      <c r="M232" s="6"/>
      <c r="N232" s="6"/>
      <c r="O232" s="7"/>
      <c r="P232" s="6"/>
      <c r="Q232" s="6"/>
      <c r="R232" s="3"/>
      <c r="S232"/>
      <c r="T232"/>
      <c r="U232"/>
      <c r="V232"/>
      <c r="W232"/>
      <c r="X232"/>
      <c r="Y232"/>
      <c r="Z232" s="4"/>
      <c r="AA232"/>
      <c r="AB232"/>
      <c r="AC232"/>
      <c r="AD232"/>
      <c r="AE232" s="48">
        <v>2012</v>
      </c>
      <c r="AF232" s="49"/>
      <c r="AG232" s="50"/>
      <c r="AH232" s="51"/>
      <c r="AI232" s="52"/>
      <c r="AJ232" s="53"/>
      <c r="AK232" s="54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ht="31.5">
      <c r="A233" s="101" t="s">
        <v>210</v>
      </c>
      <c r="B233" s="86"/>
      <c r="C233" s="96">
        <v>12410311.57</v>
      </c>
      <c r="D233" s="96">
        <v>13086411.57</v>
      </c>
      <c r="E233" s="96">
        <v>13066346.145640001</v>
      </c>
      <c r="F233" s="87">
        <v>99.846669774577506</v>
      </c>
      <c r="G233" s="88" t="s">
        <v>45</v>
      </c>
      <c r="H233" s="88" t="s">
        <v>46</v>
      </c>
      <c r="I233" s="96">
        <v>1711849</v>
      </c>
      <c r="J233" s="96">
        <v>1711849</v>
      </c>
      <c r="K233" s="96">
        <v>1710244</v>
      </c>
      <c r="L233" s="89">
        <v>99.906241730432995</v>
      </c>
      <c r="M233" s="6"/>
      <c r="N233" s="6"/>
      <c r="O233" s="7"/>
      <c r="P233" s="6"/>
      <c r="Q233" s="6"/>
      <c r="R233" s="3"/>
      <c r="S233"/>
      <c r="T233"/>
      <c r="U233"/>
      <c r="V233"/>
      <c r="W233"/>
      <c r="X233"/>
      <c r="Y233"/>
      <c r="Z233" s="4"/>
      <c r="AA233"/>
      <c r="AB233"/>
      <c r="AC233"/>
      <c r="AD233"/>
      <c r="AE233" s="37">
        <v>2012</v>
      </c>
      <c r="AF233" s="38"/>
      <c r="AG233" s="39"/>
      <c r="AH233" s="33"/>
      <c r="AI233" s="34"/>
      <c r="AJ233" s="40"/>
      <c r="AK233" s="36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>
      <c r="A234" s="108" t="s">
        <v>211</v>
      </c>
      <c r="B234" s="91"/>
      <c r="C234" s="94">
        <v>0</v>
      </c>
      <c r="D234" s="94">
        <v>0</v>
      </c>
      <c r="E234" s="94">
        <v>0</v>
      </c>
      <c r="F234" s="92"/>
      <c r="G234" s="93" t="s">
        <v>48</v>
      </c>
      <c r="H234" s="93" t="s">
        <v>49</v>
      </c>
      <c r="I234" s="94">
        <v>1301245</v>
      </c>
      <c r="J234" s="94">
        <v>1301245</v>
      </c>
      <c r="K234" s="94">
        <v>1285068</v>
      </c>
      <c r="L234" s="95">
        <v>98.756805981963396</v>
      </c>
      <c r="M234" s="6"/>
      <c r="N234" s="6"/>
      <c r="O234" s="7"/>
      <c r="P234" s="6"/>
      <c r="Q234" s="6"/>
      <c r="R234" s="3"/>
      <c r="S234"/>
      <c r="T234"/>
      <c r="U234"/>
      <c r="V234"/>
      <c r="W234"/>
      <c r="X234"/>
      <c r="Y234"/>
      <c r="Z234" s="4"/>
      <c r="AA234"/>
      <c r="AB234"/>
      <c r="AC234"/>
      <c r="AD234"/>
      <c r="AE234" s="48">
        <v>2012</v>
      </c>
      <c r="AF234" s="49"/>
      <c r="AG234" s="50"/>
      <c r="AH234" s="51"/>
      <c r="AI234" s="52"/>
      <c r="AJ234" s="53"/>
      <c r="AK234" s="5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>
      <c r="A235" s="101"/>
      <c r="B235" s="86"/>
      <c r="C235" s="96">
        <v>0</v>
      </c>
      <c r="D235" s="96">
        <v>0</v>
      </c>
      <c r="E235" s="96">
        <v>0</v>
      </c>
      <c r="F235" s="87"/>
      <c r="G235" s="88"/>
      <c r="H235" s="88"/>
      <c r="I235" s="96"/>
      <c r="J235" s="96"/>
      <c r="K235" s="96"/>
      <c r="L235" s="89"/>
      <c r="M235" s="6"/>
      <c r="N235" s="6"/>
      <c r="O235" s="7"/>
      <c r="P235" s="6"/>
      <c r="Q235" s="6"/>
      <c r="R235" s="3"/>
      <c r="S235"/>
      <c r="T235"/>
      <c r="U235"/>
      <c r="V235"/>
      <c r="W235"/>
      <c r="X235"/>
      <c r="Y235"/>
      <c r="Z235" s="4"/>
      <c r="AA235"/>
      <c r="AB235"/>
      <c r="AC235"/>
      <c r="AD235"/>
      <c r="AE235" s="37">
        <v>2012</v>
      </c>
      <c r="AF235" s="38"/>
      <c r="AG235" s="39"/>
      <c r="AH235" s="33"/>
      <c r="AI235" s="34"/>
      <c r="AJ235" s="40"/>
      <c r="AK235" s="36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ht="63">
      <c r="A236" s="90" t="s">
        <v>212</v>
      </c>
      <c r="B236" s="91"/>
      <c r="C236" s="94">
        <v>0</v>
      </c>
      <c r="D236" s="94">
        <v>0</v>
      </c>
      <c r="E236" s="94">
        <v>0</v>
      </c>
      <c r="F236" s="92"/>
      <c r="G236" s="93"/>
      <c r="H236" s="93"/>
      <c r="I236" s="94"/>
      <c r="J236" s="94"/>
      <c r="K236" s="94"/>
      <c r="L236" s="95"/>
      <c r="M236" s="6"/>
      <c r="N236" s="6"/>
      <c r="O236" s="7"/>
      <c r="P236" s="6"/>
      <c r="Q236" s="6"/>
      <c r="R236" s="3"/>
      <c r="S236"/>
      <c r="T236"/>
      <c r="U236"/>
      <c r="V236"/>
      <c r="W236"/>
      <c r="X236"/>
      <c r="Y236"/>
      <c r="Z236" s="4"/>
      <c r="AA236"/>
      <c r="AB236"/>
      <c r="AC236"/>
      <c r="AD236"/>
      <c r="AE236" s="48">
        <v>2012</v>
      </c>
      <c r="AF236" s="49"/>
      <c r="AG236" s="50"/>
      <c r="AH236" s="51"/>
      <c r="AI236" s="52"/>
      <c r="AJ236" s="53"/>
      <c r="AK236" s="54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>
      <c r="A237" s="101" t="s">
        <v>196</v>
      </c>
      <c r="B237" s="86"/>
      <c r="C237" s="96">
        <v>411900</v>
      </c>
      <c r="D237" s="96">
        <v>623400</v>
      </c>
      <c r="E237" s="96">
        <v>619541.36476999999</v>
      </c>
      <c r="F237" s="87">
        <v>99.381033809753006</v>
      </c>
      <c r="G237" s="88" t="s">
        <v>45</v>
      </c>
      <c r="H237" s="88" t="s">
        <v>46</v>
      </c>
      <c r="I237" s="96">
        <v>37347</v>
      </c>
      <c r="J237" s="96">
        <v>37347</v>
      </c>
      <c r="K237" s="96">
        <v>49229</v>
      </c>
      <c r="L237" s="89">
        <v>131.815139100865</v>
      </c>
      <c r="M237" s="6"/>
      <c r="N237" s="6"/>
      <c r="O237" s="7"/>
      <c r="P237" s="6"/>
      <c r="Q237" s="6"/>
      <c r="R237" s="3"/>
      <c r="S237"/>
      <c r="T237"/>
      <c r="U237"/>
      <c r="V237"/>
      <c r="W237"/>
      <c r="X237"/>
      <c r="Y237"/>
      <c r="Z237" s="4"/>
      <c r="AA237"/>
      <c r="AB237"/>
      <c r="AC237"/>
      <c r="AD237"/>
      <c r="AE237" s="37">
        <v>2012</v>
      </c>
      <c r="AF237" s="38"/>
      <c r="AG237" s="39"/>
      <c r="AH237" s="33"/>
      <c r="AI237" s="34"/>
      <c r="AJ237" s="40"/>
      <c r="AK237" s="36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>
      <c r="A238" s="108"/>
      <c r="B238" s="91"/>
      <c r="C238" s="94">
        <v>0</v>
      </c>
      <c r="D238" s="94">
        <v>0</v>
      </c>
      <c r="E238" s="94">
        <v>0</v>
      </c>
      <c r="F238" s="92"/>
      <c r="G238" s="93" t="s">
        <v>48</v>
      </c>
      <c r="H238" s="93" t="s">
        <v>49</v>
      </c>
      <c r="I238" s="94">
        <v>27730</v>
      </c>
      <c r="J238" s="94">
        <v>27730</v>
      </c>
      <c r="K238" s="94">
        <v>32176</v>
      </c>
      <c r="L238" s="95">
        <v>116.033177064551</v>
      </c>
      <c r="M238" s="6"/>
      <c r="N238" s="6"/>
      <c r="O238" s="7"/>
      <c r="P238" s="6"/>
      <c r="Q238" s="6"/>
      <c r="R238" s="3"/>
      <c r="S238"/>
      <c r="T238"/>
      <c r="U238"/>
      <c r="V238"/>
      <c r="W238"/>
      <c r="X238"/>
      <c r="Y238"/>
      <c r="Z238" s="4"/>
      <c r="AA238"/>
      <c r="AB238"/>
      <c r="AC238"/>
      <c r="AD238"/>
      <c r="AE238" s="48"/>
      <c r="AF238" s="49"/>
      <c r="AG238" s="50"/>
      <c r="AH238" s="51"/>
      <c r="AI238" s="52"/>
      <c r="AJ238" s="53"/>
      <c r="AK238" s="54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>
      <c r="A239" s="101"/>
      <c r="B239" s="86"/>
      <c r="C239" s="96">
        <v>0</v>
      </c>
      <c r="D239" s="96">
        <v>0</v>
      </c>
      <c r="E239" s="96">
        <v>0</v>
      </c>
      <c r="F239" s="87"/>
      <c r="G239" s="88"/>
      <c r="H239" s="88"/>
      <c r="I239" s="96"/>
      <c r="J239" s="96"/>
      <c r="K239" s="96"/>
      <c r="L239" s="89"/>
      <c r="M239" s="6"/>
      <c r="N239" s="6"/>
      <c r="O239" s="7"/>
      <c r="P239" s="6"/>
      <c r="Q239" s="6"/>
      <c r="R239" s="3"/>
      <c r="S239"/>
      <c r="T239"/>
      <c r="U239"/>
      <c r="V239"/>
      <c r="W239"/>
      <c r="X239"/>
      <c r="Y239"/>
      <c r="Z239" s="4"/>
      <c r="AA239"/>
      <c r="AB239"/>
      <c r="AC239"/>
      <c r="AD239"/>
      <c r="AE239" s="37"/>
      <c r="AF239" s="38"/>
      <c r="AG239" s="39"/>
      <c r="AH239" s="33"/>
      <c r="AI239" s="34"/>
      <c r="AJ239" s="40"/>
      <c r="AK239" s="36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ht="31.5">
      <c r="A240" s="90" t="s">
        <v>197</v>
      </c>
      <c r="B240" s="91"/>
      <c r="C240" s="94">
        <v>0</v>
      </c>
      <c r="D240" s="94">
        <v>0</v>
      </c>
      <c r="E240" s="94">
        <v>0</v>
      </c>
      <c r="F240" s="92"/>
      <c r="G240" s="93"/>
      <c r="H240" s="93"/>
      <c r="I240" s="94"/>
      <c r="J240" s="94"/>
      <c r="K240" s="94"/>
      <c r="L240" s="95"/>
      <c r="M240" s="6"/>
      <c r="N240" s="6"/>
      <c r="O240" s="7"/>
      <c r="P240" s="6"/>
      <c r="Q240" s="6"/>
      <c r="R240" s="3"/>
      <c r="S240"/>
      <c r="T240"/>
      <c r="U240"/>
      <c r="V240"/>
      <c r="W240"/>
      <c r="X240"/>
      <c r="Y240"/>
      <c r="Z240" s="4"/>
      <c r="AA240"/>
      <c r="AB240"/>
      <c r="AC240"/>
      <c r="AD240"/>
      <c r="AE240" s="48"/>
      <c r="AF240" s="49"/>
      <c r="AG240" s="50"/>
      <c r="AH240" s="51"/>
      <c r="AI240" s="52"/>
      <c r="AJ240" s="53"/>
      <c r="AK240" s="54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ht="47.25">
      <c r="A241" s="101" t="s">
        <v>194</v>
      </c>
      <c r="B241" s="86"/>
      <c r="C241" s="96">
        <v>832331.76199999999</v>
      </c>
      <c r="D241" s="96">
        <v>440231.76199999999</v>
      </c>
      <c r="E241" s="96">
        <v>439885.96369</v>
      </c>
      <c r="F241" s="87">
        <v>99.921450849336907</v>
      </c>
      <c r="G241" s="88" t="s">
        <v>198</v>
      </c>
      <c r="H241" s="88" t="s">
        <v>170</v>
      </c>
      <c r="I241" s="96">
        <v>1549456</v>
      </c>
      <c r="J241" s="96">
        <v>1549456</v>
      </c>
      <c r="K241" s="96">
        <v>914917</v>
      </c>
      <c r="L241" s="89">
        <v>59.047627038134699</v>
      </c>
      <c r="M241" s="6"/>
      <c r="N241" s="6"/>
      <c r="O241" s="7"/>
      <c r="P241" s="6"/>
      <c r="Q241" s="6"/>
      <c r="R241" s="3"/>
      <c r="S241"/>
      <c r="T241"/>
      <c r="U241"/>
      <c r="V241"/>
      <c r="W241"/>
      <c r="X241"/>
      <c r="Y241"/>
      <c r="Z241" s="4"/>
      <c r="AA241"/>
      <c r="AB241"/>
      <c r="AC241"/>
      <c r="AD241"/>
      <c r="AE241" s="37"/>
      <c r="AF241" s="38"/>
      <c r="AG241" s="39"/>
      <c r="AH241" s="33"/>
      <c r="AI241" s="34"/>
      <c r="AJ241" s="40"/>
      <c r="AK241" s="36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>
      <c r="A242" s="108"/>
      <c r="B242" s="91"/>
      <c r="C242" s="94">
        <v>0</v>
      </c>
      <c r="D242" s="94">
        <v>0</v>
      </c>
      <c r="E242" s="94">
        <v>0</v>
      </c>
      <c r="F242" s="92"/>
      <c r="G242" s="93"/>
      <c r="H242" s="93"/>
      <c r="I242" s="94"/>
      <c r="J242" s="94"/>
      <c r="K242" s="94"/>
      <c r="L242" s="95"/>
      <c r="M242" s="6"/>
      <c r="N242" s="6"/>
      <c r="O242" s="7"/>
      <c r="P242" s="6"/>
      <c r="Q242" s="6"/>
      <c r="R242" s="3"/>
      <c r="S242"/>
      <c r="T242"/>
      <c r="U242"/>
      <c r="V242"/>
      <c r="W242"/>
      <c r="X242"/>
      <c r="Y242"/>
      <c r="Z242" s="4"/>
      <c r="AA242"/>
      <c r="AB242"/>
      <c r="AC242"/>
      <c r="AD242"/>
      <c r="AE242" s="48"/>
      <c r="AF242" s="49"/>
      <c r="AG242" s="50"/>
      <c r="AH242" s="51"/>
      <c r="AI242" s="52"/>
      <c r="AJ242" s="53"/>
      <c r="AK242" s="54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 ht="31.5">
      <c r="A243" s="85" t="s">
        <v>149</v>
      </c>
      <c r="B243" s="86"/>
      <c r="C243" s="96">
        <v>0</v>
      </c>
      <c r="D243" s="96">
        <v>0</v>
      </c>
      <c r="E243" s="96">
        <v>0</v>
      </c>
      <c r="F243" s="87"/>
      <c r="G243" s="88"/>
      <c r="H243" s="88"/>
      <c r="I243" s="96"/>
      <c r="J243" s="96"/>
      <c r="K243" s="96"/>
      <c r="L243" s="89"/>
      <c r="M243" s="6"/>
      <c r="N243" s="6"/>
      <c r="O243" s="7"/>
      <c r="P243" s="6"/>
      <c r="Q243" s="6"/>
      <c r="R243" s="3"/>
      <c r="S243"/>
      <c r="T243"/>
      <c r="U243"/>
      <c r="V243"/>
      <c r="W243"/>
      <c r="X243"/>
      <c r="Y243"/>
      <c r="Z243" s="4"/>
      <c r="AA243"/>
      <c r="AB243"/>
      <c r="AC243"/>
      <c r="AD243"/>
      <c r="AE243" s="37"/>
      <c r="AF243" s="38"/>
      <c r="AG243" s="39"/>
      <c r="AH243" s="33"/>
      <c r="AI243" s="34"/>
      <c r="AJ243" s="40"/>
      <c r="AK243" s="36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 ht="47.25">
      <c r="A244" s="108" t="s">
        <v>202</v>
      </c>
      <c r="B244" s="91"/>
      <c r="C244" s="94">
        <v>502080.50599999999</v>
      </c>
      <c r="D244" s="94">
        <v>243742.50599999999</v>
      </c>
      <c r="E244" s="94">
        <v>236893.21374000001</v>
      </c>
      <c r="F244" s="92">
        <v>97.189947550633605</v>
      </c>
      <c r="G244" s="93" t="s">
        <v>120</v>
      </c>
      <c r="H244" s="93" t="s">
        <v>170</v>
      </c>
      <c r="I244" s="94">
        <v>200000</v>
      </c>
      <c r="J244" s="94">
        <v>200000</v>
      </c>
      <c r="K244" s="94">
        <v>103505</v>
      </c>
      <c r="L244" s="95">
        <v>51.752499999999998</v>
      </c>
      <c r="M244" s="6"/>
      <c r="N244" s="6"/>
      <c r="O244" s="7"/>
      <c r="P244" s="6"/>
      <c r="Q244" s="6"/>
      <c r="R244" s="3"/>
      <c r="S244"/>
      <c r="T244"/>
      <c r="U244"/>
      <c r="V244"/>
      <c r="W244"/>
      <c r="X244"/>
      <c r="Y244"/>
      <c r="Z244" s="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>
      <c r="A245" s="101"/>
      <c r="B245" s="86"/>
      <c r="C245" s="96">
        <v>0</v>
      </c>
      <c r="D245" s="96">
        <v>0</v>
      </c>
      <c r="E245" s="96">
        <v>0</v>
      </c>
      <c r="F245" s="87"/>
      <c r="G245" s="88"/>
      <c r="H245" s="88"/>
      <c r="I245" s="96"/>
      <c r="J245" s="96"/>
      <c r="K245" s="96"/>
      <c r="L245" s="89"/>
      <c r="M245" s="6"/>
      <c r="N245" s="6"/>
      <c r="O245" s="7"/>
      <c r="P245" s="6"/>
      <c r="Q245" s="6"/>
      <c r="R245" s="3"/>
      <c r="S245"/>
      <c r="T245"/>
      <c r="U245"/>
      <c r="V245"/>
      <c r="W245"/>
      <c r="X245"/>
      <c r="Y245"/>
      <c r="Z245" s="4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ht="31.5">
      <c r="A246" s="90" t="s">
        <v>152</v>
      </c>
      <c r="B246" s="91"/>
      <c r="C246" s="94">
        <v>0</v>
      </c>
      <c r="D246" s="94">
        <v>0</v>
      </c>
      <c r="E246" s="94">
        <v>0</v>
      </c>
      <c r="F246" s="92"/>
      <c r="G246" s="93"/>
      <c r="H246" s="93"/>
      <c r="I246" s="94"/>
      <c r="J246" s="94"/>
      <c r="K246" s="94"/>
      <c r="L246" s="95"/>
      <c r="M246" s="6"/>
      <c r="N246" s="6"/>
      <c r="O246" s="7"/>
      <c r="P246" s="6"/>
      <c r="Q246" s="6"/>
      <c r="R246" s="3"/>
      <c r="S246"/>
      <c r="T246"/>
      <c r="U246"/>
      <c r="V246"/>
      <c r="W246"/>
      <c r="X246"/>
      <c r="Y246"/>
      <c r="Z246" s="4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ht="31.5">
      <c r="A247" s="101" t="s">
        <v>213</v>
      </c>
      <c r="B247" s="86"/>
      <c r="C247" s="96">
        <v>0</v>
      </c>
      <c r="D247" s="96">
        <v>0</v>
      </c>
      <c r="E247" s="96">
        <v>0</v>
      </c>
      <c r="F247" s="87"/>
      <c r="G247" s="88"/>
      <c r="H247" s="88"/>
      <c r="I247" s="96"/>
      <c r="J247" s="96"/>
      <c r="K247" s="96"/>
      <c r="L247" s="89"/>
      <c r="M247" s="6"/>
      <c r="N247" s="6"/>
      <c r="O247" s="7"/>
      <c r="P247" s="6"/>
      <c r="Q247" s="6"/>
      <c r="R247" s="3"/>
      <c r="S247"/>
      <c r="T247"/>
      <c r="U247"/>
      <c r="V247"/>
      <c r="W247"/>
      <c r="X247"/>
      <c r="Y247"/>
      <c r="Z247" s="4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ht="31.5">
      <c r="A248" s="90" t="s">
        <v>201</v>
      </c>
      <c r="B248" s="91"/>
      <c r="C248" s="94">
        <v>0</v>
      </c>
      <c r="D248" s="94">
        <v>0</v>
      </c>
      <c r="E248" s="94">
        <v>0</v>
      </c>
      <c r="F248" s="92"/>
      <c r="G248" s="93"/>
      <c r="H248" s="93"/>
      <c r="I248" s="94"/>
      <c r="J248" s="94"/>
      <c r="K248" s="94"/>
      <c r="L248" s="95"/>
      <c r="M248" s="6"/>
      <c r="N248" s="6"/>
      <c r="O248" s="7"/>
      <c r="P248" s="6"/>
      <c r="Q248" s="6"/>
      <c r="R248" s="3"/>
      <c r="S248"/>
      <c r="T248"/>
      <c r="U248"/>
      <c r="V248"/>
      <c r="W248"/>
      <c r="X248"/>
      <c r="Y248"/>
      <c r="Z248" s="4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ht="31.5">
      <c r="A249" s="101" t="s">
        <v>210</v>
      </c>
      <c r="B249" s="86"/>
      <c r="C249" s="96">
        <v>1770998</v>
      </c>
      <c r="D249" s="96">
        <v>1702498</v>
      </c>
      <c r="E249" s="96">
        <v>481949.06556000002</v>
      </c>
      <c r="F249" s="87">
        <v>28.308348412744099</v>
      </c>
      <c r="G249" s="88" t="s">
        <v>154</v>
      </c>
      <c r="H249" s="88" t="s">
        <v>101</v>
      </c>
      <c r="I249" s="96">
        <v>524</v>
      </c>
      <c r="J249" s="96">
        <v>524</v>
      </c>
      <c r="K249" s="96">
        <v>347</v>
      </c>
      <c r="L249" s="89">
        <v>66.221374045801497</v>
      </c>
      <c r="M249" s="6"/>
      <c r="N249" s="6"/>
      <c r="O249" s="7"/>
      <c r="P249" s="6"/>
      <c r="Q249" s="6"/>
      <c r="R249" s="3"/>
      <c r="S249"/>
      <c r="T249"/>
      <c r="U249"/>
      <c r="V249"/>
      <c r="W249"/>
      <c r="X249"/>
      <c r="Y249"/>
      <c r="Z249" s="4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>
      <c r="A250" s="108" t="s">
        <v>214</v>
      </c>
      <c r="B250" s="91"/>
      <c r="C250" s="94">
        <v>0</v>
      </c>
      <c r="D250" s="94">
        <v>0</v>
      </c>
      <c r="E250" s="94">
        <v>0</v>
      </c>
      <c r="F250" s="92"/>
      <c r="G250" s="93" t="s">
        <v>169</v>
      </c>
      <c r="H250" s="93" t="s">
        <v>170</v>
      </c>
      <c r="I250" s="94">
        <v>4231482</v>
      </c>
      <c r="J250" s="94">
        <v>4231482</v>
      </c>
      <c r="K250" s="94">
        <v>396543</v>
      </c>
      <c r="L250" s="95">
        <v>9.37125574444131</v>
      </c>
      <c r="M250" s="6"/>
      <c r="N250" s="6"/>
      <c r="O250" s="7"/>
      <c r="P250" s="6"/>
      <c r="Q250" s="6"/>
      <c r="R250" s="3"/>
      <c r="S250"/>
      <c r="T250"/>
      <c r="U250"/>
      <c r="V250"/>
      <c r="W250"/>
      <c r="X250"/>
      <c r="Y250"/>
      <c r="Z250" s="4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>
      <c r="A251" s="101"/>
      <c r="B251" s="86"/>
      <c r="C251" s="96">
        <v>0</v>
      </c>
      <c r="D251" s="96">
        <v>0</v>
      </c>
      <c r="E251" s="96">
        <v>0</v>
      </c>
      <c r="F251" s="87"/>
      <c r="G251" s="88" t="s">
        <v>171</v>
      </c>
      <c r="H251" s="88" t="s">
        <v>170</v>
      </c>
      <c r="I251" s="96">
        <v>45870</v>
      </c>
      <c r="J251" s="96">
        <v>45870</v>
      </c>
      <c r="K251" s="96">
        <v>4485</v>
      </c>
      <c r="L251" s="89">
        <v>9.7776324395029395</v>
      </c>
      <c r="M251" s="6"/>
      <c r="N251" s="6"/>
      <c r="O251" s="7"/>
      <c r="P251" s="6"/>
      <c r="Q251" s="6"/>
      <c r="R251" s="3"/>
      <c r="S251"/>
      <c r="T251"/>
      <c r="U251"/>
      <c r="V251"/>
      <c r="W251"/>
      <c r="X251"/>
      <c r="Y251"/>
      <c r="Z251" s="4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>
      <c r="A252" s="108"/>
      <c r="B252" s="91"/>
      <c r="C252" s="94">
        <v>0</v>
      </c>
      <c r="D252" s="94">
        <v>0</v>
      </c>
      <c r="E252" s="94">
        <v>0</v>
      </c>
      <c r="F252" s="92"/>
      <c r="G252" s="93" t="s">
        <v>172</v>
      </c>
      <c r="H252" s="93" t="s">
        <v>170</v>
      </c>
      <c r="I252" s="94">
        <v>51045</v>
      </c>
      <c r="J252" s="94">
        <v>51045</v>
      </c>
      <c r="K252" s="94">
        <v>320</v>
      </c>
      <c r="L252" s="95">
        <v>0.62689783524341303</v>
      </c>
      <c r="M252" s="6"/>
      <c r="N252" s="6"/>
      <c r="O252" s="7"/>
      <c r="P252" s="6"/>
      <c r="Q252" s="6"/>
      <c r="R252" s="3"/>
      <c r="S252"/>
      <c r="T252"/>
      <c r="U252"/>
      <c r="V252"/>
      <c r="W252"/>
      <c r="X252"/>
      <c r="Y252"/>
      <c r="Z252" s="4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spans="1:1024">
      <c r="A253" s="101"/>
      <c r="B253" s="86"/>
      <c r="C253" s="96">
        <v>0</v>
      </c>
      <c r="D253" s="96">
        <v>0</v>
      </c>
      <c r="E253" s="96">
        <v>0</v>
      </c>
      <c r="F253" s="87"/>
      <c r="G253" s="88" t="s">
        <v>158</v>
      </c>
      <c r="H253" s="88" t="s">
        <v>101</v>
      </c>
      <c r="I253" s="96">
        <v>43826</v>
      </c>
      <c r="J253" s="96">
        <v>43826</v>
      </c>
      <c r="K253" s="96">
        <v>28859</v>
      </c>
      <c r="L253" s="89">
        <v>65.849039383014699</v>
      </c>
      <c r="M253" s="6"/>
      <c r="N253" s="6"/>
      <c r="O253" s="7"/>
      <c r="P253" s="6"/>
      <c r="Q253" s="6"/>
      <c r="R253" s="3"/>
      <c r="S253"/>
      <c r="T253"/>
      <c r="U253"/>
      <c r="V253"/>
      <c r="W253"/>
      <c r="X253"/>
      <c r="Y253"/>
      <c r="Z253" s="4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>
      <c r="A254" s="108"/>
      <c r="B254" s="91"/>
      <c r="C254" s="94">
        <v>0</v>
      </c>
      <c r="D254" s="94">
        <v>0</v>
      </c>
      <c r="E254" s="94">
        <v>0</v>
      </c>
      <c r="F254" s="92"/>
      <c r="G254" s="93" t="s">
        <v>159</v>
      </c>
      <c r="H254" s="93" t="s">
        <v>101</v>
      </c>
      <c r="I254" s="94">
        <v>123161</v>
      </c>
      <c r="J254" s="94">
        <v>123161</v>
      </c>
      <c r="K254" s="94">
        <v>77570</v>
      </c>
      <c r="L254" s="95">
        <v>62.982600011367197</v>
      </c>
      <c r="M254" s="6"/>
      <c r="N254" s="6"/>
      <c r="O254" s="7"/>
      <c r="P254" s="6"/>
      <c r="Q254" s="6"/>
      <c r="R254" s="3"/>
      <c r="S254"/>
      <c r="T254"/>
      <c r="U254"/>
      <c r="V254"/>
      <c r="W254"/>
      <c r="X254"/>
      <c r="Y254"/>
      <c r="Z254" s="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>
      <c r="A255" s="101"/>
      <c r="B255" s="86"/>
      <c r="C255" s="96">
        <v>0</v>
      </c>
      <c r="D255" s="96">
        <v>0</v>
      </c>
      <c r="E255" s="96">
        <v>0</v>
      </c>
      <c r="F255" s="87"/>
      <c r="G255" s="88" t="s">
        <v>173</v>
      </c>
      <c r="H255" s="88" t="s">
        <v>170</v>
      </c>
      <c r="I255" s="96">
        <v>258057</v>
      </c>
      <c r="J255" s="96">
        <v>258047</v>
      </c>
      <c r="K255" s="96">
        <v>5110</v>
      </c>
      <c r="L255" s="89">
        <v>1.98025941010746</v>
      </c>
      <c r="M255" s="6"/>
      <c r="N255" s="6"/>
      <c r="O255" s="7"/>
      <c r="P255" s="6"/>
      <c r="Q255" s="6"/>
      <c r="R255" s="3"/>
      <c r="S255"/>
      <c r="T255"/>
      <c r="U255"/>
      <c r="V255"/>
      <c r="W255"/>
      <c r="X255"/>
      <c r="Y255"/>
      <c r="Z255" s="4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>
      <c r="A256" s="108"/>
      <c r="B256" s="91"/>
      <c r="C256" s="94">
        <v>0</v>
      </c>
      <c r="D256" s="94">
        <v>0</v>
      </c>
      <c r="E256" s="94">
        <v>0</v>
      </c>
      <c r="F256" s="92"/>
      <c r="G256" s="93" t="s">
        <v>177</v>
      </c>
      <c r="H256" s="93" t="s">
        <v>170</v>
      </c>
      <c r="I256" s="94">
        <v>3326623</v>
      </c>
      <c r="J256" s="94">
        <v>3326624</v>
      </c>
      <c r="K256" s="94">
        <v>251122</v>
      </c>
      <c r="L256" s="95">
        <v>7.5488543340034804</v>
      </c>
      <c r="M256" s="6"/>
      <c r="N256" s="6"/>
      <c r="O256" s="7"/>
      <c r="P256" s="6"/>
      <c r="Q256" s="6"/>
      <c r="R256" s="3"/>
      <c r="S256"/>
      <c r="T256"/>
      <c r="U256"/>
      <c r="V256"/>
      <c r="W256"/>
      <c r="X256"/>
      <c r="Y256"/>
      <c r="Z256" s="4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>
      <c r="A257" s="101"/>
      <c r="B257" s="86"/>
      <c r="C257" s="96">
        <v>0</v>
      </c>
      <c r="D257" s="96">
        <v>0</v>
      </c>
      <c r="E257" s="96">
        <v>0</v>
      </c>
      <c r="F257" s="87"/>
      <c r="G257" s="88"/>
      <c r="H257" s="88"/>
      <c r="I257" s="96"/>
      <c r="J257" s="96"/>
      <c r="K257" s="96"/>
      <c r="L257" s="89"/>
      <c r="M257" s="6"/>
      <c r="N257" s="6"/>
      <c r="O257" s="7"/>
      <c r="P257" s="6"/>
      <c r="Q257" s="6"/>
      <c r="R257" s="3"/>
      <c r="S257"/>
      <c r="T257"/>
      <c r="U257"/>
      <c r="V257"/>
      <c r="W257"/>
      <c r="X257"/>
      <c r="Y257"/>
      <c r="Z257" s="4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ht="31.5">
      <c r="A258" s="90" t="s">
        <v>203</v>
      </c>
      <c r="B258" s="91"/>
      <c r="C258" s="94">
        <v>0</v>
      </c>
      <c r="D258" s="94">
        <v>0</v>
      </c>
      <c r="E258" s="94">
        <v>0</v>
      </c>
      <c r="F258" s="92"/>
      <c r="G258" s="93"/>
      <c r="H258" s="93"/>
      <c r="I258" s="94"/>
      <c r="J258" s="94"/>
      <c r="K258" s="94"/>
      <c r="L258" s="95"/>
      <c r="M258" s="6"/>
      <c r="N258" s="6"/>
      <c r="O258" s="7"/>
      <c r="P258" s="6"/>
      <c r="Q258" s="6"/>
      <c r="R258" s="3"/>
      <c r="S258"/>
      <c r="T258"/>
      <c r="U258"/>
      <c r="V258"/>
      <c r="W258"/>
      <c r="X258"/>
      <c r="Y258"/>
      <c r="Z258" s="4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ht="31.5">
      <c r="A259" s="101" t="s">
        <v>210</v>
      </c>
      <c r="B259" s="86"/>
      <c r="C259" s="96">
        <v>323300</v>
      </c>
      <c r="D259" s="96">
        <v>378300</v>
      </c>
      <c r="E259" s="96">
        <v>359574.68177999998</v>
      </c>
      <c r="F259" s="87">
        <v>95.050140570975401</v>
      </c>
      <c r="G259" s="88" t="s">
        <v>169</v>
      </c>
      <c r="H259" s="88" t="s">
        <v>170</v>
      </c>
      <c r="I259" s="96">
        <v>112429</v>
      </c>
      <c r="J259" s="96">
        <v>112430</v>
      </c>
      <c r="K259" s="96">
        <v>104610</v>
      </c>
      <c r="L259" s="89">
        <v>93.044561060215202</v>
      </c>
      <c r="M259" s="6"/>
      <c r="N259" s="6"/>
      <c r="O259" s="7"/>
      <c r="P259" s="6"/>
      <c r="Q259" s="6"/>
      <c r="R259" s="3"/>
      <c r="S259"/>
      <c r="T259"/>
      <c r="U259"/>
      <c r="V259"/>
      <c r="W259"/>
      <c r="X259"/>
      <c r="Y259"/>
      <c r="Z259" s="4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>
      <c r="A260" s="108" t="s">
        <v>211</v>
      </c>
      <c r="B260" s="91"/>
      <c r="C260" s="94">
        <v>0</v>
      </c>
      <c r="D260" s="94">
        <v>0</v>
      </c>
      <c r="E260" s="94">
        <v>0</v>
      </c>
      <c r="F260" s="92"/>
      <c r="G260" s="93" t="s">
        <v>171</v>
      </c>
      <c r="H260" s="93" t="s">
        <v>170</v>
      </c>
      <c r="I260" s="94">
        <v>47971</v>
      </c>
      <c r="J260" s="94">
        <v>47971</v>
      </c>
      <c r="K260" s="94">
        <v>48594</v>
      </c>
      <c r="L260" s="95">
        <v>101.298701298701</v>
      </c>
      <c r="M260" s="6"/>
      <c r="N260" s="6"/>
      <c r="O260" s="7"/>
      <c r="P260" s="6"/>
      <c r="Q260" s="6"/>
      <c r="R260" s="3"/>
      <c r="S260"/>
      <c r="T260"/>
      <c r="U260"/>
      <c r="V260"/>
      <c r="W260"/>
      <c r="X260"/>
      <c r="Y260"/>
      <c r="Z260" s="4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>
      <c r="A261" s="101"/>
      <c r="B261" s="86"/>
      <c r="C261" s="96">
        <v>0</v>
      </c>
      <c r="D261" s="96">
        <v>0</v>
      </c>
      <c r="E261" s="96">
        <v>0</v>
      </c>
      <c r="F261" s="87"/>
      <c r="G261" s="88" t="s">
        <v>177</v>
      </c>
      <c r="H261" s="88" t="s">
        <v>170</v>
      </c>
      <c r="I261" s="96">
        <v>71338</v>
      </c>
      <c r="J261" s="96">
        <v>71338</v>
      </c>
      <c r="K261" s="96">
        <v>66575</v>
      </c>
      <c r="L261" s="89">
        <v>93.323333987496198</v>
      </c>
      <c r="M261" s="6"/>
      <c r="N261" s="6"/>
      <c r="O261" s="7"/>
      <c r="P261" s="6"/>
      <c r="Q261" s="6"/>
      <c r="R261" s="3"/>
      <c r="S261"/>
      <c r="T261"/>
      <c r="U261"/>
      <c r="V261"/>
      <c r="W261"/>
      <c r="X261"/>
      <c r="Y261"/>
      <c r="Z261" s="4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>
      <c r="A262" s="108"/>
      <c r="B262" s="91"/>
      <c r="C262" s="94">
        <v>0</v>
      </c>
      <c r="D262" s="94">
        <v>0</v>
      </c>
      <c r="E262" s="94">
        <v>0</v>
      </c>
      <c r="F262" s="92"/>
      <c r="G262" s="93" t="s">
        <v>204</v>
      </c>
      <c r="H262" s="93" t="s">
        <v>170</v>
      </c>
      <c r="I262" s="94">
        <v>715859</v>
      </c>
      <c r="J262" s="94">
        <v>715859</v>
      </c>
      <c r="K262" s="94">
        <v>702075</v>
      </c>
      <c r="L262" s="95">
        <v>98.074481147823803</v>
      </c>
      <c r="M262" s="6"/>
      <c r="N262" s="6"/>
      <c r="O262" s="7"/>
      <c r="P262" s="6"/>
      <c r="Q262" s="6"/>
      <c r="R262" s="3"/>
      <c r="S262"/>
      <c r="T262"/>
      <c r="U262"/>
      <c r="V262"/>
      <c r="W262"/>
      <c r="X262"/>
      <c r="Y262"/>
      <c r="Z262" s="4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>
      <c r="A263" s="101"/>
      <c r="B263" s="86"/>
      <c r="C263" s="96">
        <v>0</v>
      </c>
      <c r="D263" s="96">
        <v>0</v>
      </c>
      <c r="E263" s="96">
        <v>0</v>
      </c>
      <c r="F263" s="87"/>
      <c r="G263" s="88"/>
      <c r="H263" s="88"/>
      <c r="I263" s="96"/>
      <c r="J263" s="96"/>
      <c r="K263" s="96"/>
      <c r="L263" s="89"/>
      <c r="M263" s="6"/>
      <c r="N263" s="6"/>
      <c r="O263" s="7"/>
      <c r="P263" s="6"/>
      <c r="Q263" s="6"/>
      <c r="R263" s="3"/>
      <c r="S263"/>
      <c r="T263"/>
      <c r="U263"/>
      <c r="V263"/>
      <c r="W263"/>
      <c r="X263"/>
      <c r="Y263"/>
      <c r="Z263" s="4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 ht="31.5">
      <c r="A264" s="90" t="s">
        <v>161</v>
      </c>
      <c r="B264" s="91"/>
      <c r="C264" s="94">
        <v>0</v>
      </c>
      <c r="D264" s="94">
        <v>0</v>
      </c>
      <c r="E264" s="94">
        <v>0</v>
      </c>
      <c r="F264" s="92"/>
      <c r="G264" s="93"/>
      <c r="H264" s="93"/>
      <c r="I264" s="94"/>
      <c r="J264" s="94"/>
      <c r="K264" s="94"/>
      <c r="L264" s="95"/>
      <c r="M264" s="6"/>
      <c r="N264" s="6"/>
      <c r="O264" s="7"/>
      <c r="P264" s="6"/>
      <c r="Q264" s="6"/>
      <c r="R264" s="3"/>
      <c r="S264"/>
      <c r="T264"/>
      <c r="U264"/>
      <c r="V264"/>
      <c r="W264"/>
      <c r="X264"/>
      <c r="Y264"/>
      <c r="Z264" s="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 ht="31.5">
      <c r="A265" s="101" t="s">
        <v>215</v>
      </c>
      <c r="B265" s="86"/>
      <c r="C265" s="96">
        <v>1866750.585</v>
      </c>
      <c r="D265" s="96">
        <v>1883250.585</v>
      </c>
      <c r="E265" s="96">
        <v>1882662.7723699999</v>
      </c>
      <c r="F265" s="87">
        <v>99.968787338515497</v>
      </c>
      <c r="G265" s="88" t="s">
        <v>45</v>
      </c>
      <c r="H265" s="88" t="s">
        <v>46</v>
      </c>
      <c r="I265" s="96">
        <v>152495</v>
      </c>
      <c r="J265" s="96">
        <v>152495</v>
      </c>
      <c r="K265" s="96">
        <v>151415</v>
      </c>
      <c r="L265" s="89">
        <v>99.291780058362605</v>
      </c>
      <c r="M265" s="6"/>
      <c r="N265" s="6"/>
      <c r="O265" s="7"/>
      <c r="P265" s="6"/>
      <c r="Q265" s="6"/>
      <c r="R265" s="3"/>
      <c r="S265"/>
      <c r="T265"/>
      <c r="U265"/>
      <c r="V265"/>
      <c r="W265"/>
      <c r="X265"/>
      <c r="Y265"/>
      <c r="Z265" s="4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>
      <c r="A266" s="108" t="s">
        <v>216</v>
      </c>
      <c r="B266" s="91"/>
      <c r="C266" s="94">
        <v>0</v>
      </c>
      <c r="D266" s="94">
        <v>0</v>
      </c>
      <c r="E266" s="94">
        <v>0</v>
      </c>
      <c r="F266" s="92"/>
      <c r="G266" s="93" t="s">
        <v>48</v>
      </c>
      <c r="H266" s="93" t="s">
        <v>49</v>
      </c>
      <c r="I266" s="94">
        <v>42804</v>
      </c>
      <c r="J266" s="94">
        <v>42804</v>
      </c>
      <c r="K266" s="94">
        <v>42203</v>
      </c>
      <c r="L266" s="95">
        <v>98.595925614428594</v>
      </c>
      <c r="M266" s="6"/>
      <c r="N266" s="6"/>
      <c r="O266" s="7"/>
      <c r="P266" s="6"/>
      <c r="Q266" s="6"/>
      <c r="R266" s="3"/>
      <c r="S266"/>
      <c r="T266"/>
      <c r="U266"/>
      <c r="V266"/>
      <c r="W266"/>
      <c r="X266"/>
      <c r="Y266"/>
      <c r="Z266" s="4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>
      <c r="A267" s="101"/>
      <c r="B267" s="86"/>
      <c r="C267" s="96">
        <v>0</v>
      </c>
      <c r="D267" s="96">
        <v>0</v>
      </c>
      <c r="E267" s="96">
        <v>0</v>
      </c>
      <c r="F267" s="87"/>
      <c r="G267" s="88"/>
      <c r="H267" s="88"/>
      <c r="I267" s="96"/>
      <c r="J267" s="96"/>
      <c r="K267" s="96"/>
      <c r="L267" s="89"/>
      <c r="M267" s="6"/>
      <c r="N267" s="6"/>
      <c r="O267" s="7"/>
      <c r="P267" s="6"/>
      <c r="Q267" s="6"/>
      <c r="R267" s="3"/>
      <c r="S267"/>
      <c r="T267"/>
      <c r="U267"/>
      <c r="V267"/>
      <c r="W267"/>
      <c r="X267"/>
      <c r="Y267"/>
      <c r="Z267" s="4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ht="31.5">
      <c r="A268" s="131" t="s">
        <v>107</v>
      </c>
      <c r="B268" s="163"/>
      <c r="C268" s="132">
        <v>0</v>
      </c>
      <c r="D268" s="132">
        <v>0</v>
      </c>
      <c r="E268" s="132">
        <v>0</v>
      </c>
      <c r="F268" s="133"/>
      <c r="G268" s="93"/>
      <c r="H268" s="93"/>
      <c r="I268" s="94"/>
      <c r="J268" s="94"/>
      <c r="K268" s="94"/>
      <c r="L268" s="95"/>
      <c r="M268" s="6"/>
      <c r="N268" s="6"/>
      <c r="O268" s="7"/>
      <c r="P268" s="6"/>
      <c r="Q268" s="6"/>
      <c r="R268" s="3"/>
      <c r="S268"/>
      <c r="T268"/>
      <c r="U268"/>
      <c r="V268"/>
      <c r="W268"/>
      <c r="X268"/>
      <c r="Y268"/>
      <c r="Z268" s="4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ht="31.5">
      <c r="A269" s="135" t="s">
        <v>207</v>
      </c>
      <c r="B269" s="164"/>
      <c r="C269" s="137">
        <v>18120996.511999998</v>
      </c>
      <c r="D269" s="137">
        <v>18361158.511999998</v>
      </c>
      <c r="E269" s="137">
        <v>17088197.539030001</v>
      </c>
      <c r="F269" s="136">
        <v>93.067098831819095</v>
      </c>
      <c r="G269" s="138"/>
      <c r="H269" s="138"/>
      <c r="I269" s="140"/>
      <c r="J269" s="140"/>
      <c r="K269" s="140"/>
      <c r="L269" s="165"/>
      <c r="M269" s="6"/>
      <c r="N269" s="6"/>
      <c r="O269" s="7"/>
      <c r="P269" s="6"/>
      <c r="Q269" s="6"/>
      <c r="R269" s="3"/>
      <c r="S269"/>
      <c r="T269"/>
      <c r="U269"/>
      <c r="V269"/>
      <c r="W269"/>
      <c r="X269"/>
      <c r="Y269"/>
      <c r="Z269" s="4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 ht="47.25">
      <c r="A270" s="70" t="s">
        <v>217</v>
      </c>
      <c r="B270" s="71"/>
      <c r="C270" s="143"/>
      <c r="D270" s="143"/>
      <c r="E270" s="143"/>
      <c r="F270" s="72"/>
      <c r="G270" s="123"/>
      <c r="H270" s="123"/>
      <c r="I270" s="143"/>
      <c r="J270" s="143"/>
      <c r="K270" s="143"/>
      <c r="L270" s="73"/>
      <c r="M270" s="6"/>
      <c r="N270" s="6"/>
      <c r="O270" s="7"/>
      <c r="P270" s="6"/>
      <c r="Q270" s="6"/>
      <c r="R270" s="3"/>
      <c r="S270"/>
      <c r="T270"/>
      <c r="U270"/>
      <c r="V270"/>
      <c r="W270"/>
      <c r="X270"/>
      <c r="Y270"/>
      <c r="Z270" s="4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 ht="31.5">
      <c r="A271" s="85" t="s">
        <v>60</v>
      </c>
      <c r="B271" s="86"/>
      <c r="C271" s="96"/>
      <c r="D271" s="96"/>
      <c r="E271" s="96"/>
      <c r="F271" s="87"/>
      <c r="G271" s="88"/>
      <c r="H271" s="88"/>
      <c r="I271" s="96"/>
      <c r="J271" s="96"/>
      <c r="K271" s="96"/>
      <c r="L271" s="89"/>
      <c r="M271" s="6"/>
      <c r="N271" s="6"/>
      <c r="O271" s="7"/>
      <c r="P271" s="6"/>
      <c r="Q271" s="6"/>
      <c r="R271" s="3"/>
      <c r="S271"/>
      <c r="T271"/>
      <c r="U271"/>
      <c r="V271"/>
      <c r="W271"/>
      <c r="X271"/>
      <c r="Y271"/>
      <c r="Z271" s="4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 ht="47.25">
      <c r="A272" s="108" t="s">
        <v>194</v>
      </c>
      <c r="B272" s="91"/>
      <c r="C272" s="94"/>
      <c r="D272" s="94"/>
      <c r="E272" s="94"/>
      <c r="F272" s="92"/>
      <c r="G272" s="93"/>
      <c r="H272" s="93"/>
      <c r="I272" s="94"/>
      <c r="J272" s="94"/>
      <c r="K272" s="94"/>
      <c r="L272" s="95"/>
      <c r="M272" s="6"/>
      <c r="N272" s="6"/>
      <c r="O272" s="7"/>
      <c r="P272" s="6"/>
      <c r="Q272" s="6"/>
      <c r="R272" s="3"/>
      <c r="S272"/>
      <c r="T272"/>
      <c r="U272"/>
      <c r="V272"/>
      <c r="W272"/>
      <c r="X272"/>
      <c r="Y272"/>
      <c r="Z272" s="4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ht="47.25">
      <c r="A273" s="85" t="s">
        <v>193</v>
      </c>
      <c r="B273" s="86"/>
      <c r="C273" s="96"/>
      <c r="D273" s="96"/>
      <c r="E273" s="96"/>
      <c r="F273" s="87"/>
      <c r="G273" s="88"/>
      <c r="H273" s="88"/>
      <c r="I273" s="96"/>
      <c r="J273" s="96"/>
      <c r="K273" s="96"/>
      <c r="L273" s="89"/>
      <c r="M273" s="6"/>
      <c r="N273" s="6"/>
      <c r="O273" s="7"/>
      <c r="P273" s="6"/>
      <c r="Q273" s="6"/>
      <c r="R273" s="3"/>
      <c r="S273"/>
      <c r="T273"/>
      <c r="U273"/>
      <c r="V273"/>
      <c r="W273"/>
      <c r="X273"/>
      <c r="Y273"/>
      <c r="Z273" s="4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ht="47.25">
      <c r="A274" s="108" t="s">
        <v>194</v>
      </c>
      <c r="B274" s="91"/>
      <c r="C274" s="94">
        <v>13855100.09</v>
      </c>
      <c r="D274" s="94">
        <v>15065632.955</v>
      </c>
      <c r="E274" s="94">
        <v>15027451.449030001</v>
      </c>
      <c r="F274" s="92">
        <f>Sheet1!E274/Sheet1!D274*100</f>
        <v>99.746565537046834</v>
      </c>
      <c r="G274" s="93" t="s">
        <v>218</v>
      </c>
      <c r="H274" s="93" t="s">
        <v>46</v>
      </c>
      <c r="I274" s="94">
        <v>1695427</v>
      </c>
      <c r="J274" s="94">
        <v>1685750</v>
      </c>
      <c r="K274" s="94">
        <v>1670828</v>
      </c>
      <c r="L274" s="95">
        <f>Sheet1!K274/Sheet1!J274*100</f>
        <v>99.114815364081267</v>
      </c>
      <c r="M274" s="6"/>
      <c r="N274" s="6"/>
      <c r="O274" s="7"/>
      <c r="P274" s="6"/>
      <c r="Q274" s="6"/>
      <c r="R274" s="3"/>
      <c r="S274"/>
      <c r="T274"/>
      <c r="U274"/>
      <c r="V274"/>
      <c r="W274"/>
      <c r="X274"/>
      <c r="Y274"/>
      <c r="Z274" s="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>
      <c r="A275" s="101"/>
      <c r="B275" s="86"/>
      <c r="C275" s="96"/>
      <c r="D275" s="96"/>
      <c r="E275" s="96"/>
      <c r="F275" s="87"/>
      <c r="G275" s="88" t="s">
        <v>48</v>
      </c>
      <c r="H275" s="88" t="s">
        <v>49</v>
      </c>
      <c r="I275" s="96">
        <v>1284255</v>
      </c>
      <c r="J275" s="96">
        <v>1284255</v>
      </c>
      <c r="K275" s="96">
        <v>1277060</v>
      </c>
      <c r="L275" s="89">
        <f>Sheet1!K275/Sheet1!J275*100</f>
        <v>99.439753008553595</v>
      </c>
      <c r="M275" s="6"/>
      <c r="N275" s="6"/>
      <c r="O275" s="7"/>
      <c r="P275" s="6"/>
      <c r="Q275" s="6"/>
      <c r="R275" s="3"/>
      <c r="S275"/>
      <c r="T275"/>
      <c r="U275"/>
      <c r="V275"/>
      <c r="W275"/>
      <c r="X275"/>
      <c r="Y275"/>
      <c r="Z275" s="4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ht="63">
      <c r="A276" s="90" t="s">
        <v>212</v>
      </c>
      <c r="B276" s="91"/>
      <c r="C276" s="94"/>
      <c r="D276" s="94"/>
      <c r="E276" s="94"/>
      <c r="F276" s="92"/>
      <c r="G276" s="93"/>
      <c r="H276" s="93"/>
      <c r="I276" s="94"/>
      <c r="J276" s="94"/>
      <c r="K276" s="94"/>
      <c r="L276" s="95"/>
      <c r="M276" s="6"/>
      <c r="N276" s="6"/>
      <c r="O276" s="7"/>
      <c r="P276" s="6"/>
      <c r="Q276" s="6"/>
      <c r="R276" s="3"/>
      <c r="S276"/>
      <c r="T276"/>
      <c r="U276"/>
      <c r="V276"/>
      <c r="W276"/>
      <c r="X276"/>
      <c r="Y276"/>
      <c r="Z276" s="4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>
      <c r="A277" s="101" t="s">
        <v>196</v>
      </c>
      <c r="B277" s="86"/>
      <c r="C277" s="96">
        <v>830699.91</v>
      </c>
      <c r="D277" s="96">
        <v>822683.45900000003</v>
      </c>
      <c r="E277" s="96">
        <v>809474.00824999996</v>
      </c>
      <c r="F277" s="87">
        <v>98.394345892640601</v>
      </c>
      <c r="G277" s="88" t="s">
        <v>45</v>
      </c>
      <c r="H277" s="88" t="s">
        <v>46</v>
      </c>
      <c r="I277" s="96">
        <v>65217</v>
      </c>
      <c r="J277" s="96">
        <v>69993</v>
      </c>
      <c r="K277" s="96">
        <v>70152</v>
      </c>
      <c r="L277" s="89">
        <v>100.22716557370001</v>
      </c>
      <c r="M277" s="6"/>
      <c r="N277" s="6"/>
      <c r="O277" s="7"/>
      <c r="P277" s="6"/>
      <c r="Q277" s="6"/>
      <c r="R277" s="3"/>
      <c r="S277"/>
      <c r="T277"/>
      <c r="U277"/>
      <c r="V277"/>
      <c r="W277"/>
      <c r="X277"/>
      <c r="Y277"/>
      <c r="Z277" s="4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>
      <c r="A278" s="108"/>
      <c r="B278" s="91"/>
      <c r="C278" s="94"/>
      <c r="D278" s="94"/>
      <c r="E278" s="94"/>
      <c r="F278" s="92"/>
      <c r="G278" s="93" t="s">
        <v>48</v>
      </c>
      <c r="H278" s="93" t="s">
        <v>49</v>
      </c>
      <c r="I278" s="94">
        <v>41188</v>
      </c>
      <c r="J278" s="94">
        <v>46331</v>
      </c>
      <c r="K278" s="94">
        <v>45503</v>
      </c>
      <c r="L278" s="95">
        <v>98.212859640413598</v>
      </c>
      <c r="M278" s="6"/>
      <c r="N278" s="6"/>
      <c r="O278" s="7"/>
      <c r="P278" s="6"/>
      <c r="Q278" s="6"/>
      <c r="R278" s="3"/>
      <c r="S278"/>
      <c r="T278"/>
      <c r="U278"/>
      <c r="V278"/>
      <c r="W278"/>
      <c r="X278"/>
      <c r="Y278"/>
      <c r="Z278" s="4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>
      <c r="A279" s="101"/>
      <c r="B279" s="86"/>
      <c r="C279" s="96"/>
      <c r="D279" s="96"/>
      <c r="E279" s="96"/>
      <c r="F279" s="87"/>
      <c r="G279" s="88"/>
      <c r="H279" s="88"/>
      <c r="I279" s="96"/>
      <c r="J279" s="96"/>
      <c r="K279" s="96"/>
      <c r="L279" s="89"/>
      <c r="M279" s="6"/>
      <c r="N279" s="6"/>
      <c r="O279" s="7"/>
      <c r="P279" s="6"/>
      <c r="Q279" s="6"/>
      <c r="R279" s="3"/>
      <c r="S279"/>
      <c r="T279"/>
      <c r="U279"/>
      <c r="V279"/>
      <c r="W279"/>
      <c r="X279"/>
      <c r="Y279"/>
      <c r="Z279" s="4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 ht="31.5">
      <c r="A280" s="90" t="s">
        <v>197</v>
      </c>
      <c r="B280" s="91"/>
      <c r="C280" s="94"/>
      <c r="D280" s="94"/>
      <c r="E280" s="94"/>
      <c r="F280" s="92"/>
      <c r="G280" s="93"/>
      <c r="H280" s="93"/>
      <c r="I280" s="94"/>
      <c r="J280" s="94"/>
      <c r="K280" s="94"/>
      <c r="L280" s="95"/>
      <c r="M280" s="6"/>
      <c r="N280" s="6"/>
      <c r="O280" s="7"/>
      <c r="P280" s="6"/>
      <c r="Q280" s="6"/>
      <c r="R280" s="3"/>
      <c r="S280"/>
      <c r="T280"/>
      <c r="U280"/>
      <c r="V280"/>
      <c r="W280"/>
      <c r="X280"/>
      <c r="Y280"/>
      <c r="Z280" s="4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ht="47.25">
      <c r="A281" s="101" t="s">
        <v>194</v>
      </c>
      <c r="B281" s="86"/>
      <c r="C281" s="96">
        <v>104331</v>
      </c>
      <c r="D281" s="96">
        <v>621331</v>
      </c>
      <c r="E281" s="96">
        <v>615013.78937000001</v>
      </c>
      <c r="F281" s="87">
        <v>98.983277732802705</v>
      </c>
      <c r="G281" s="88" t="s">
        <v>198</v>
      </c>
      <c r="H281" s="88" t="s">
        <v>170</v>
      </c>
      <c r="I281" s="96">
        <v>782398</v>
      </c>
      <c r="J281" s="96">
        <v>265507</v>
      </c>
      <c r="K281" s="96">
        <v>258679</v>
      </c>
      <c r="L281" s="89">
        <v>97.428316390904897</v>
      </c>
      <c r="M281" s="6"/>
      <c r="N281" s="6"/>
      <c r="O281" s="7"/>
      <c r="P281" s="6"/>
      <c r="Q281" s="6"/>
      <c r="R281" s="3"/>
      <c r="S281"/>
      <c r="T281"/>
      <c r="U281"/>
      <c r="V281"/>
      <c r="W281"/>
      <c r="X281"/>
      <c r="Y281"/>
      <c r="Z281" s="4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>
      <c r="A282" s="108"/>
      <c r="B282" s="91"/>
      <c r="C282" s="94"/>
      <c r="D282" s="94"/>
      <c r="E282" s="94"/>
      <c r="F282" s="92"/>
      <c r="G282" s="93"/>
      <c r="H282" s="93"/>
      <c r="I282" s="94"/>
      <c r="J282" s="94"/>
      <c r="K282" s="94"/>
      <c r="L282" s="95"/>
      <c r="M282" s="6"/>
      <c r="N282" s="6"/>
      <c r="O282" s="7"/>
      <c r="P282" s="6"/>
      <c r="Q282" s="6"/>
      <c r="R282" s="3"/>
      <c r="S282"/>
      <c r="T282"/>
      <c r="U282"/>
      <c r="V282"/>
      <c r="W282"/>
      <c r="X282"/>
      <c r="Y282"/>
      <c r="Z282" s="4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ht="31.5">
      <c r="A283" s="85" t="s">
        <v>149</v>
      </c>
      <c r="B283" s="86"/>
      <c r="C283" s="96"/>
      <c r="D283" s="96"/>
      <c r="E283" s="96"/>
      <c r="F283" s="87"/>
      <c r="G283" s="88"/>
      <c r="H283" s="88"/>
      <c r="I283" s="96"/>
      <c r="J283" s="96"/>
      <c r="K283" s="96"/>
      <c r="L283" s="89"/>
      <c r="M283" s="6"/>
      <c r="N283" s="6"/>
      <c r="O283" s="7"/>
      <c r="P283" s="6"/>
      <c r="Q283" s="6"/>
      <c r="R283" s="3"/>
      <c r="S283"/>
      <c r="T283"/>
      <c r="U283"/>
      <c r="V283"/>
      <c r="W283"/>
      <c r="X283"/>
      <c r="Y283"/>
      <c r="Z283" s="4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ht="47.25">
      <c r="A284" s="108" t="s">
        <v>202</v>
      </c>
      <c r="B284" s="91"/>
      <c r="C284" s="94">
        <v>302888.50599999999</v>
      </c>
      <c r="D284" s="94">
        <v>199688.50599999999</v>
      </c>
      <c r="E284" s="94">
        <v>189556.50417</v>
      </c>
      <c r="F284" s="92">
        <v>94.926096632722604</v>
      </c>
      <c r="G284" s="93" t="s">
        <v>199</v>
      </c>
      <c r="H284" s="93" t="s">
        <v>170</v>
      </c>
      <c r="I284" s="94">
        <v>109255</v>
      </c>
      <c r="J284" s="94">
        <v>60115</v>
      </c>
      <c r="K284" s="94">
        <v>60174</v>
      </c>
      <c r="L284" s="95">
        <v>100.098145221659</v>
      </c>
      <c r="M284" s="6"/>
      <c r="N284" s="6"/>
      <c r="O284" s="7"/>
      <c r="P284" s="6"/>
      <c r="Q284" s="6"/>
      <c r="R284" s="3"/>
      <c r="S284"/>
      <c r="T284"/>
      <c r="U284"/>
      <c r="V284"/>
      <c r="W284"/>
      <c r="X284"/>
      <c r="Y284"/>
      <c r="Z284" s="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>
      <c r="A285" s="101"/>
      <c r="B285" s="86"/>
      <c r="C285" s="96"/>
      <c r="D285" s="96"/>
      <c r="E285" s="96"/>
      <c r="F285" s="87"/>
      <c r="G285" s="88"/>
      <c r="H285" s="88"/>
      <c r="I285" s="96"/>
      <c r="J285" s="96"/>
      <c r="K285" s="96"/>
      <c r="L285" s="89"/>
      <c r="M285" s="6"/>
      <c r="N285" s="6"/>
      <c r="O285" s="7"/>
      <c r="P285" s="6"/>
      <c r="Q285" s="6"/>
      <c r="R285" s="3"/>
      <c r="S285"/>
      <c r="T285"/>
      <c r="U285"/>
      <c r="V285"/>
      <c r="W285"/>
      <c r="X285"/>
      <c r="Y285"/>
      <c r="Z285" s="4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ht="31.5">
      <c r="A286" s="90" t="s">
        <v>152</v>
      </c>
      <c r="B286" s="91"/>
      <c r="C286" s="94"/>
      <c r="D286" s="94"/>
      <c r="E286" s="94"/>
      <c r="F286" s="92"/>
      <c r="G286" s="93"/>
      <c r="H286" s="93"/>
      <c r="I286" s="94"/>
      <c r="J286" s="94"/>
      <c r="K286" s="94"/>
      <c r="L286" s="95"/>
      <c r="M286" s="6"/>
      <c r="N286" s="6"/>
      <c r="O286" s="7"/>
      <c r="P286" s="6"/>
      <c r="Q286" s="6"/>
      <c r="R286" s="3"/>
      <c r="S286"/>
      <c r="T286"/>
      <c r="U286"/>
      <c r="V286"/>
      <c r="W286"/>
      <c r="X286"/>
      <c r="Y286"/>
      <c r="Z286" s="4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ht="31.5">
      <c r="A287" s="101" t="s">
        <v>213</v>
      </c>
      <c r="B287" s="86"/>
      <c r="C287" s="96"/>
      <c r="D287" s="96"/>
      <c r="E287" s="96"/>
      <c r="F287" s="87"/>
      <c r="G287" s="88"/>
      <c r="H287" s="88"/>
      <c r="I287" s="96"/>
      <c r="J287" s="96"/>
      <c r="K287" s="96"/>
      <c r="L287" s="89"/>
      <c r="M287" s="6"/>
      <c r="N287" s="6"/>
      <c r="O287" s="7"/>
      <c r="P287" s="6"/>
      <c r="Q287" s="6"/>
      <c r="R287" s="3"/>
      <c r="S287"/>
      <c r="T287"/>
      <c r="U287"/>
      <c r="V287"/>
      <c r="W287"/>
      <c r="X287"/>
      <c r="Y287"/>
      <c r="Z287" s="4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 ht="31.5">
      <c r="A288" s="90" t="s">
        <v>201</v>
      </c>
      <c r="B288" s="91"/>
      <c r="C288" s="94"/>
      <c r="D288" s="94"/>
      <c r="E288" s="94"/>
      <c r="F288" s="92"/>
      <c r="G288" s="93"/>
      <c r="H288" s="93"/>
      <c r="I288" s="94"/>
      <c r="J288" s="94"/>
      <c r="K288" s="94"/>
      <c r="L288" s="95"/>
      <c r="M288" s="6"/>
      <c r="N288" s="6"/>
      <c r="O288" s="7"/>
      <c r="P288" s="6"/>
      <c r="Q288" s="6"/>
      <c r="R288" s="3"/>
      <c r="S288"/>
      <c r="T288"/>
      <c r="U288"/>
      <c r="V288"/>
      <c r="W288"/>
      <c r="X288"/>
      <c r="Y288"/>
      <c r="Z288" s="4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 ht="47.25">
      <c r="A289" s="101" t="s">
        <v>202</v>
      </c>
      <c r="B289" s="86"/>
      <c r="C289" s="96">
        <v>1797100</v>
      </c>
      <c r="D289" s="96">
        <v>1852100</v>
      </c>
      <c r="E289" s="96">
        <v>549737.31149999995</v>
      </c>
      <c r="F289" s="87">
        <v>29.6818374547811</v>
      </c>
      <c r="G289" s="88" t="s">
        <v>219</v>
      </c>
      <c r="H289" s="88" t="s">
        <v>101</v>
      </c>
      <c r="I289" s="96">
        <v>554</v>
      </c>
      <c r="J289" s="96">
        <v>554</v>
      </c>
      <c r="K289" s="96">
        <v>527</v>
      </c>
      <c r="L289" s="89">
        <v>95.126353790613706</v>
      </c>
      <c r="M289" s="6"/>
      <c r="N289" s="6"/>
      <c r="O289" s="7"/>
      <c r="P289" s="6"/>
      <c r="Q289" s="6"/>
      <c r="R289" s="3"/>
      <c r="S289"/>
      <c r="T289"/>
      <c r="U289"/>
      <c r="V289"/>
      <c r="W289"/>
      <c r="X289"/>
      <c r="Y289"/>
      <c r="Z289" s="4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>
      <c r="A290" s="108"/>
      <c r="B290" s="91"/>
      <c r="C290" s="94"/>
      <c r="D290" s="94"/>
      <c r="E290" s="94"/>
      <c r="F290" s="92"/>
      <c r="G290" s="93" t="s">
        <v>220</v>
      </c>
      <c r="H290" s="93" t="s">
        <v>170</v>
      </c>
      <c r="I290" s="94">
        <v>3026976</v>
      </c>
      <c r="J290" s="94">
        <v>3026976</v>
      </c>
      <c r="K290" s="94">
        <v>546344</v>
      </c>
      <c r="L290" s="95">
        <v>18.0491685431269</v>
      </c>
      <c r="M290" s="6"/>
      <c r="N290" s="6"/>
      <c r="O290" s="7"/>
      <c r="P290" s="6"/>
      <c r="Q290" s="6"/>
      <c r="R290" s="3"/>
      <c r="S290"/>
      <c r="T290"/>
      <c r="U290"/>
      <c r="V290"/>
      <c r="W290"/>
      <c r="X290"/>
      <c r="Y290"/>
      <c r="Z290" s="4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 ht="26.25">
      <c r="A291" s="101"/>
      <c r="B291" s="86"/>
      <c r="C291" s="96"/>
      <c r="D291" s="96"/>
      <c r="E291" s="96"/>
      <c r="F291" s="87"/>
      <c r="G291" s="88" t="s">
        <v>221</v>
      </c>
      <c r="H291" s="88" t="s">
        <v>170</v>
      </c>
      <c r="I291" s="96">
        <v>48768</v>
      </c>
      <c r="J291" s="96">
        <v>48768</v>
      </c>
      <c r="K291" s="96">
        <v>6662</v>
      </c>
      <c r="L291" s="89">
        <v>13.6605971128609</v>
      </c>
      <c r="M291" s="6"/>
      <c r="N291" s="6"/>
      <c r="O291" s="7"/>
      <c r="P291" s="6"/>
      <c r="Q291" s="6"/>
      <c r="R291" s="3"/>
      <c r="S291"/>
      <c r="T291"/>
      <c r="U291"/>
      <c r="V291"/>
      <c r="W291"/>
      <c r="X291"/>
      <c r="Y291"/>
      <c r="Z291" s="4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>
      <c r="A292" s="108"/>
      <c r="B292" s="91"/>
      <c r="C292" s="94"/>
      <c r="D292" s="94"/>
      <c r="E292" s="94"/>
      <c r="F292" s="92"/>
      <c r="G292" s="93" t="s">
        <v>222</v>
      </c>
      <c r="H292" s="93" t="s">
        <v>170</v>
      </c>
      <c r="I292" s="94">
        <v>11584</v>
      </c>
      <c r="J292" s="94">
        <v>11584</v>
      </c>
      <c r="K292" s="94">
        <v>4020</v>
      </c>
      <c r="L292" s="95">
        <v>34.703038674033202</v>
      </c>
      <c r="M292" s="6"/>
      <c r="N292" s="6"/>
      <c r="O292" s="7"/>
      <c r="P292" s="6"/>
      <c r="Q292" s="6"/>
      <c r="R292" s="3"/>
      <c r="S292"/>
      <c r="T292"/>
      <c r="U292"/>
      <c r="V292"/>
      <c r="W292"/>
      <c r="X292"/>
      <c r="Y292"/>
      <c r="Z292" s="4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>
      <c r="A293" s="101"/>
      <c r="B293" s="86"/>
      <c r="C293" s="96"/>
      <c r="D293" s="96"/>
      <c r="E293" s="96"/>
      <c r="F293" s="87"/>
      <c r="G293" s="88" t="s">
        <v>158</v>
      </c>
      <c r="H293" s="88" t="s">
        <v>101</v>
      </c>
      <c r="I293" s="96">
        <v>41930</v>
      </c>
      <c r="J293" s="96">
        <v>41930</v>
      </c>
      <c r="K293" s="96">
        <v>39449</v>
      </c>
      <c r="L293" s="89">
        <v>94.082995468638202</v>
      </c>
      <c r="M293" s="6"/>
      <c r="N293" s="6"/>
      <c r="O293" s="7"/>
      <c r="P293" s="6"/>
      <c r="Q293" s="6"/>
      <c r="R293" s="3"/>
      <c r="S293"/>
      <c r="T293"/>
      <c r="U293"/>
      <c r="V293"/>
      <c r="W293"/>
      <c r="X293"/>
      <c r="Y293"/>
      <c r="Z293" s="4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>
      <c r="A294" s="108"/>
      <c r="B294" s="91"/>
      <c r="C294" s="94"/>
      <c r="D294" s="94"/>
      <c r="E294" s="94"/>
      <c r="F294" s="92"/>
      <c r="G294" s="93" t="s">
        <v>159</v>
      </c>
      <c r="H294" s="93" t="s">
        <v>101</v>
      </c>
      <c r="I294" s="94">
        <v>129705</v>
      </c>
      <c r="J294" s="94">
        <v>129705</v>
      </c>
      <c r="K294" s="94">
        <v>136111</v>
      </c>
      <c r="L294" s="95">
        <v>104.93889981111001</v>
      </c>
      <c r="M294" s="6"/>
      <c r="N294" s="6"/>
      <c r="O294" s="7"/>
      <c r="P294" s="6"/>
      <c r="Q294" s="6"/>
      <c r="R294" s="3"/>
      <c r="S294"/>
      <c r="T294"/>
      <c r="U294"/>
      <c r="V294"/>
      <c r="W294"/>
      <c r="X294"/>
      <c r="Y294"/>
      <c r="Z294" s="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>
      <c r="A295" s="101"/>
      <c r="B295" s="86"/>
      <c r="C295" s="96"/>
      <c r="D295" s="96"/>
      <c r="E295" s="96"/>
      <c r="F295" s="87"/>
      <c r="G295" s="88" t="s">
        <v>223</v>
      </c>
      <c r="H295" s="88" t="s">
        <v>170</v>
      </c>
      <c r="I295" s="96">
        <v>56344</v>
      </c>
      <c r="J295" s="96">
        <v>56344</v>
      </c>
      <c r="K295" s="96">
        <v>8804</v>
      </c>
      <c r="L295" s="89">
        <v>15.6254437029675</v>
      </c>
      <c r="M295" s="6"/>
      <c r="N295" s="6"/>
      <c r="O295" s="7"/>
      <c r="P295" s="6"/>
      <c r="Q295" s="6"/>
      <c r="R295" s="3"/>
      <c r="S295"/>
      <c r="T295"/>
      <c r="U295"/>
      <c r="V295"/>
      <c r="W295"/>
      <c r="X295"/>
      <c r="Y295"/>
      <c r="Z295" s="4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>
      <c r="A296" s="108"/>
      <c r="B296" s="91"/>
      <c r="C296" s="94"/>
      <c r="D296" s="94"/>
      <c r="E296" s="94"/>
      <c r="F296" s="92"/>
      <c r="G296" s="93" t="s">
        <v>224</v>
      </c>
      <c r="H296" s="93" t="s">
        <v>170</v>
      </c>
      <c r="I296" s="94">
        <v>2096029</v>
      </c>
      <c r="J296" s="94">
        <v>2096029</v>
      </c>
      <c r="K296" s="94">
        <v>452334</v>
      </c>
      <c r="L296" s="95">
        <v>21.580522025220102</v>
      </c>
      <c r="M296" s="6"/>
      <c r="N296" s="6"/>
      <c r="O296" s="7"/>
      <c r="P296" s="6"/>
      <c r="Q296" s="6"/>
      <c r="R296" s="3"/>
      <c r="S296"/>
      <c r="T296"/>
      <c r="U296"/>
      <c r="V296"/>
      <c r="W296"/>
      <c r="X296"/>
      <c r="Y296"/>
      <c r="Z296" s="4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>
      <c r="A297" s="101"/>
      <c r="B297" s="86"/>
      <c r="C297" s="96"/>
      <c r="D297" s="96"/>
      <c r="E297" s="96"/>
      <c r="F297" s="87"/>
      <c r="G297" s="88"/>
      <c r="H297" s="88"/>
      <c r="I297" s="96"/>
      <c r="J297" s="96"/>
      <c r="K297" s="96"/>
      <c r="L297" s="89"/>
      <c r="M297" s="6"/>
      <c r="N297" s="6"/>
      <c r="O297" s="7"/>
      <c r="P297" s="6"/>
      <c r="Q297" s="6"/>
      <c r="R297" s="3"/>
      <c r="S297"/>
      <c r="T297"/>
      <c r="U297"/>
      <c r="V297"/>
      <c r="W297"/>
      <c r="X297"/>
      <c r="Y297"/>
      <c r="Z297" s="4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 ht="31.5">
      <c r="A298" s="90" t="s">
        <v>203</v>
      </c>
      <c r="B298" s="91"/>
      <c r="C298" s="94"/>
      <c r="D298" s="94"/>
      <c r="E298" s="94"/>
      <c r="F298" s="92"/>
      <c r="G298" s="93"/>
      <c r="H298" s="93"/>
      <c r="I298" s="94"/>
      <c r="J298" s="94"/>
      <c r="K298" s="94"/>
      <c r="L298" s="95"/>
      <c r="M298" s="6"/>
      <c r="N298" s="6"/>
      <c r="O298" s="7"/>
      <c r="P298" s="6"/>
      <c r="Q298" s="6"/>
      <c r="R298" s="3"/>
      <c r="S298"/>
      <c r="T298"/>
      <c r="U298"/>
      <c r="V298"/>
      <c r="W298"/>
      <c r="X298"/>
      <c r="Y298"/>
      <c r="Z298" s="4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ht="47.25">
      <c r="A299" s="101" t="s">
        <v>194</v>
      </c>
      <c r="B299" s="86"/>
      <c r="C299" s="96">
        <v>355000</v>
      </c>
      <c r="D299" s="96">
        <v>373000</v>
      </c>
      <c r="E299" s="96">
        <v>361454.61430999998</v>
      </c>
      <c r="F299" s="87">
        <v>96.904722335120596</v>
      </c>
      <c r="G299" s="88" t="s">
        <v>225</v>
      </c>
      <c r="H299" s="88" t="s">
        <v>170</v>
      </c>
      <c r="I299" s="96">
        <v>111415</v>
      </c>
      <c r="J299" s="96">
        <v>111415</v>
      </c>
      <c r="K299" s="96">
        <v>106988</v>
      </c>
      <c r="L299" s="89">
        <v>96.026567338329698</v>
      </c>
      <c r="M299" s="6"/>
      <c r="N299" s="6"/>
      <c r="O299" s="7"/>
      <c r="P299" s="6"/>
      <c r="Q299" s="6"/>
      <c r="R299" s="3"/>
      <c r="S299"/>
      <c r="T299"/>
      <c r="U299"/>
      <c r="V299"/>
      <c r="W299"/>
      <c r="X299"/>
      <c r="Y299"/>
      <c r="Z299" s="4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ht="26.25">
      <c r="A300" s="108"/>
      <c r="B300" s="91"/>
      <c r="C300" s="94"/>
      <c r="D300" s="94"/>
      <c r="E300" s="94"/>
      <c r="F300" s="92"/>
      <c r="G300" s="93" t="s">
        <v>226</v>
      </c>
      <c r="H300" s="93" t="s">
        <v>170</v>
      </c>
      <c r="I300" s="94">
        <v>50475</v>
      </c>
      <c r="J300" s="94">
        <v>50475</v>
      </c>
      <c r="K300" s="94">
        <v>49959</v>
      </c>
      <c r="L300" s="95">
        <v>98.977711738484402</v>
      </c>
      <c r="M300" s="6"/>
      <c r="N300" s="6"/>
      <c r="O300" s="7"/>
      <c r="P300" s="6"/>
      <c r="Q300" s="6"/>
      <c r="R300" s="3"/>
      <c r="S300"/>
      <c r="T300"/>
      <c r="U300"/>
      <c r="V300"/>
      <c r="W300"/>
      <c r="X300"/>
      <c r="Y300"/>
      <c r="Z300" s="4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>
      <c r="A301" s="101"/>
      <c r="B301" s="86"/>
      <c r="C301" s="96"/>
      <c r="D301" s="96"/>
      <c r="E301" s="96"/>
      <c r="F301" s="87"/>
      <c r="G301" s="88" t="s">
        <v>177</v>
      </c>
      <c r="H301" s="88" t="s">
        <v>170</v>
      </c>
      <c r="I301" s="96">
        <v>74333</v>
      </c>
      <c r="J301" s="96">
        <v>74333</v>
      </c>
      <c r="K301" s="96">
        <v>62823</v>
      </c>
      <c r="L301" s="89">
        <v>84.515625630608199</v>
      </c>
      <c r="M301" s="6"/>
      <c r="N301" s="6"/>
      <c r="O301" s="7"/>
      <c r="P301" s="6"/>
      <c r="Q301" s="6"/>
      <c r="R301" s="3"/>
      <c r="S301"/>
      <c r="T301"/>
      <c r="U301"/>
      <c r="V301"/>
      <c r="W301"/>
      <c r="X301"/>
      <c r="Y301"/>
      <c r="Z301" s="4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>
      <c r="A302" s="108"/>
      <c r="B302" s="91"/>
      <c r="C302" s="94"/>
      <c r="D302" s="94"/>
      <c r="E302" s="94"/>
      <c r="F302" s="92"/>
      <c r="G302" s="93" t="s">
        <v>204</v>
      </c>
      <c r="H302" s="93" t="s">
        <v>170</v>
      </c>
      <c r="I302" s="94">
        <v>708933</v>
      </c>
      <c r="J302" s="94">
        <v>708933</v>
      </c>
      <c r="K302" s="94">
        <v>691408</v>
      </c>
      <c r="L302" s="95">
        <v>97.5279751401049</v>
      </c>
      <c r="M302" s="6"/>
      <c r="N302" s="6"/>
      <c r="O302" s="7"/>
      <c r="P302" s="6"/>
      <c r="Q302" s="6"/>
      <c r="R302" s="3"/>
      <c r="S302"/>
      <c r="T302"/>
      <c r="U302"/>
      <c r="V302"/>
      <c r="W302"/>
      <c r="X302"/>
      <c r="Y302"/>
      <c r="Z302" s="4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>
      <c r="A303" s="101"/>
      <c r="B303" s="86"/>
      <c r="C303" s="96"/>
      <c r="D303" s="96"/>
      <c r="E303" s="96"/>
      <c r="F303" s="87"/>
      <c r="G303" s="88"/>
      <c r="H303" s="88"/>
      <c r="I303" s="96"/>
      <c r="J303" s="96"/>
      <c r="K303" s="96"/>
      <c r="L303" s="89"/>
      <c r="M303" s="6"/>
      <c r="N303" s="6"/>
      <c r="O303" s="7"/>
      <c r="P303" s="6"/>
      <c r="Q303" s="6"/>
      <c r="R303" s="3"/>
      <c r="S303"/>
      <c r="T303"/>
      <c r="U303"/>
      <c r="V303"/>
      <c r="W303"/>
      <c r="X303"/>
      <c r="Y303"/>
      <c r="Z303" s="4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 ht="31.5">
      <c r="A304" s="90" t="s">
        <v>161</v>
      </c>
      <c r="B304" s="91"/>
      <c r="C304" s="94"/>
      <c r="D304" s="94"/>
      <c r="E304" s="94"/>
      <c r="F304" s="92"/>
      <c r="G304" s="93"/>
      <c r="H304" s="93"/>
      <c r="I304" s="94"/>
      <c r="J304" s="94"/>
      <c r="K304" s="94"/>
      <c r="L304" s="95"/>
      <c r="M304" s="6"/>
      <c r="N304" s="6"/>
      <c r="O304" s="7"/>
      <c r="P304" s="6"/>
      <c r="Q304" s="6"/>
      <c r="R304" s="3"/>
      <c r="S304"/>
      <c r="T304"/>
      <c r="U304"/>
      <c r="V304"/>
      <c r="W304"/>
      <c r="X304"/>
      <c r="Y304"/>
      <c r="Z304" s="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 ht="47.25">
      <c r="A305" s="101" t="s">
        <v>227</v>
      </c>
      <c r="B305" s="86"/>
      <c r="C305" s="96">
        <v>1872249.578</v>
      </c>
      <c r="D305" s="96">
        <v>1941633.1640000001</v>
      </c>
      <c r="E305" s="96">
        <v>1936353.1308299999</v>
      </c>
      <c r="F305" s="87">
        <v>99.728062269027006</v>
      </c>
      <c r="G305" s="88" t="s">
        <v>228</v>
      </c>
      <c r="H305" s="88" t="s">
        <v>46</v>
      </c>
      <c r="I305" s="96">
        <v>149950</v>
      </c>
      <c r="J305" s="96">
        <v>149950</v>
      </c>
      <c r="K305" s="96">
        <v>148720</v>
      </c>
      <c r="L305" s="89">
        <v>99.179726575525194</v>
      </c>
      <c r="M305" s="6"/>
      <c r="N305" s="6"/>
      <c r="O305" s="7"/>
      <c r="P305" s="6"/>
      <c r="Q305" s="6"/>
      <c r="R305" s="3"/>
      <c r="S305"/>
      <c r="T305"/>
      <c r="U305"/>
      <c r="V305"/>
      <c r="W305"/>
      <c r="X305"/>
      <c r="Y305"/>
      <c r="Z305" s="4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>
      <c r="A306" s="108"/>
      <c r="B306" s="91"/>
      <c r="C306" s="94"/>
      <c r="D306" s="94"/>
      <c r="E306" s="94"/>
      <c r="F306" s="92"/>
      <c r="G306" s="93" t="s">
        <v>48</v>
      </c>
      <c r="H306" s="93" t="s">
        <v>49</v>
      </c>
      <c r="I306" s="94">
        <v>41616</v>
      </c>
      <c r="J306" s="94">
        <v>41616</v>
      </c>
      <c r="K306" s="94">
        <v>41159</v>
      </c>
      <c r="L306" s="95">
        <v>98.901864667435603</v>
      </c>
      <c r="M306" s="6"/>
      <c r="N306" s="6"/>
      <c r="O306" s="7"/>
      <c r="P306" s="6"/>
      <c r="Q306" s="6"/>
      <c r="R306" s="3"/>
      <c r="S306"/>
      <c r="T306"/>
      <c r="U306"/>
      <c r="V306"/>
      <c r="W306"/>
      <c r="X306"/>
      <c r="Y306"/>
      <c r="Z306" s="4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 ht="31.5">
      <c r="A307" s="147" t="s">
        <v>107</v>
      </c>
      <c r="B307" s="148"/>
      <c r="C307" s="149"/>
      <c r="D307" s="149"/>
      <c r="E307" s="149"/>
      <c r="F307" s="150"/>
      <c r="G307" s="88"/>
      <c r="H307" s="88"/>
      <c r="I307" s="96"/>
      <c r="J307" s="96"/>
      <c r="K307" s="96"/>
      <c r="L307" s="89"/>
      <c r="M307" s="6"/>
      <c r="N307" s="6"/>
      <c r="O307" s="7"/>
      <c r="P307" s="6"/>
      <c r="Q307" s="6"/>
      <c r="R307" s="3"/>
      <c r="S307"/>
      <c r="T307"/>
      <c r="U307"/>
      <c r="V307"/>
      <c r="W307"/>
      <c r="X307"/>
      <c r="Y307"/>
      <c r="Z307" s="4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ht="31.5">
      <c r="A308" s="151" t="s">
        <v>207</v>
      </c>
      <c r="B308" s="152"/>
      <c r="C308" s="153">
        <v>19117369.083999999</v>
      </c>
      <c r="D308" s="153">
        <v>20876069.083999999</v>
      </c>
      <c r="E308" s="153">
        <v>19489040.807459999</v>
      </c>
      <c r="F308" s="154">
        <v>93.355893434923303</v>
      </c>
      <c r="G308" s="120"/>
      <c r="H308" s="120"/>
      <c r="I308" s="121"/>
      <c r="J308" s="121"/>
      <c r="K308" s="121"/>
      <c r="L308" s="122"/>
      <c r="M308" s="6"/>
      <c r="N308" s="6"/>
      <c r="O308" s="7"/>
      <c r="P308" s="6"/>
      <c r="Q308" s="6"/>
      <c r="R308" s="3"/>
      <c r="S308"/>
      <c r="T308"/>
      <c r="U308"/>
      <c r="V308"/>
      <c r="W308"/>
      <c r="X308"/>
      <c r="Y308"/>
      <c r="Z308" s="4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ht="47.25">
      <c r="A309" s="156" t="s">
        <v>229</v>
      </c>
      <c r="B309" s="157"/>
      <c r="C309" s="158"/>
      <c r="D309" s="158"/>
      <c r="E309" s="158"/>
      <c r="F309" s="158"/>
      <c r="G309" s="159"/>
      <c r="H309" s="159"/>
      <c r="I309" s="160"/>
      <c r="J309" s="160"/>
      <c r="K309" s="160"/>
      <c r="L309" s="161"/>
      <c r="M309" s="6"/>
      <c r="N309" s="6"/>
      <c r="O309" s="7"/>
      <c r="P309" s="6"/>
      <c r="Q309" s="6"/>
      <c r="R309" s="3"/>
      <c r="S309"/>
      <c r="T309"/>
      <c r="U309"/>
      <c r="V309"/>
      <c r="W309"/>
      <c r="X309"/>
      <c r="Y309"/>
      <c r="Z309" s="4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ht="31.5">
      <c r="A310" s="90" t="s">
        <v>60</v>
      </c>
      <c r="B310" s="91"/>
      <c r="C310" s="92"/>
      <c r="D310" s="92"/>
      <c r="E310" s="92"/>
      <c r="F310" s="92"/>
      <c r="G310" s="93"/>
      <c r="H310" s="93"/>
      <c r="I310" s="94"/>
      <c r="J310" s="94"/>
      <c r="K310" s="94"/>
      <c r="L310" s="95"/>
      <c r="M310" s="6"/>
      <c r="N310" s="6"/>
      <c r="O310" s="7"/>
      <c r="P310" s="6"/>
      <c r="Q310" s="6"/>
      <c r="R310" s="3"/>
      <c r="S310"/>
      <c r="T310"/>
      <c r="U310"/>
      <c r="V310"/>
      <c r="W310"/>
      <c r="X310"/>
      <c r="Y310"/>
      <c r="Z310" s="4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ht="47.25">
      <c r="A311" s="101" t="s">
        <v>194</v>
      </c>
      <c r="B311" s="86"/>
      <c r="C311" s="87"/>
      <c r="D311" s="87"/>
      <c r="E311" s="87"/>
      <c r="F311" s="87"/>
      <c r="G311" s="88"/>
      <c r="H311" s="88"/>
      <c r="I311" s="96"/>
      <c r="J311" s="96"/>
      <c r="K311" s="96"/>
      <c r="L311" s="89"/>
      <c r="M311" s="6"/>
      <c r="N311" s="6"/>
      <c r="O311" s="7"/>
      <c r="P311" s="6"/>
      <c r="Q311" s="6"/>
      <c r="R311" s="3"/>
      <c r="S311"/>
      <c r="T311"/>
      <c r="U311"/>
      <c r="V311"/>
      <c r="W311"/>
      <c r="X311"/>
      <c r="Y311"/>
      <c r="Z311" s="4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ht="47.25">
      <c r="A312" s="90" t="s">
        <v>193</v>
      </c>
      <c r="B312" s="91"/>
      <c r="C312" s="92"/>
      <c r="D312" s="92"/>
      <c r="E312" s="92"/>
      <c r="F312" s="92"/>
      <c r="G312" s="93"/>
      <c r="H312" s="93"/>
      <c r="I312" s="94"/>
      <c r="J312" s="94"/>
      <c r="K312" s="94"/>
      <c r="L312" s="95"/>
      <c r="M312" s="6"/>
      <c r="N312" s="6"/>
      <c r="O312" s="7"/>
      <c r="P312" s="6"/>
      <c r="Q312" s="6"/>
      <c r="R312" s="3"/>
      <c r="S312"/>
      <c r="T312"/>
      <c r="U312"/>
      <c r="V312"/>
      <c r="W312"/>
      <c r="X312"/>
      <c r="Y312"/>
      <c r="Z312" s="4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ht="47.25">
      <c r="A313" s="101" t="s">
        <v>194</v>
      </c>
      <c r="B313" s="86"/>
      <c r="C313" s="96">
        <v>16636700</v>
      </c>
      <c r="D313" s="96">
        <v>17132200</v>
      </c>
      <c r="E313" s="96">
        <v>16953701.05249</v>
      </c>
      <c r="F313" s="87">
        <v>98.958108430265796</v>
      </c>
      <c r="G313" s="88" t="s">
        <v>45</v>
      </c>
      <c r="H313" s="88" t="s">
        <v>46</v>
      </c>
      <c r="I313" s="96">
        <v>1635458</v>
      </c>
      <c r="J313" s="96">
        <v>1635458</v>
      </c>
      <c r="K313" s="96">
        <v>1651284</v>
      </c>
      <c r="L313" s="89">
        <v>100.967680001565</v>
      </c>
      <c r="M313" s="6"/>
      <c r="N313" s="6"/>
      <c r="O313" s="7"/>
      <c r="P313" s="6"/>
      <c r="Q313" s="6"/>
      <c r="R313" s="3"/>
      <c r="S313"/>
      <c r="T313"/>
      <c r="U313"/>
      <c r="V313"/>
      <c r="W313"/>
      <c r="X313"/>
      <c r="Y313"/>
      <c r="Z313" s="4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>
      <c r="A314" s="108"/>
      <c r="B314" s="91"/>
      <c r="C314" s="94">
        <v>0</v>
      </c>
      <c r="D314" s="94">
        <v>0</v>
      </c>
      <c r="E314" s="94">
        <v>0</v>
      </c>
      <c r="F314" s="92"/>
      <c r="G314" s="93" t="s">
        <v>48</v>
      </c>
      <c r="H314" s="93" t="s">
        <v>49</v>
      </c>
      <c r="I314" s="94">
        <v>1265716</v>
      </c>
      <c r="J314" s="94">
        <v>1265716</v>
      </c>
      <c r="K314" s="94">
        <v>1265455</v>
      </c>
      <c r="L314" s="95">
        <v>99.979379260434399</v>
      </c>
      <c r="M314" s="6"/>
      <c r="N314" s="6"/>
      <c r="O314" s="7"/>
      <c r="P314" s="6"/>
      <c r="Q314" s="6"/>
      <c r="R314" s="3"/>
      <c r="S314"/>
      <c r="T314"/>
      <c r="U314"/>
      <c r="V314"/>
      <c r="W314"/>
      <c r="X314"/>
      <c r="Y314"/>
      <c r="Z314" s="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>
      <c r="A315" s="101"/>
      <c r="B315" s="86"/>
      <c r="C315" s="96">
        <v>0</v>
      </c>
      <c r="D315" s="96">
        <v>0</v>
      </c>
      <c r="E315" s="96">
        <v>0</v>
      </c>
      <c r="F315" s="87"/>
      <c r="G315" s="88"/>
      <c r="H315" s="88"/>
      <c r="I315" s="96"/>
      <c r="J315" s="96"/>
      <c r="K315" s="96"/>
      <c r="L315" s="89"/>
      <c r="M315" s="6"/>
      <c r="N315" s="6"/>
      <c r="O315" s="7"/>
      <c r="P315" s="6"/>
      <c r="Q315" s="6"/>
      <c r="R315" s="3"/>
      <c r="S315"/>
      <c r="T315"/>
      <c r="U315"/>
      <c r="V315"/>
      <c r="W315"/>
      <c r="X315"/>
      <c r="Y315"/>
      <c r="Z315" s="4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 ht="63">
      <c r="A316" s="90" t="s">
        <v>212</v>
      </c>
      <c r="B316" s="91"/>
      <c r="C316" s="94">
        <v>0</v>
      </c>
      <c r="D316" s="94">
        <v>0</v>
      </c>
      <c r="E316" s="94">
        <v>0</v>
      </c>
      <c r="F316" s="92"/>
      <c r="G316" s="93"/>
      <c r="H316" s="93"/>
      <c r="I316" s="94"/>
      <c r="J316" s="94"/>
      <c r="K316" s="94"/>
      <c r="L316" s="95"/>
      <c r="M316" s="6"/>
      <c r="N316" s="6"/>
      <c r="O316" s="7"/>
      <c r="P316" s="6"/>
      <c r="Q316" s="6"/>
      <c r="R316" s="3"/>
      <c r="S316"/>
      <c r="T316"/>
      <c r="U316"/>
      <c r="V316"/>
      <c r="W316"/>
      <c r="X316"/>
      <c r="Y316"/>
      <c r="Z316" s="4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>
      <c r="A317" s="101" t="s">
        <v>196</v>
      </c>
      <c r="B317" s="86"/>
      <c r="C317" s="96">
        <v>1040000</v>
      </c>
      <c r="D317" s="96">
        <v>933900</v>
      </c>
      <c r="E317" s="96">
        <v>921801.80593999999</v>
      </c>
      <c r="F317" s="87">
        <v>98.704551444480103</v>
      </c>
      <c r="G317" s="88" t="s">
        <v>45</v>
      </c>
      <c r="H317" s="88" t="s">
        <v>46</v>
      </c>
      <c r="I317" s="96">
        <v>112440</v>
      </c>
      <c r="J317" s="96">
        <v>112440</v>
      </c>
      <c r="K317" s="96">
        <v>90959</v>
      </c>
      <c r="L317" s="89">
        <v>80.895588758448994</v>
      </c>
      <c r="M317" s="6"/>
      <c r="N317" s="6"/>
      <c r="O317" s="7"/>
      <c r="P317" s="6"/>
      <c r="Q317" s="6"/>
      <c r="R317" s="3"/>
      <c r="S317"/>
      <c r="T317"/>
      <c r="U317"/>
      <c r="V317"/>
      <c r="W317"/>
      <c r="X317"/>
      <c r="Y317"/>
      <c r="Z317" s="4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>
      <c r="A318" s="108"/>
      <c r="B318" s="91"/>
      <c r="C318" s="94">
        <v>0</v>
      </c>
      <c r="D318" s="94">
        <v>0</v>
      </c>
      <c r="E318" s="94">
        <v>0</v>
      </c>
      <c r="F318" s="92"/>
      <c r="G318" s="93" t="s">
        <v>48</v>
      </c>
      <c r="H318" s="93" t="s">
        <v>49</v>
      </c>
      <c r="I318" s="94">
        <v>59084</v>
      </c>
      <c r="J318" s="94">
        <v>59084</v>
      </c>
      <c r="K318" s="94">
        <v>58172</v>
      </c>
      <c r="L318" s="95">
        <v>98.456434906235202</v>
      </c>
      <c r="M318" s="6"/>
      <c r="N318" s="6"/>
      <c r="O318" s="7"/>
      <c r="P318" s="6"/>
      <c r="Q318" s="6"/>
      <c r="R318" s="3"/>
      <c r="S318"/>
      <c r="T318"/>
      <c r="U318"/>
      <c r="V318"/>
      <c r="W318"/>
      <c r="X318"/>
      <c r="Y318"/>
      <c r="Z318" s="4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>
      <c r="A319" s="101"/>
      <c r="B319" s="86"/>
      <c r="C319" s="96">
        <v>0</v>
      </c>
      <c r="D319" s="96">
        <v>0</v>
      </c>
      <c r="E319" s="96">
        <v>0</v>
      </c>
      <c r="F319" s="87"/>
      <c r="G319" s="88"/>
      <c r="H319" s="88"/>
      <c r="I319" s="96"/>
      <c r="J319" s="96"/>
      <c r="K319" s="96"/>
      <c r="L319" s="89"/>
      <c r="M319" s="6"/>
      <c r="N319" s="6"/>
      <c r="O319" s="7"/>
      <c r="P319" s="6"/>
      <c r="Q319" s="6"/>
      <c r="R319" s="3"/>
      <c r="S319"/>
      <c r="T319"/>
      <c r="U319"/>
      <c r="V319"/>
      <c r="W319"/>
      <c r="X319"/>
      <c r="Y319"/>
      <c r="Z319" s="4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ht="31.5">
      <c r="A320" s="90" t="s">
        <v>197</v>
      </c>
      <c r="B320" s="91"/>
      <c r="C320" s="94">
        <v>0</v>
      </c>
      <c r="D320" s="94">
        <v>0</v>
      </c>
      <c r="E320" s="94">
        <v>0</v>
      </c>
      <c r="F320" s="92"/>
      <c r="G320" s="93"/>
      <c r="H320" s="93"/>
      <c r="I320" s="94"/>
      <c r="J320" s="94"/>
      <c r="K320" s="94"/>
      <c r="L320" s="95"/>
      <c r="M320" s="6"/>
      <c r="N320" s="6"/>
      <c r="O320" s="7"/>
      <c r="P320" s="6"/>
      <c r="Q320" s="6"/>
      <c r="R320" s="3"/>
      <c r="S320"/>
      <c r="T320"/>
      <c r="U320"/>
      <c r="V320"/>
      <c r="W320"/>
      <c r="X320"/>
      <c r="Y320"/>
      <c r="Z320" s="4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ht="47.25">
      <c r="A321" s="101" t="s">
        <v>194</v>
      </c>
      <c r="B321" s="86"/>
      <c r="C321" s="96">
        <v>249900</v>
      </c>
      <c r="D321" s="96">
        <v>445900</v>
      </c>
      <c r="E321" s="96">
        <v>373678.19095000002</v>
      </c>
      <c r="F321" s="87">
        <v>83.803137687822399</v>
      </c>
      <c r="G321" s="88" t="s">
        <v>198</v>
      </c>
      <c r="H321" s="88" t="s">
        <v>170</v>
      </c>
      <c r="I321" s="96">
        <v>1509091</v>
      </c>
      <c r="J321" s="96">
        <v>1509091</v>
      </c>
      <c r="K321" s="96">
        <v>870116</v>
      </c>
      <c r="L321" s="89">
        <v>57.658285683235803</v>
      </c>
      <c r="M321" s="6"/>
      <c r="N321" s="6"/>
      <c r="O321" s="183">
        <v>1000</v>
      </c>
      <c r="P321" s="6"/>
      <c r="Q321" s="6"/>
      <c r="R321" s="3"/>
      <c r="S321"/>
      <c r="T321"/>
      <c r="U321"/>
      <c r="V321"/>
      <c r="W321"/>
      <c r="X321"/>
      <c r="Y321"/>
      <c r="Z321" s="4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>
      <c r="A322" s="108"/>
      <c r="B322" s="91"/>
      <c r="C322" s="94">
        <v>0</v>
      </c>
      <c r="D322" s="94">
        <v>0</v>
      </c>
      <c r="E322" s="94">
        <v>0</v>
      </c>
      <c r="F322" s="92"/>
      <c r="G322" s="93"/>
      <c r="H322" s="93"/>
      <c r="I322" s="94"/>
      <c r="J322" s="94"/>
      <c r="K322" s="94"/>
      <c r="L322" s="95"/>
      <c r="M322" s="6"/>
      <c r="N322" s="6"/>
      <c r="O322" s="7"/>
      <c r="P322" s="6"/>
      <c r="Q322" s="6"/>
      <c r="R322" s="3"/>
      <c r="S322"/>
      <c r="T322"/>
      <c r="U322"/>
      <c r="V322"/>
      <c r="W322"/>
      <c r="X322"/>
      <c r="Y322"/>
      <c r="Z322" s="4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ht="31.5">
      <c r="A323" s="85" t="s">
        <v>149</v>
      </c>
      <c r="B323" s="86"/>
      <c r="C323" s="96">
        <v>0</v>
      </c>
      <c r="D323" s="96">
        <v>0</v>
      </c>
      <c r="E323" s="96">
        <v>0</v>
      </c>
      <c r="F323" s="87"/>
      <c r="G323" s="88"/>
      <c r="H323" s="88"/>
      <c r="I323" s="96"/>
      <c r="J323" s="96"/>
      <c r="K323" s="96"/>
      <c r="L323" s="89"/>
      <c r="M323" s="6"/>
      <c r="N323" s="6"/>
      <c r="O323" s="7"/>
      <c r="P323" s="6"/>
      <c r="Q323" s="6"/>
      <c r="R323" s="3"/>
      <c r="S323"/>
      <c r="T323"/>
      <c r="U323"/>
      <c r="V323"/>
      <c r="W323"/>
      <c r="X323"/>
      <c r="Y323"/>
      <c r="Z323" s="4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 ht="47.25">
      <c r="A324" s="108" t="s">
        <v>202</v>
      </c>
      <c r="B324" s="91"/>
      <c r="C324" s="94">
        <v>224287.50599999999</v>
      </c>
      <c r="D324" s="94">
        <v>224287.50599999999</v>
      </c>
      <c r="E324" s="94">
        <v>205854.80004999999</v>
      </c>
      <c r="F324" s="92">
        <v>91.781661725731595</v>
      </c>
      <c r="G324" s="93" t="s">
        <v>199</v>
      </c>
      <c r="H324" s="93" t="s">
        <v>170</v>
      </c>
      <c r="I324" s="94">
        <v>74915</v>
      </c>
      <c r="J324" s="94">
        <v>74915</v>
      </c>
      <c r="K324" s="94">
        <v>62054</v>
      </c>
      <c r="L324" s="95">
        <v>82.832543549356004</v>
      </c>
      <c r="M324" s="6"/>
      <c r="N324" s="6"/>
      <c r="O324" s="7"/>
      <c r="P324" s="6"/>
      <c r="Q324" s="6"/>
      <c r="R324" s="3"/>
      <c r="S324"/>
      <c r="T324"/>
      <c r="U324"/>
      <c r="V324"/>
      <c r="W324"/>
      <c r="X324"/>
      <c r="Y324"/>
      <c r="Z324" s="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>
      <c r="A325" s="101"/>
      <c r="B325" s="86"/>
      <c r="C325" s="96">
        <v>0</v>
      </c>
      <c r="D325" s="96">
        <v>0</v>
      </c>
      <c r="E325" s="96">
        <v>0</v>
      </c>
      <c r="F325" s="87"/>
      <c r="G325" s="88"/>
      <c r="H325" s="88"/>
      <c r="I325" s="96"/>
      <c r="J325" s="96"/>
      <c r="K325" s="96"/>
      <c r="L325" s="89"/>
      <c r="M325" s="6"/>
      <c r="N325" s="6"/>
      <c r="O325" s="7"/>
      <c r="P325" s="6"/>
      <c r="Q325" s="6"/>
      <c r="R325" s="3"/>
      <c r="S325"/>
      <c r="T325"/>
      <c r="U325"/>
      <c r="V325"/>
      <c r="W325"/>
      <c r="X325"/>
      <c r="Y325"/>
      <c r="Z325" s="4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ht="31.5">
      <c r="A326" s="90" t="s">
        <v>152</v>
      </c>
      <c r="B326" s="91"/>
      <c r="C326" s="94">
        <v>0</v>
      </c>
      <c r="D326" s="94">
        <v>0</v>
      </c>
      <c r="E326" s="94">
        <v>0</v>
      </c>
      <c r="F326" s="92"/>
      <c r="G326" s="93"/>
      <c r="H326" s="93"/>
      <c r="I326" s="94"/>
      <c r="J326" s="94"/>
      <c r="K326" s="94"/>
      <c r="L326" s="95"/>
      <c r="M326" s="6"/>
      <c r="N326" s="6"/>
      <c r="O326" s="7"/>
      <c r="P326" s="6"/>
      <c r="Q326" s="6"/>
      <c r="R326" s="3"/>
      <c r="S326"/>
      <c r="T326"/>
      <c r="U326"/>
      <c r="V326"/>
      <c r="W326"/>
      <c r="X326"/>
      <c r="Y326"/>
      <c r="Z326" s="4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ht="31.5">
      <c r="A327" s="101" t="s">
        <v>213</v>
      </c>
      <c r="B327" s="86"/>
      <c r="C327" s="96">
        <v>0</v>
      </c>
      <c r="D327" s="96">
        <v>0</v>
      </c>
      <c r="E327" s="96">
        <v>0</v>
      </c>
      <c r="F327" s="87"/>
      <c r="G327" s="88"/>
      <c r="H327" s="88"/>
      <c r="I327" s="96"/>
      <c r="J327" s="96"/>
      <c r="K327" s="96"/>
      <c r="L327" s="89"/>
      <c r="M327" s="6"/>
      <c r="N327" s="6"/>
      <c r="O327" s="7"/>
      <c r="P327" s="6"/>
      <c r="Q327" s="6"/>
      <c r="R327" s="3"/>
      <c r="S327"/>
      <c r="T327"/>
      <c r="U327"/>
      <c r="V327"/>
      <c r="W327"/>
      <c r="X327"/>
      <c r="Y327"/>
      <c r="Z327" s="4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ht="31.5">
      <c r="A328" s="90" t="s">
        <v>201</v>
      </c>
      <c r="B328" s="91"/>
      <c r="C328" s="94">
        <v>0</v>
      </c>
      <c r="D328" s="94">
        <v>0</v>
      </c>
      <c r="E328" s="94">
        <v>0</v>
      </c>
      <c r="F328" s="92"/>
      <c r="G328" s="93"/>
      <c r="H328" s="93"/>
      <c r="I328" s="94"/>
      <c r="J328" s="94"/>
      <c r="K328" s="94"/>
      <c r="L328" s="95"/>
      <c r="M328" s="6"/>
      <c r="N328" s="6"/>
      <c r="O328" s="7"/>
      <c r="P328" s="6"/>
      <c r="Q328" s="6"/>
      <c r="R328" s="3"/>
      <c r="S328"/>
      <c r="T328"/>
      <c r="U328"/>
      <c r="V328"/>
      <c r="W328"/>
      <c r="X328"/>
      <c r="Y328"/>
      <c r="Z328" s="4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 ht="47.25">
      <c r="A329" s="101" t="s">
        <v>202</v>
      </c>
      <c r="B329" s="86"/>
      <c r="C329" s="96">
        <v>1873492</v>
      </c>
      <c r="D329" s="96">
        <v>2527687</v>
      </c>
      <c r="E329" s="96">
        <v>1117672.2607499999</v>
      </c>
      <c r="F329" s="87">
        <v>44.217193851532997</v>
      </c>
      <c r="G329" s="88" t="s">
        <v>154</v>
      </c>
      <c r="H329" s="88" t="s">
        <v>101</v>
      </c>
      <c r="I329" s="96">
        <v>598</v>
      </c>
      <c r="J329" s="96">
        <v>598</v>
      </c>
      <c r="K329" s="96">
        <v>604</v>
      </c>
      <c r="L329" s="89">
        <v>101.003344481605</v>
      </c>
      <c r="M329" s="6"/>
      <c r="N329" s="6"/>
      <c r="O329" s="7"/>
      <c r="P329" s="6"/>
      <c r="Q329" s="6"/>
      <c r="R329" s="3"/>
      <c r="S329"/>
      <c r="T329"/>
      <c r="U329"/>
      <c r="V329"/>
      <c r="W329"/>
      <c r="X329"/>
      <c r="Y329"/>
      <c r="Z329" s="4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>
      <c r="A330" s="108"/>
      <c r="B330" s="91"/>
      <c r="C330" s="94">
        <v>0</v>
      </c>
      <c r="D330" s="94">
        <v>0</v>
      </c>
      <c r="E330" s="94">
        <v>0</v>
      </c>
      <c r="F330" s="92"/>
      <c r="G330" s="93" t="s">
        <v>230</v>
      </c>
      <c r="H330" s="93" t="s">
        <v>170</v>
      </c>
      <c r="I330" s="94">
        <v>2732418</v>
      </c>
      <c r="J330" s="94">
        <v>2732418</v>
      </c>
      <c r="K330" s="94">
        <v>999731</v>
      </c>
      <c r="L330" s="95">
        <v>36.587776833559097</v>
      </c>
      <c r="M330" s="6"/>
      <c r="N330" s="6"/>
      <c r="O330" s="7"/>
      <c r="P330" s="6"/>
      <c r="Q330" s="6"/>
      <c r="R330" s="3"/>
      <c r="S330"/>
      <c r="T330"/>
      <c r="U330"/>
      <c r="V330"/>
      <c r="W330"/>
      <c r="X330"/>
      <c r="Y330"/>
      <c r="Z330" s="4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>
      <c r="A331" s="101"/>
      <c r="B331" s="86"/>
      <c r="C331" s="96">
        <v>0</v>
      </c>
      <c r="D331" s="96">
        <v>0</v>
      </c>
      <c r="E331" s="96">
        <v>0</v>
      </c>
      <c r="F331" s="87"/>
      <c r="G331" s="88" t="s">
        <v>231</v>
      </c>
      <c r="H331" s="88" t="s">
        <v>170</v>
      </c>
      <c r="I331" s="96">
        <v>44460</v>
      </c>
      <c r="J331" s="96">
        <v>44460</v>
      </c>
      <c r="K331" s="96">
        <v>12464</v>
      </c>
      <c r="L331" s="89">
        <v>28.034188034187999</v>
      </c>
      <c r="M331" s="6"/>
      <c r="N331" s="6"/>
      <c r="O331" s="7"/>
      <c r="P331" s="6"/>
      <c r="Q331" s="6"/>
      <c r="R331" s="3"/>
      <c r="S331"/>
      <c r="T331"/>
      <c r="U331"/>
      <c r="V331"/>
      <c r="W331"/>
      <c r="X331"/>
      <c r="Y331"/>
      <c r="Z331" s="4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>
      <c r="A332" s="108"/>
      <c r="B332" s="91"/>
      <c r="C332" s="94">
        <v>0</v>
      </c>
      <c r="D332" s="94">
        <v>0</v>
      </c>
      <c r="E332" s="94">
        <v>0</v>
      </c>
      <c r="F332" s="92"/>
      <c r="G332" s="93" t="s">
        <v>232</v>
      </c>
      <c r="H332" s="93" t="s">
        <v>170</v>
      </c>
      <c r="I332" s="94">
        <v>41384</v>
      </c>
      <c r="J332" s="94">
        <v>41383</v>
      </c>
      <c r="K332" s="94">
        <v>10779</v>
      </c>
      <c r="L332" s="95">
        <v>26.046927482299498</v>
      </c>
      <c r="M332" s="6"/>
      <c r="N332" s="6"/>
      <c r="O332" s="7"/>
      <c r="P332" s="6"/>
      <c r="Q332" s="6"/>
      <c r="R332" s="3"/>
      <c r="S332"/>
      <c r="T332"/>
      <c r="U332"/>
      <c r="V332"/>
      <c r="W332"/>
      <c r="X332"/>
      <c r="Y332"/>
      <c r="Z332" s="4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>
      <c r="A333" s="101"/>
      <c r="B333" s="86"/>
      <c r="C333" s="96">
        <v>0</v>
      </c>
      <c r="D333" s="96">
        <v>0</v>
      </c>
      <c r="E333" s="96">
        <v>0</v>
      </c>
      <c r="F333" s="87"/>
      <c r="G333" s="88" t="s">
        <v>158</v>
      </c>
      <c r="H333" s="88" t="s">
        <v>101</v>
      </c>
      <c r="I333" s="96">
        <v>42549</v>
      </c>
      <c r="J333" s="96">
        <v>42549</v>
      </c>
      <c r="K333" s="96">
        <v>44906</v>
      </c>
      <c r="L333" s="89">
        <v>105.53949564032099</v>
      </c>
      <c r="M333" s="6"/>
      <c r="N333" s="6"/>
      <c r="O333" s="7"/>
      <c r="P333" s="6"/>
      <c r="Q333" s="6"/>
      <c r="R333" s="3"/>
      <c r="S333"/>
      <c r="T333"/>
      <c r="U333"/>
      <c r="V333"/>
      <c r="W333"/>
      <c r="X333"/>
      <c r="Y333"/>
      <c r="Z333" s="4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>
      <c r="A334" s="108"/>
      <c r="B334" s="91"/>
      <c r="C334" s="94">
        <v>0</v>
      </c>
      <c r="D334" s="94">
        <v>0</v>
      </c>
      <c r="E334" s="94">
        <v>0</v>
      </c>
      <c r="F334" s="92"/>
      <c r="G334" s="93" t="s">
        <v>159</v>
      </c>
      <c r="H334" s="93" t="s">
        <v>101</v>
      </c>
      <c r="I334" s="94">
        <v>132449</v>
      </c>
      <c r="J334" s="94">
        <v>132449</v>
      </c>
      <c r="K334" s="94">
        <v>138275</v>
      </c>
      <c r="L334" s="95">
        <v>104.39867420667601</v>
      </c>
      <c r="M334" s="6"/>
      <c r="N334" s="6"/>
      <c r="O334" s="7"/>
      <c r="P334" s="6"/>
      <c r="Q334" s="6"/>
      <c r="R334" s="3"/>
      <c r="S334"/>
      <c r="T334"/>
      <c r="U334"/>
      <c r="V334"/>
      <c r="W334"/>
      <c r="X334"/>
      <c r="Y334"/>
      <c r="Z334" s="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>
      <c r="A335" s="101"/>
      <c r="B335" s="86"/>
      <c r="C335" s="96">
        <v>0</v>
      </c>
      <c r="D335" s="96">
        <v>0</v>
      </c>
      <c r="E335" s="96">
        <v>0</v>
      </c>
      <c r="F335" s="87"/>
      <c r="G335" s="88" t="s">
        <v>233</v>
      </c>
      <c r="H335" s="88" t="s">
        <v>170</v>
      </c>
      <c r="I335" s="96">
        <v>54500</v>
      </c>
      <c r="J335" s="96">
        <v>54500</v>
      </c>
      <c r="K335" s="96">
        <v>21403</v>
      </c>
      <c r="L335" s="89">
        <v>39.271559633027501</v>
      </c>
      <c r="M335" s="6"/>
      <c r="N335" s="6"/>
      <c r="O335" s="7"/>
      <c r="P335" s="6"/>
      <c r="Q335" s="6"/>
      <c r="R335" s="3"/>
      <c r="S335"/>
      <c r="T335"/>
      <c r="U335"/>
      <c r="V335"/>
      <c r="W335"/>
      <c r="X335"/>
      <c r="Y335"/>
      <c r="Z335" s="4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>
      <c r="A336" s="108"/>
      <c r="B336" s="91"/>
      <c r="C336" s="94">
        <v>0</v>
      </c>
      <c r="D336" s="94">
        <v>0</v>
      </c>
      <c r="E336" s="94">
        <v>0</v>
      </c>
      <c r="F336" s="92"/>
      <c r="G336" s="93" t="s">
        <v>234</v>
      </c>
      <c r="H336" s="93" t="s">
        <v>170</v>
      </c>
      <c r="I336" s="94">
        <v>1884624</v>
      </c>
      <c r="J336" s="94">
        <v>1884624</v>
      </c>
      <c r="K336" s="94">
        <v>808316</v>
      </c>
      <c r="L336" s="95">
        <v>42.890040665936503</v>
      </c>
      <c r="M336" s="6"/>
      <c r="N336" s="6"/>
      <c r="O336" s="7"/>
      <c r="P336" s="6"/>
      <c r="Q336" s="6"/>
      <c r="R336" s="3"/>
      <c r="S336"/>
      <c r="T336"/>
      <c r="U336"/>
      <c r="V336"/>
      <c r="W336"/>
      <c r="X336"/>
      <c r="Y336"/>
      <c r="Z336" s="4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>
      <c r="A337" s="101"/>
      <c r="B337" s="86"/>
      <c r="C337" s="96">
        <v>0</v>
      </c>
      <c r="D337" s="96">
        <v>0</v>
      </c>
      <c r="E337" s="96">
        <v>0</v>
      </c>
      <c r="F337" s="87"/>
      <c r="G337" s="88"/>
      <c r="H337" s="88"/>
      <c r="I337" s="96"/>
      <c r="J337" s="96"/>
      <c r="K337" s="96"/>
      <c r="L337" s="89"/>
      <c r="M337" s="6"/>
      <c r="N337" s="6"/>
      <c r="O337" s="7"/>
      <c r="P337" s="6"/>
      <c r="Q337" s="6"/>
      <c r="R337" s="3"/>
      <c r="S337"/>
      <c r="T337"/>
      <c r="U337"/>
      <c r="V337"/>
      <c r="W337"/>
      <c r="X337"/>
      <c r="Y337"/>
      <c r="Z337" s="4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 ht="31.5">
      <c r="A338" s="90" t="s">
        <v>203</v>
      </c>
      <c r="B338" s="91"/>
      <c r="C338" s="94">
        <v>0</v>
      </c>
      <c r="D338" s="94">
        <v>0</v>
      </c>
      <c r="E338" s="94">
        <v>0</v>
      </c>
      <c r="F338" s="92"/>
      <c r="G338" s="93"/>
      <c r="H338" s="93"/>
      <c r="I338" s="94"/>
      <c r="J338" s="94"/>
      <c r="K338" s="94"/>
      <c r="L338" s="95"/>
      <c r="M338" s="6"/>
      <c r="N338" s="6"/>
      <c r="O338" s="7"/>
      <c r="P338" s="6"/>
      <c r="Q338" s="6"/>
      <c r="R338" s="3"/>
      <c r="S338"/>
      <c r="T338"/>
      <c r="U338"/>
      <c r="V338"/>
      <c r="W338"/>
      <c r="X338"/>
      <c r="Y338"/>
      <c r="Z338" s="4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ht="47.25">
      <c r="A339" s="101" t="s">
        <v>194</v>
      </c>
      <c r="B339" s="86"/>
      <c r="C339" s="96">
        <v>380400</v>
      </c>
      <c r="D339" s="96">
        <v>510400</v>
      </c>
      <c r="E339" s="96">
        <v>490863.67731</v>
      </c>
      <c r="F339" s="87">
        <v>96.172350570141106</v>
      </c>
      <c r="G339" s="88" t="s">
        <v>169</v>
      </c>
      <c r="H339" s="88" t="s">
        <v>170</v>
      </c>
      <c r="I339" s="96">
        <v>87642</v>
      </c>
      <c r="J339" s="96">
        <v>87642</v>
      </c>
      <c r="K339" s="96">
        <v>104379</v>
      </c>
      <c r="L339" s="89">
        <v>119.09700828370001</v>
      </c>
      <c r="M339" s="6"/>
      <c r="N339" s="6"/>
      <c r="O339" s="7"/>
      <c r="P339" s="6"/>
      <c r="Q339" s="6"/>
      <c r="R339" s="3"/>
      <c r="S339"/>
      <c r="T339"/>
      <c r="U339"/>
      <c r="V339"/>
      <c r="W339"/>
      <c r="X339"/>
      <c r="Y339"/>
      <c r="Z339" s="4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>
      <c r="A340" s="108"/>
      <c r="B340" s="91"/>
      <c r="C340" s="94">
        <v>0</v>
      </c>
      <c r="D340" s="94">
        <v>0</v>
      </c>
      <c r="E340" s="94">
        <v>0</v>
      </c>
      <c r="F340" s="92"/>
      <c r="G340" s="93" t="s">
        <v>171</v>
      </c>
      <c r="H340" s="93" t="s">
        <v>170</v>
      </c>
      <c r="I340" s="94">
        <v>46894</v>
      </c>
      <c r="J340" s="94">
        <v>46894</v>
      </c>
      <c r="K340" s="94">
        <v>48859</v>
      </c>
      <c r="L340" s="95">
        <v>104.19030153111299</v>
      </c>
      <c r="M340" s="6"/>
      <c r="N340" s="6"/>
      <c r="O340" s="7"/>
      <c r="P340" s="6"/>
      <c r="Q340" s="6"/>
      <c r="R340" s="3"/>
      <c r="S340"/>
      <c r="T340"/>
      <c r="U340"/>
      <c r="V340"/>
      <c r="W340"/>
      <c r="X340"/>
      <c r="Y340"/>
      <c r="Z340" s="4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>
      <c r="A341" s="101"/>
      <c r="B341" s="86"/>
      <c r="C341" s="96">
        <v>0</v>
      </c>
      <c r="D341" s="96">
        <v>0</v>
      </c>
      <c r="E341" s="96">
        <v>0</v>
      </c>
      <c r="F341" s="87"/>
      <c r="G341" s="88" t="s">
        <v>177</v>
      </c>
      <c r="H341" s="88" t="s">
        <v>170</v>
      </c>
      <c r="I341" s="96">
        <v>60407</v>
      </c>
      <c r="J341" s="96">
        <v>60407</v>
      </c>
      <c r="K341" s="96">
        <v>64300</v>
      </c>
      <c r="L341" s="89">
        <v>106.444617345672</v>
      </c>
      <c r="M341" s="6"/>
      <c r="N341" s="6"/>
      <c r="O341" s="7"/>
      <c r="P341" s="6"/>
      <c r="Q341" s="6"/>
      <c r="R341" s="3"/>
      <c r="S341"/>
      <c r="T341"/>
      <c r="U341"/>
      <c r="V341"/>
      <c r="W341"/>
      <c r="X341"/>
      <c r="Y341"/>
      <c r="Z341" s="4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>
      <c r="A342" s="108"/>
      <c r="B342" s="91"/>
      <c r="C342" s="94">
        <v>0</v>
      </c>
      <c r="D342" s="94">
        <v>0</v>
      </c>
      <c r="E342" s="94">
        <v>0</v>
      </c>
      <c r="F342" s="92"/>
      <c r="G342" s="93" t="s">
        <v>204</v>
      </c>
      <c r="H342" s="93" t="s">
        <v>170</v>
      </c>
      <c r="I342" s="94">
        <v>712049</v>
      </c>
      <c r="J342" s="94">
        <v>712049</v>
      </c>
      <c r="K342" s="94">
        <v>696268</v>
      </c>
      <c r="L342" s="95">
        <v>97.783719940622106</v>
      </c>
      <c r="M342" s="6"/>
      <c r="N342" s="6"/>
      <c r="O342" s="7"/>
      <c r="P342" s="6"/>
      <c r="Q342" s="6"/>
      <c r="R342" s="3"/>
      <c r="S342"/>
      <c r="T342"/>
      <c r="U342"/>
      <c r="V342"/>
      <c r="W342"/>
      <c r="X342"/>
      <c r="Y342"/>
      <c r="Z342" s="4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>
      <c r="A343" s="101"/>
      <c r="B343" s="86"/>
      <c r="C343" s="96">
        <v>0</v>
      </c>
      <c r="D343" s="96">
        <v>0</v>
      </c>
      <c r="E343" s="96">
        <v>0</v>
      </c>
      <c r="F343" s="87"/>
      <c r="G343" s="88"/>
      <c r="H343" s="88"/>
      <c r="I343" s="96"/>
      <c r="J343" s="96"/>
      <c r="K343" s="96"/>
      <c r="L343" s="89"/>
      <c r="M343" s="6"/>
      <c r="N343" s="6"/>
      <c r="O343" s="7"/>
      <c r="P343" s="6"/>
      <c r="Q343" s="6"/>
      <c r="R343" s="3"/>
      <c r="S343"/>
      <c r="T343"/>
      <c r="U343"/>
      <c r="V343"/>
      <c r="W343"/>
      <c r="X343"/>
      <c r="Y343"/>
      <c r="Z343" s="4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 ht="31.5">
      <c r="A344" s="90" t="s">
        <v>161</v>
      </c>
      <c r="B344" s="91"/>
      <c r="C344" s="94">
        <v>0</v>
      </c>
      <c r="D344" s="94">
        <v>0</v>
      </c>
      <c r="E344" s="94">
        <v>0</v>
      </c>
      <c r="F344" s="92"/>
      <c r="G344" s="93"/>
      <c r="H344" s="93"/>
      <c r="I344" s="94"/>
      <c r="J344" s="94"/>
      <c r="K344" s="94"/>
      <c r="L344" s="95"/>
      <c r="M344" s="6"/>
      <c r="N344" s="6"/>
      <c r="O344" s="7"/>
      <c r="P344" s="6"/>
      <c r="Q344" s="6"/>
      <c r="R344" s="3"/>
      <c r="S344"/>
      <c r="T344"/>
      <c r="U344"/>
      <c r="V344"/>
      <c r="W344"/>
      <c r="X344"/>
      <c r="Y344"/>
      <c r="Z344" s="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ht="47.25">
      <c r="A345" s="101" t="s">
        <v>227</v>
      </c>
      <c r="B345" s="86"/>
      <c r="C345" s="96">
        <v>2007649.578</v>
      </c>
      <c r="D345" s="96">
        <v>2066549.578</v>
      </c>
      <c r="E345" s="96">
        <v>2049992.44105</v>
      </c>
      <c r="F345" s="87">
        <v>99.198802819624404</v>
      </c>
      <c r="G345" s="88" t="s">
        <v>45</v>
      </c>
      <c r="H345" s="88" t="s">
        <v>46</v>
      </c>
      <c r="I345" s="96">
        <v>143724</v>
      </c>
      <c r="J345" s="96">
        <v>143724</v>
      </c>
      <c r="K345" s="96">
        <v>145029</v>
      </c>
      <c r="L345" s="89">
        <v>100.90799031477</v>
      </c>
      <c r="M345" s="6"/>
      <c r="N345" s="6"/>
      <c r="O345" s="7"/>
      <c r="P345" s="6"/>
      <c r="Q345" s="6"/>
      <c r="R345" s="3"/>
      <c r="S345"/>
      <c r="T345"/>
      <c r="U345"/>
      <c r="V345"/>
      <c r="W345"/>
      <c r="X345"/>
      <c r="Y345"/>
      <c r="Z345" s="4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>
      <c r="A346" s="108"/>
      <c r="B346" s="91"/>
      <c r="C346" s="94">
        <v>0</v>
      </c>
      <c r="D346" s="94">
        <v>0</v>
      </c>
      <c r="E346" s="94">
        <v>0</v>
      </c>
      <c r="F346" s="92"/>
      <c r="G346" s="93" t="s">
        <v>48</v>
      </c>
      <c r="H346" s="93" t="s">
        <v>49</v>
      </c>
      <c r="I346" s="94">
        <v>43027</v>
      </c>
      <c r="J346" s="94">
        <v>43027</v>
      </c>
      <c r="K346" s="94">
        <v>39956</v>
      </c>
      <c r="L346" s="95">
        <v>92.862621144862501</v>
      </c>
      <c r="M346" s="6"/>
      <c r="N346" s="6"/>
      <c r="O346" s="7"/>
      <c r="P346" s="6"/>
      <c r="Q346" s="6"/>
      <c r="R346" s="3"/>
      <c r="S346"/>
      <c r="T346"/>
      <c r="U346"/>
      <c r="V346"/>
      <c r="W346"/>
      <c r="X346"/>
      <c r="Y346"/>
      <c r="Z346" s="4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>
      <c r="A347" s="101"/>
      <c r="B347" s="86"/>
      <c r="C347" s="96">
        <v>0</v>
      </c>
      <c r="D347" s="96">
        <v>0</v>
      </c>
      <c r="E347" s="96">
        <v>0</v>
      </c>
      <c r="F347" s="87"/>
      <c r="G347" s="88"/>
      <c r="H347" s="88"/>
      <c r="I347" s="96"/>
      <c r="J347" s="96"/>
      <c r="K347" s="96"/>
      <c r="L347" s="89"/>
      <c r="M347" s="6"/>
      <c r="N347" s="6"/>
      <c r="O347" s="7"/>
      <c r="P347" s="6"/>
      <c r="Q347" s="6"/>
      <c r="R347" s="3"/>
      <c r="S347"/>
      <c r="T347"/>
      <c r="U347"/>
      <c r="V347"/>
      <c r="W347"/>
      <c r="X347"/>
      <c r="Y347"/>
      <c r="Z347" s="4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ht="31.5">
      <c r="A348" s="90" t="s">
        <v>235</v>
      </c>
      <c r="B348" s="91"/>
      <c r="C348" s="94">
        <v>0</v>
      </c>
      <c r="D348" s="94">
        <v>0</v>
      </c>
      <c r="E348" s="94">
        <v>0</v>
      </c>
      <c r="F348" s="92"/>
      <c r="G348" s="93"/>
      <c r="H348" s="93"/>
      <c r="I348" s="94"/>
      <c r="J348" s="94"/>
      <c r="K348" s="94"/>
      <c r="L348" s="95"/>
      <c r="M348" s="6"/>
      <c r="N348" s="6"/>
      <c r="O348" s="7"/>
      <c r="P348" s="6"/>
      <c r="Q348" s="6"/>
      <c r="R348" s="3"/>
      <c r="S348"/>
      <c r="T348"/>
      <c r="U348"/>
      <c r="V348"/>
      <c r="W348"/>
      <c r="X348"/>
      <c r="Y348"/>
      <c r="Z348" s="4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 ht="47.25">
      <c r="A349" s="101" t="s">
        <v>236</v>
      </c>
      <c r="B349" s="86"/>
      <c r="C349" s="96">
        <v>0</v>
      </c>
      <c r="D349" s="96">
        <v>203776.4</v>
      </c>
      <c r="E349" s="96">
        <v>201692.58968999999</v>
      </c>
      <c r="F349" s="87">
        <v>98.977403511888497</v>
      </c>
      <c r="G349" s="88" t="s">
        <v>237</v>
      </c>
      <c r="H349" s="88" t="s">
        <v>49</v>
      </c>
      <c r="I349" s="96" t="s">
        <v>238</v>
      </c>
      <c r="J349" s="96">
        <v>14989</v>
      </c>
      <c r="K349" s="96">
        <v>15130</v>
      </c>
      <c r="L349" s="89">
        <v>100.940689839215</v>
      </c>
      <c r="M349" s="6"/>
      <c r="N349" s="6"/>
      <c r="O349" s="7"/>
      <c r="P349" s="6"/>
      <c r="Q349" s="6"/>
      <c r="R349" s="3"/>
      <c r="S349"/>
      <c r="T349"/>
      <c r="U349"/>
      <c r="V349"/>
      <c r="W349"/>
      <c r="X349"/>
      <c r="Y349"/>
      <c r="Z349" s="4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>
      <c r="A350" s="108"/>
      <c r="B350" s="91"/>
      <c r="C350" s="94">
        <v>0</v>
      </c>
      <c r="D350" s="94">
        <v>0</v>
      </c>
      <c r="E350" s="94">
        <v>0</v>
      </c>
      <c r="F350" s="92"/>
      <c r="G350" s="93"/>
      <c r="H350" s="93"/>
      <c r="I350" s="94"/>
      <c r="J350" s="94"/>
      <c r="K350" s="94"/>
      <c r="L350" s="95"/>
      <c r="M350" s="6"/>
      <c r="N350" s="6"/>
      <c r="O350" s="7"/>
      <c r="P350" s="6"/>
      <c r="Q350" s="6"/>
      <c r="R350" s="3"/>
      <c r="S350"/>
      <c r="T350"/>
      <c r="U350"/>
      <c r="V350"/>
      <c r="W350"/>
      <c r="X350"/>
      <c r="Y350"/>
      <c r="Z350" s="4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spans="1:1024" ht="31.5">
      <c r="A351" s="147" t="s">
        <v>107</v>
      </c>
      <c r="B351" s="148"/>
      <c r="C351" s="149">
        <v>0</v>
      </c>
      <c r="D351" s="149">
        <v>0</v>
      </c>
      <c r="E351" s="149">
        <v>0</v>
      </c>
      <c r="F351" s="150"/>
      <c r="G351" s="88"/>
      <c r="H351" s="88"/>
      <c r="I351" s="96"/>
      <c r="J351" s="96"/>
      <c r="K351" s="96"/>
      <c r="L351" s="89"/>
      <c r="M351" s="6"/>
      <c r="N351" s="6"/>
      <c r="O351" s="7"/>
      <c r="P351" s="6"/>
      <c r="Q351" s="6"/>
      <c r="R351" s="3"/>
      <c r="S351"/>
      <c r="T351"/>
      <c r="U351"/>
      <c r="V351"/>
      <c r="W351"/>
      <c r="X351"/>
      <c r="Y351"/>
      <c r="Z351" s="4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spans="1:1024" ht="31.5">
      <c r="A352" s="151" t="s">
        <v>207</v>
      </c>
      <c r="B352" s="152"/>
      <c r="C352" s="153">
        <v>22412429.083999999</v>
      </c>
      <c r="D352" s="153">
        <v>24044700.484000001</v>
      </c>
      <c r="E352" s="153">
        <v>22315256.818229999</v>
      </c>
      <c r="F352" s="154">
        <v>92.807381123666701</v>
      </c>
      <c r="G352" s="120"/>
      <c r="H352" s="120"/>
      <c r="I352" s="121"/>
      <c r="J352" s="121"/>
      <c r="K352" s="121"/>
      <c r="L352" s="122"/>
      <c r="M352" s="6"/>
      <c r="N352" s="6"/>
      <c r="O352" s="7"/>
      <c r="P352" s="6"/>
      <c r="Q352" s="6"/>
      <c r="R352" s="3"/>
      <c r="S352"/>
      <c r="T352"/>
      <c r="U352"/>
      <c r="V352"/>
      <c r="W352"/>
      <c r="X352"/>
      <c r="Y352"/>
      <c r="Z352" s="4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 ht="47.25">
      <c r="A353" s="156" t="s">
        <v>239</v>
      </c>
      <c r="B353" s="157"/>
      <c r="C353" s="158"/>
      <c r="D353" s="158"/>
      <c r="E353" s="158"/>
      <c r="F353" s="158"/>
      <c r="G353" s="159"/>
      <c r="H353" s="159"/>
      <c r="I353" s="160"/>
      <c r="J353" s="160"/>
      <c r="K353" s="160"/>
      <c r="L353" s="161"/>
      <c r="M353" s="6"/>
      <c r="N353" s="6"/>
      <c r="O353" s="7"/>
      <c r="P353" s="6"/>
      <c r="Q353" s="6"/>
      <c r="R353" s="3"/>
      <c r="S353"/>
      <c r="T353"/>
      <c r="U353"/>
      <c r="V353"/>
      <c r="W353"/>
      <c r="X353"/>
      <c r="Y353"/>
      <c r="Z353" s="4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 ht="31.5">
      <c r="A354" s="90" t="s">
        <v>60</v>
      </c>
      <c r="B354" s="91"/>
      <c r="C354" s="92"/>
      <c r="D354" s="92"/>
      <c r="E354" s="92"/>
      <c r="F354" s="92"/>
      <c r="G354" s="93"/>
      <c r="H354" s="93"/>
      <c r="I354" s="94"/>
      <c r="J354" s="94"/>
      <c r="K354" s="94"/>
      <c r="L354" s="95"/>
      <c r="M354" s="6"/>
      <c r="N354" s="6"/>
      <c r="O354" s="7"/>
      <c r="P354" s="6"/>
      <c r="Q354" s="6"/>
      <c r="R354" s="3"/>
      <c r="S354"/>
      <c r="T354"/>
      <c r="U354"/>
      <c r="V354"/>
      <c r="W354"/>
      <c r="X354"/>
      <c r="Y354"/>
      <c r="Z354" s="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 ht="47.25">
      <c r="A355" s="101" t="s">
        <v>236</v>
      </c>
      <c r="B355" s="86"/>
      <c r="C355" s="87"/>
      <c r="D355" s="87"/>
      <c r="E355" s="87"/>
      <c r="F355" s="87"/>
      <c r="G355" s="88"/>
      <c r="H355" s="88"/>
      <c r="I355" s="96"/>
      <c r="J355" s="96"/>
      <c r="K355" s="96"/>
      <c r="L355" s="89"/>
      <c r="M355" s="6"/>
      <c r="N355" s="6"/>
      <c r="O355" s="7"/>
      <c r="P355" s="6"/>
      <c r="Q355" s="6"/>
      <c r="R355" s="3"/>
      <c r="S355"/>
      <c r="T355"/>
      <c r="U355"/>
      <c r="V355"/>
      <c r="W355"/>
      <c r="X355"/>
      <c r="Y355"/>
      <c r="Z355" s="4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 ht="47.25">
      <c r="A356" s="90" t="s">
        <v>193</v>
      </c>
      <c r="B356" s="91"/>
      <c r="C356" s="92"/>
      <c r="D356" s="92"/>
      <c r="E356" s="92"/>
      <c r="F356" s="92"/>
      <c r="G356" s="93"/>
      <c r="H356" s="93"/>
      <c r="I356" s="94"/>
      <c r="J356" s="94"/>
      <c r="K356" s="94"/>
      <c r="L356" s="95"/>
      <c r="M356" s="6"/>
      <c r="N356" s="6"/>
      <c r="O356" s="7"/>
      <c r="P356" s="6"/>
      <c r="Q356" s="6"/>
      <c r="R356" s="3"/>
      <c r="S356"/>
      <c r="T356"/>
      <c r="U356"/>
      <c r="V356"/>
      <c r="W356"/>
      <c r="X356"/>
      <c r="Y356"/>
      <c r="Z356" s="4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 ht="47.25">
      <c r="A357" s="101" t="s">
        <v>236</v>
      </c>
      <c r="B357" s="86"/>
      <c r="C357" s="96">
        <v>20461092</v>
      </c>
      <c r="D357" s="96">
        <v>22671303</v>
      </c>
      <c r="E357" s="96">
        <v>22403229.980629999</v>
      </c>
      <c r="F357" s="87">
        <v>98.817566774305007</v>
      </c>
      <c r="G357" s="88" t="s">
        <v>45</v>
      </c>
      <c r="H357" s="88" t="s">
        <v>46</v>
      </c>
      <c r="I357" s="96">
        <v>1663258</v>
      </c>
      <c r="J357" s="96">
        <v>1663258</v>
      </c>
      <c r="K357" s="96">
        <v>1830544</v>
      </c>
      <c r="L357" s="89">
        <v>110.057730069538</v>
      </c>
      <c r="M357" s="6"/>
      <c r="N357" s="6"/>
      <c r="O357" s="184">
        <f>Sheet1!K357+Sheet1!K361+Sheet1!K389</f>
        <v>2091215</v>
      </c>
      <c r="P357" s="6"/>
      <c r="Q357" s="6"/>
      <c r="R357" s="3"/>
      <c r="S357"/>
      <c r="T357"/>
      <c r="U357"/>
      <c r="V357"/>
      <c r="W357"/>
      <c r="X357"/>
      <c r="Y357"/>
      <c r="Z357" s="4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>
      <c r="A358" s="108"/>
      <c r="B358" s="91"/>
      <c r="C358" s="94">
        <v>0</v>
      </c>
      <c r="D358" s="94">
        <v>0</v>
      </c>
      <c r="E358" s="94">
        <v>0</v>
      </c>
      <c r="F358" s="92"/>
      <c r="G358" s="93" t="s">
        <v>48</v>
      </c>
      <c r="H358" s="93" t="s">
        <v>49</v>
      </c>
      <c r="I358" s="94">
        <v>1253577</v>
      </c>
      <c r="J358" s="94">
        <v>1253577</v>
      </c>
      <c r="K358" s="94">
        <v>1259077</v>
      </c>
      <c r="L358" s="95">
        <v>100.43874448877099</v>
      </c>
      <c r="M358" s="6"/>
      <c r="N358" s="6"/>
      <c r="O358" s="184">
        <f>Sheet1!K358+Sheet1!K362+Sheet1!K390</f>
        <v>1364752</v>
      </c>
      <c r="P358" s="130">
        <f>Sheet1!O358/(Sheet1!O358+Sheet1!O357)</f>
        <v>0.39489728923916229</v>
      </c>
      <c r="Q358" s="6"/>
      <c r="R358" s="3"/>
      <c r="S358"/>
      <c r="T358"/>
      <c r="U358"/>
      <c r="V358"/>
      <c r="W358"/>
      <c r="X358"/>
      <c r="Y358"/>
      <c r="Z358" s="4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>
      <c r="A359" s="101"/>
      <c r="B359" s="86"/>
      <c r="C359" s="96">
        <v>0</v>
      </c>
      <c r="D359" s="96">
        <v>0</v>
      </c>
      <c r="E359" s="96">
        <v>0</v>
      </c>
      <c r="F359" s="87"/>
      <c r="G359" s="88"/>
      <c r="H359" s="88"/>
      <c r="I359" s="96"/>
      <c r="J359" s="96"/>
      <c r="K359" s="96"/>
      <c r="L359" s="89"/>
      <c r="M359" s="6"/>
      <c r="N359" s="6"/>
      <c r="O359" s="7"/>
      <c r="P359" s="6"/>
      <c r="Q359" s="6"/>
      <c r="R359" s="3"/>
      <c r="S359"/>
      <c r="T359"/>
      <c r="U359"/>
      <c r="V359"/>
      <c r="W359"/>
      <c r="X359"/>
      <c r="Y359"/>
      <c r="Z359" s="4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spans="1:1024" ht="63">
      <c r="A360" s="90" t="s">
        <v>212</v>
      </c>
      <c r="B360" s="91"/>
      <c r="C360" s="94">
        <v>0</v>
      </c>
      <c r="D360" s="94">
        <v>0</v>
      </c>
      <c r="E360" s="94">
        <v>0</v>
      </c>
      <c r="F360" s="92"/>
      <c r="G360" s="93"/>
      <c r="H360" s="93"/>
      <c r="I360" s="94"/>
      <c r="J360" s="94"/>
      <c r="K360" s="94"/>
      <c r="L360" s="95"/>
      <c r="M360" s="6"/>
      <c r="N360" s="6"/>
      <c r="O360" s="7"/>
      <c r="P360" s="6"/>
      <c r="Q360" s="6"/>
      <c r="R360" s="3"/>
      <c r="S360"/>
      <c r="T360"/>
      <c r="U360"/>
      <c r="V360"/>
      <c r="W360"/>
      <c r="X360"/>
      <c r="Y360"/>
      <c r="Z360" s="4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spans="1:1024">
      <c r="A361" s="101" t="s">
        <v>196</v>
      </c>
      <c r="B361" s="86"/>
      <c r="C361" s="96">
        <v>1212150</v>
      </c>
      <c r="D361" s="96">
        <v>1374150</v>
      </c>
      <c r="E361" s="96">
        <v>1356212.49419</v>
      </c>
      <c r="F361" s="87">
        <v>98.694647177527898</v>
      </c>
      <c r="G361" s="88" t="s">
        <v>45</v>
      </c>
      <c r="H361" s="88" t="s">
        <v>46</v>
      </c>
      <c r="I361" s="96">
        <v>146463</v>
      </c>
      <c r="J361" s="96">
        <v>146464</v>
      </c>
      <c r="K361" s="96">
        <v>118740</v>
      </c>
      <c r="L361" s="89">
        <v>81.071116451824295</v>
      </c>
      <c r="M361" s="6"/>
      <c r="N361" s="6"/>
      <c r="O361" s="7"/>
      <c r="P361" s="6"/>
      <c r="Q361" s="6"/>
      <c r="R361" s="3"/>
      <c r="S361"/>
      <c r="T361"/>
      <c r="U361"/>
      <c r="V361"/>
      <c r="W361"/>
      <c r="X361"/>
      <c r="Y361"/>
      <c r="Z361" s="4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spans="1:1024">
      <c r="A362" s="108"/>
      <c r="B362" s="91"/>
      <c r="C362" s="94">
        <v>0</v>
      </c>
      <c r="D362" s="94">
        <v>0</v>
      </c>
      <c r="E362" s="94">
        <v>0</v>
      </c>
      <c r="F362" s="92"/>
      <c r="G362" s="93" t="s">
        <v>48</v>
      </c>
      <c r="H362" s="93" t="s">
        <v>49</v>
      </c>
      <c r="I362" s="94">
        <v>84327</v>
      </c>
      <c r="J362" s="94">
        <v>84327</v>
      </c>
      <c r="K362" s="94">
        <v>66820</v>
      </c>
      <c r="L362" s="95">
        <v>79.239152347409501</v>
      </c>
      <c r="M362" s="6"/>
      <c r="N362" s="6"/>
      <c r="O362" s="7"/>
      <c r="P362" s="6"/>
      <c r="Q362" s="6"/>
      <c r="R362" s="3"/>
      <c r="S362"/>
      <c r="T362"/>
      <c r="U362"/>
      <c r="V362"/>
      <c r="W362"/>
      <c r="X362"/>
      <c r="Y362"/>
      <c r="Z362" s="4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>
      <c r="A363" s="101"/>
      <c r="B363" s="86"/>
      <c r="C363" s="96">
        <v>0</v>
      </c>
      <c r="D363" s="96">
        <v>0</v>
      </c>
      <c r="E363" s="96">
        <v>0</v>
      </c>
      <c r="F363" s="87"/>
      <c r="G363" s="88"/>
      <c r="H363" s="88"/>
      <c r="I363" s="96"/>
      <c r="J363" s="96"/>
      <c r="K363" s="96"/>
      <c r="L363" s="89"/>
      <c r="M363" s="6"/>
      <c r="N363" s="6"/>
      <c r="O363" s="7"/>
      <c r="P363" s="6"/>
      <c r="Q363" s="6"/>
      <c r="R363" s="3"/>
      <c r="S363"/>
      <c r="T363"/>
      <c r="U363"/>
      <c r="V363"/>
      <c r="W363"/>
      <c r="X363"/>
      <c r="Y363"/>
      <c r="Z363" s="4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 ht="31.5">
      <c r="A364" s="90" t="s">
        <v>197</v>
      </c>
      <c r="B364" s="91"/>
      <c r="C364" s="94">
        <v>0</v>
      </c>
      <c r="D364" s="94">
        <v>0</v>
      </c>
      <c r="E364" s="94">
        <v>0</v>
      </c>
      <c r="F364" s="92"/>
      <c r="G364" s="93"/>
      <c r="H364" s="93"/>
      <c r="I364" s="94"/>
      <c r="J364" s="94"/>
      <c r="K364" s="94"/>
      <c r="L364" s="95"/>
      <c r="M364" s="6"/>
      <c r="N364" s="6"/>
      <c r="O364" s="7"/>
      <c r="P364" s="6"/>
      <c r="Q364" s="6"/>
      <c r="R364" s="3"/>
      <c r="S364"/>
      <c r="T364"/>
      <c r="U364"/>
      <c r="V364"/>
      <c r="W364"/>
      <c r="X364"/>
      <c r="Y364"/>
      <c r="Z364" s="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 ht="47.25">
      <c r="A365" s="101" t="s">
        <v>236</v>
      </c>
      <c r="B365" s="86"/>
      <c r="C365" s="96">
        <v>253900</v>
      </c>
      <c r="D365" s="96">
        <v>514000</v>
      </c>
      <c r="E365" s="96">
        <v>511793.63517999998</v>
      </c>
      <c r="F365" s="87">
        <v>99.570746143968904</v>
      </c>
      <c r="G365" s="88" t="s">
        <v>198</v>
      </c>
      <c r="H365" s="88" t="s">
        <v>170</v>
      </c>
      <c r="I365" s="96">
        <v>1533465</v>
      </c>
      <c r="J365" s="96">
        <v>1533465</v>
      </c>
      <c r="K365" s="96">
        <v>1259874</v>
      </c>
      <c r="L365" s="89">
        <v>82.158640725416006</v>
      </c>
      <c r="M365" s="6"/>
      <c r="N365" s="6"/>
      <c r="O365" s="7"/>
      <c r="P365" s="6"/>
      <c r="Q365" s="6"/>
      <c r="R365" s="3"/>
      <c r="S365"/>
      <c r="T365"/>
      <c r="U365"/>
      <c r="V365"/>
      <c r="W365"/>
      <c r="X365"/>
      <c r="Y365"/>
      <c r="Z365" s="4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>
      <c r="A366" s="108"/>
      <c r="B366" s="91"/>
      <c r="C366" s="94">
        <v>0</v>
      </c>
      <c r="D366" s="94">
        <v>0</v>
      </c>
      <c r="E366" s="94">
        <v>0</v>
      </c>
      <c r="F366" s="92"/>
      <c r="G366" s="93"/>
      <c r="H366" s="93"/>
      <c r="I366" s="94"/>
      <c r="J366" s="94"/>
      <c r="K366" s="94"/>
      <c r="L366" s="95"/>
      <c r="M366" s="6"/>
      <c r="N366" s="6"/>
      <c r="O366" s="7"/>
      <c r="P366" s="6"/>
      <c r="Q366" s="6"/>
      <c r="R366" s="3"/>
      <c r="S366"/>
      <c r="T366"/>
      <c r="U366"/>
      <c r="V366"/>
      <c r="W366"/>
      <c r="X366"/>
      <c r="Y366"/>
      <c r="Z366" s="4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 ht="31.5">
      <c r="A367" s="85" t="s">
        <v>149</v>
      </c>
      <c r="B367" s="86"/>
      <c r="C367" s="96">
        <v>0</v>
      </c>
      <c r="D367" s="96">
        <v>0</v>
      </c>
      <c r="E367" s="96">
        <v>0</v>
      </c>
      <c r="F367" s="87"/>
      <c r="G367" s="88"/>
      <c r="H367" s="88"/>
      <c r="I367" s="96"/>
      <c r="J367" s="96"/>
      <c r="K367" s="96"/>
      <c r="L367" s="89"/>
      <c r="M367" s="6"/>
      <c r="N367" s="6"/>
      <c r="O367" s="7"/>
      <c r="P367" s="6"/>
      <c r="Q367" s="6"/>
      <c r="R367" s="3"/>
      <c r="S367"/>
      <c r="T367"/>
      <c r="U367"/>
      <c r="V367"/>
      <c r="W367"/>
      <c r="X367"/>
      <c r="Y367"/>
      <c r="Z367" s="4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 ht="47.25">
      <c r="A368" s="108" t="s">
        <v>240</v>
      </c>
      <c r="B368" s="91"/>
      <c r="C368" s="94">
        <v>287894.42599999998</v>
      </c>
      <c r="D368" s="94">
        <v>359894.42599999998</v>
      </c>
      <c r="E368" s="94">
        <v>338673.49797000003</v>
      </c>
      <c r="F368" s="92">
        <v>94.103568575413306</v>
      </c>
      <c r="G368" s="93" t="s">
        <v>199</v>
      </c>
      <c r="H368" s="93" t="s">
        <v>170</v>
      </c>
      <c r="I368" s="94">
        <v>57647</v>
      </c>
      <c r="J368" s="94">
        <v>57647</v>
      </c>
      <c r="K368" s="94">
        <v>78854</v>
      </c>
      <c r="L368" s="95">
        <v>136.787690599684</v>
      </c>
      <c r="M368" s="6"/>
      <c r="N368" s="6"/>
      <c r="O368" s="7"/>
      <c r="P368" s="6"/>
      <c r="Q368" s="6"/>
      <c r="R368" s="3"/>
      <c r="S368"/>
      <c r="T368"/>
      <c r="U368"/>
      <c r="V368"/>
      <c r="W368"/>
      <c r="X368"/>
      <c r="Y368"/>
      <c r="Z368" s="4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spans="1:1024">
      <c r="A369" s="101"/>
      <c r="B369" s="86"/>
      <c r="C369" s="96">
        <v>0</v>
      </c>
      <c r="D369" s="96">
        <v>0</v>
      </c>
      <c r="E369" s="96">
        <v>0</v>
      </c>
      <c r="F369" s="87"/>
      <c r="G369" s="88"/>
      <c r="H369" s="88"/>
      <c r="I369" s="96"/>
      <c r="J369" s="96"/>
      <c r="K369" s="96"/>
      <c r="L369" s="89"/>
      <c r="M369" s="6"/>
      <c r="N369" s="6"/>
      <c r="O369" s="7"/>
      <c r="P369" s="6"/>
      <c r="Q369" s="6"/>
      <c r="R369" s="3"/>
      <c r="S369"/>
      <c r="T369"/>
      <c r="U369"/>
      <c r="V369"/>
      <c r="W369"/>
      <c r="X369"/>
      <c r="Y369"/>
      <c r="Z369" s="4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spans="1:1024" ht="31.5">
      <c r="A370" s="90" t="s">
        <v>152</v>
      </c>
      <c r="B370" s="91"/>
      <c r="C370" s="94">
        <v>0</v>
      </c>
      <c r="D370" s="94">
        <v>0</v>
      </c>
      <c r="E370" s="94">
        <v>0</v>
      </c>
      <c r="F370" s="92"/>
      <c r="G370" s="93"/>
      <c r="H370" s="93"/>
      <c r="I370" s="94"/>
      <c r="J370" s="94"/>
      <c r="K370" s="94"/>
      <c r="L370" s="95"/>
      <c r="M370" s="6"/>
      <c r="N370" s="6"/>
      <c r="O370" s="7"/>
      <c r="P370" s="6"/>
      <c r="Q370" s="6"/>
      <c r="R370" s="3"/>
      <c r="S370"/>
      <c r="T370"/>
      <c r="U370"/>
      <c r="V370"/>
      <c r="W370"/>
      <c r="X370"/>
      <c r="Y370"/>
      <c r="Z370" s="4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 ht="31.5">
      <c r="A371" s="101" t="s">
        <v>241</v>
      </c>
      <c r="B371" s="86"/>
      <c r="C371" s="96">
        <v>0</v>
      </c>
      <c r="D371" s="96">
        <v>0</v>
      </c>
      <c r="E371" s="96">
        <v>0</v>
      </c>
      <c r="F371" s="87"/>
      <c r="G371" s="88"/>
      <c r="H371" s="88"/>
      <c r="I371" s="96"/>
      <c r="J371" s="96"/>
      <c r="K371" s="96"/>
      <c r="L371" s="89"/>
      <c r="M371" s="6"/>
      <c r="N371" s="6"/>
      <c r="O371" s="7"/>
      <c r="P371" s="6"/>
      <c r="Q371" s="6"/>
      <c r="R371" s="3"/>
      <c r="S371"/>
      <c r="T371"/>
      <c r="U371"/>
      <c r="V371"/>
      <c r="W371"/>
      <c r="X371"/>
      <c r="Y371"/>
      <c r="Z371" s="4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 ht="31.5">
      <c r="A372" s="90" t="s">
        <v>201</v>
      </c>
      <c r="B372" s="91"/>
      <c r="C372" s="94">
        <v>0</v>
      </c>
      <c r="D372" s="94">
        <v>0</v>
      </c>
      <c r="E372" s="94">
        <v>0</v>
      </c>
      <c r="F372" s="92"/>
      <c r="G372" s="93"/>
      <c r="H372" s="93"/>
      <c r="I372" s="94"/>
      <c r="J372" s="94"/>
      <c r="K372" s="94"/>
      <c r="L372" s="95"/>
      <c r="M372" s="6"/>
      <c r="N372" s="6"/>
      <c r="O372" s="7"/>
      <c r="P372" s="6"/>
      <c r="Q372" s="6"/>
      <c r="R372" s="3"/>
      <c r="S372"/>
      <c r="T372"/>
      <c r="U372"/>
      <c r="V372"/>
      <c r="W372"/>
      <c r="X372"/>
      <c r="Y372"/>
      <c r="Z372" s="4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 ht="47.25">
      <c r="A373" s="101" t="s">
        <v>240</v>
      </c>
      <c r="B373" s="86"/>
      <c r="C373" s="96">
        <v>2890641.33</v>
      </c>
      <c r="D373" s="96">
        <v>2219036.83</v>
      </c>
      <c r="E373" s="96">
        <v>1457821.9702300001</v>
      </c>
      <c r="F373" s="87">
        <v>65.696159276004494</v>
      </c>
      <c r="G373" s="88" t="s">
        <v>154</v>
      </c>
      <c r="H373" s="88" t="s">
        <v>101</v>
      </c>
      <c r="I373" s="96">
        <v>586</v>
      </c>
      <c r="J373" s="96">
        <v>586</v>
      </c>
      <c r="K373" s="96">
        <v>555</v>
      </c>
      <c r="L373" s="89">
        <v>94.709897610921502</v>
      </c>
      <c r="M373" s="6"/>
      <c r="N373" s="6"/>
      <c r="O373" s="7"/>
      <c r="P373" s="6"/>
      <c r="Q373" s="6"/>
      <c r="R373" s="3"/>
      <c r="S373"/>
      <c r="T373"/>
      <c r="U373"/>
      <c r="V373"/>
      <c r="W373"/>
      <c r="X373"/>
      <c r="Y373"/>
      <c r="Z373" s="4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>
      <c r="A374" s="108"/>
      <c r="B374" s="91"/>
      <c r="C374" s="94">
        <v>0</v>
      </c>
      <c r="D374" s="94">
        <v>0</v>
      </c>
      <c r="E374" s="94">
        <v>0</v>
      </c>
      <c r="F374" s="92"/>
      <c r="G374" s="93" t="s">
        <v>242</v>
      </c>
      <c r="H374" s="93" t="s">
        <v>170</v>
      </c>
      <c r="I374" s="94">
        <v>2894014</v>
      </c>
      <c r="J374" s="94">
        <v>2894014</v>
      </c>
      <c r="K374" s="94">
        <v>1409856</v>
      </c>
      <c r="L374" s="95">
        <v>48.716281261942797</v>
      </c>
      <c r="M374" s="6"/>
      <c r="N374" s="6"/>
      <c r="O374" s="7"/>
      <c r="P374" s="6"/>
      <c r="Q374" s="6"/>
      <c r="R374" s="3"/>
      <c r="S374"/>
      <c r="T374"/>
      <c r="U374"/>
      <c r="V374"/>
      <c r="W374"/>
      <c r="X374"/>
      <c r="Y374"/>
      <c r="Z374" s="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>
      <c r="A375" s="101"/>
      <c r="B375" s="86"/>
      <c r="C375" s="96">
        <v>0</v>
      </c>
      <c r="D375" s="96">
        <v>0</v>
      </c>
      <c r="E375" s="96">
        <v>0</v>
      </c>
      <c r="F375" s="87"/>
      <c r="G375" s="88" t="s">
        <v>243</v>
      </c>
      <c r="H375" s="88" t="s">
        <v>170</v>
      </c>
      <c r="I375" s="96">
        <v>41683</v>
      </c>
      <c r="J375" s="96">
        <v>41683</v>
      </c>
      <c r="K375" s="96">
        <v>20818</v>
      </c>
      <c r="L375" s="89">
        <v>49.9436221001367</v>
      </c>
      <c r="M375" s="6"/>
      <c r="N375" s="6"/>
      <c r="O375" s="7"/>
      <c r="P375" s="6"/>
      <c r="Q375" s="6"/>
      <c r="R375" s="3"/>
      <c r="S375"/>
      <c r="T375"/>
      <c r="U375"/>
      <c r="V375"/>
      <c r="W375"/>
      <c r="X375"/>
      <c r="Y375"/>
      <c r="Z375" s="4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>
      <c r="A376" s="108"/>
      <c r="B376" s="91"/>
      <c r="C376" s="94">
        <v>0</v>
      </c>
      <c r="D376" s="94">
        <v>0</v>
      </c>
      <c r="E376" s="94">
        <v>0</v>
      </c>
      <c r="F376" s="92"/>
      <c r="G376" s="93" t="s">
        <v>244</v>
      </c>
      <c r="H376" s="93" t="s">
        <v>170</v>
      </c>
      <c r="I376" s="94">
        <v>43634</v>
      </c>
      <c r="J376" s="94">
        <v>43634</v>
      </c>
      <c r="K376" s="94">
        <v>18072</v>
      </c>
      <c r="L376" s="95">
        <v>41.417243434019298</v>
      </c>
      <c r="M376" s="6"/>
      <c r="N376" s="6"/>
      <c r="O376" s="7"/>
      <c r="P376" s="6"/>
      <c r="Q376" s="6"/>
      <c r="R376" s="3"/>
      <c r="S376"/>
      <c r="T376"/>
      <c r="U376"/>
      <c r="V376"/>
      <c r="W376"/>
      <c r="X376"/>
      <c r="Y376"/>
      <c r="Z376" s="4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>
      <c r="A377" s="101"/>
      <c r="B377" s="86"/>
      <c r="C377" s="96">
        <v>0</v>
      </c>
      <c r="D377" s="96">
        <v>0</v>
      </c>
      <c r="E377" s="96">
        <v>0</v>
      </c>
      <c r="F377" s="87"/>
      <c r="G377" s="88" t="s">
        <v>158</v>
      </c>
      <c r="H377" s="88" t="s">
        <v>101</v>
      </c>
      <c r="I377" s="96">
        <v>44820</v>
      </c>
      <c r="J377" s="96">
        <v>44820</v>
      </c>
      <c r="K377" s="96">
        <v>50110</v>
      </c>
      <c r="L377" s="89">
        <v>111.802766622044</v>
      </c>
      <c r="M377" s="6"/>
      <c r="N377" s="6"/>
      <c r="O377" s="7"/>
      <c r="P377" s="6"/>
      <c r="Q377" s="6"/>
      <c r="R377" s="3"/>
      <c r="S377"/>
      <c r="T377"/>
      <c r="U377"/>
      <c r="V377"/>
      <c r="W377"/>
      <c r="X377"/>
      <c r="Y377"/>
      <c r="Z377" s="4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spans="1:1024">
      <c r="A378" s="108"/>
      <c r="B378" s="91"/>
      <c r="C378" s="94">
        <v>0</v>
      </c>
      <c r="D378" s="94">
        <v>0</v>
      </c>
      <c r="E378" s="94">
        <v>0</v>
      </c>
      <c r="F378" s="92"/>
      <c r="G378" s="93" t="s">
        <v>159</v>
      </c>
      <c r="H378" s="93" t="s">
        <v>101</v>
      </c>
      <c r="I378" s="94">
        <v>135361</v>
      </c>
      <c r="J378" s="94">
        <v>135361</v>
      </c>
      <c r="K378" s="94">
        <v>160027</v>
      </c>
      <c r="L378" s="95">
        <v>118.22238310887199</v>
      </c>
      <c r="M378" s="6"/>
      <c r="N378" s="6"/>
      <c r="O378" s="7"/>
      <c r="P378" s="6"/>
      <c r="Q378" s="6"/>
      <c r="R378" s="3"/>
      <c r="S378"/>
      <c r="T378"/>
      <c r="U378"/>
      <c r="V378"/>
      <c r="W378"/>
      <c r="X378"/>
      <c r="Y378"/>
      <c r="Z378" s="4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>
      <c r="A379" s="101"/>
      <c r="B379" s="86"/>
      <c r="C379" s="96">
        <v>0</v>
      </c>
      <c r="D379" s="96">
        <v>0</v>
      </c>
      <c r="E379" s="96">
        <v>0</v>
      </c>
      <c r="F379" s="87"/>
      <c r="G379" s="88" t="s">
        <v>245</v>
      </c>
      <c r="H379" s="88" t="s">
        <v>170</v>
      </c>
      <c r="I379" s="96">
        <v>68849</v>
      </c>
      <c r="J379" s="96">
        <v>68849</v>
      </c>
      <c r="K379" s="96">
        <v>31361</v>
      </c>
      <c r="L379" s="89">
        <v>45.550407413324798</v>
      </c>
      <c r="M379" s="6"/>
      <c r="N379" s="6"/>
      <c r="O379" s="7"/>
      <c r="P379" s="6"/>
      <c r="Q379" s="6"/>
      <c r="R379" s="3"/>
      <c r="S379"/>
      <c r="T379"/>
      <c r="U379"/>
      <c r="V379"/>
      <c r="W379"/>
      <c r="X379"/>
      <c r="Y379"/>
      <c r="Z379" s="4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>
      <c r="A380" s="108"/>
      <c r="B380" s="91"/>
      <c r="C380" s="94">
        <v>0</v>
      </c>
      <c r="D380" s="94">
        <v>0</v>
      </c>
      <c r="E380" s="94">
        <v>0</v>
      </c>
      <c r="F380" s="92"/>
      <c r="G380" s="93" t="s">
        <v>246</v>
      </c>
      <c r="H380" s="93" t="s">
        <v>170</v>
      </c>
      <c r="I380" s="94">
        <v>2141168</v>
      </c>
      <c r="J380" s="94">
        <v>2141168</v>
      </c>
      <c r="K380" s="94">
        <v>1107294</v>
      </c>
      <c r="L380" s="95">
        <v>51.714484804555298</v>
      </c>
      <c r="M380" s="6"/>
      <c r="N380" s="6"/>
      <c r="O380" s="7"/>
      <c r="P380" s="6"/>
      <c r="Q380" s="6"/>
      <c r="R380" s="3"/>
      <c r="S380"/>
      <c r="T380"/>
      <c r="U380"/>
      <c r="V380"/>
      <c r="W380"/>
      <c r="X380"/>
      <c r="Y380"/>
      <c r="Z380" s="4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>
      <c r="A381" s="101"/>
      <c r="B381" s="86"/>
      <c r="C381" s="96">
        <v>0</v>
      </c>
      <c r="D381" s="96">
        <v>0</v>
      </c>
      <c r="E381" s="96">
        <v>0</v>
      </c>
      <c r="F381" s="87"/>
      <c r="G381" s="88"/>
      <c r="H381" s="88"/>
      <c r="I381" s="96"/>
      <c r="J381" s="96"/>
      <c r="K381" s="96"/>
      <c r="L381" s="89"/>
      <c r="M381" s="6"/>
      <c r="N381" s="6"/>
      <c r="O381" s="7"/>
      <c r="P381" s="6"/>
      <c r="Q381" s="6"/>
      <c r="R381" s="3"/>
      <c r="S381"/>
      <c r="T381"/>
      <c r="U381"/>
      <c r="V381"/>
      <c r="W381"/>
      <c r="X381"/>
      <c r="Y381"/>
      <c r="Z381" s="4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 ht="31.5">
      <c r="A382" s="90" t="s">
        <v>203</v>
      </c>
      <c r="B382" s="91"/>
      <c r="C382" s="94">
        <v>0</v>
      </c>
      <c r="D382" s="94">
        <v>0</v>
      </c>
      <c r="E382" s="94">
        <v>0</v>
      </c>
      <c r="F382" s="92"/>
      <c r="G382" s="93"/>
      <c r="H382" s="93"/>
      <c r="I382" s="94"/>
      <c r="J382" s="94"/>
      <c r="K382" s="94"/>
      <c r="L382" s="95"/>
      <c r="M382" s="6"/>
      <c r="N382" s="6"/>
      <c r="O382" s="7"/>
      <c r="P382" s="6"/>
      <c r="Q382" s="6"/>
      <c r="R382" s="3"/>
      <c r="S382"/>
      <c r="T382"/>
      <c r="U382"/>
      <c r="V382"/>
      <c r="W382"/>
      <c r="X382"/>
      <c r="Y382"/>
      <c r="Z382" s="4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 ht="47.25">
      <c r="A383" s="101" t="s">
        <v>236</v>
      </c>
      <c r="B383" s="86"/>
      <c r="C383" s="96">
        <v>476258.67</v>
      </c>
      <c r="D383" s="96">
        <v>518258.67</v>
      </c>
      <c r="E383" s="96">
        <v>513091.78206</v>
      </c>
      <c r="F383" s="87">
        <v>99.003029136010397</v>
      </c>
      <c r="G383" s="88" t="s">
        <v>169</v>
      </c>
      <c r="H383" s="88" t="s">
        <v>170</v>
      </c>
      <c r="I383" s="96">
        <v>108917</v>
      </c>
      <c r="J383" s="96">
        <v>108917</v>
      </c>
      <c r="K383" s="96">
        <v>107722</v>
      </c>
      <c r="L383" s="89">
        <v>98.902834268296104</v>
      </c>
      <c r="M383" s="6"/>
      <c r="N383" s="6"/>
      <c r="O383" s="7"/>
      <c r="P383" s="6"/>
      <c r="Q383" s="6"/>
      <c r="R383" s="3"/>
      <c r="S383"/>
      <c r="T383"/>
      <c r="U383"/>
      <c r="V383"/>
      <c r="W383"/>
      <c r="X383"/>
      <c r="Y383"/>
      <c r="Z383" s="4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>
      <c r="A384" s="108"/>
      <c r="B384" s="91"/>
      <c r="C384" s="94">
        <v>0</v>
      </c>
      <c r="D384" s="94">
        <v>0</v>
      </c>
      <c r="E384" s="94">
        <v>0</v>
      </c>
      <c r="F384" s="92"/>
      <c r="G384" s="93" t="s">
        <v>171</v>
      </c>
      <c r="H384" s="93" t="s">
        <v>170</v>
      </c>
      <c r="I384" s="94">
        <v>46218</v>
      </c>
      <c r="J384" s="94">
        <v>46218</v>
      </c>
      <c r="K384" s="94">
        <v>52719</v>
      </c>
      <c r="L384" s="95">
        <v>114.065948331819</v>
      </c>
      <c r="M384" s="6"/>
      <c r="N384" s="6"/>
      <c r="O384" s="7"/>
      <c r="P384" s="6"/>
      <c r="Q384" s="6"/>
      <c r="R384" s="3"/>
      <c r="S384"/>
      <c r="T384"/>
      <c r="U384"/>
      <c r="V384"/>
      <c r="W384"/>
      <c r="X384"/>
      <c r="Y384"/>
      <c r="Z384" s="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>
      <c r="A385" s="101"/>
      <c r="B385" s="86"/>
      <c r="C385" s="96">
        <v>0</v>
      </c>
      <c r="D385" s="96">
        <v>0</v>
      </c>
      <c r="E385" s="96">
        <v>0</v>
      </c>
      <c r="F385" s="87"/>
      <c r="G385" s="88" t="s">
        <v>177</v>
      </c>
      <c r="H385" s="88" t="s">
        <v>170</v>
      </c>
      <c r="I385" s="96">
        <v>72938</v>
      </c>
      <c r="J385" s="96">
        <v>72938</v>
      </c>
      <c r="K385" s="96">
        <v>54231</v>
      </c>
      <c r="L385" s="89">
        <v>74.352189530834394</v>
      </c>
      <c r="M385" s="6"/>
      <c r="N385" s="6"/>
      <c r="O385" s="7"/>
      <c r="P385" s="6"/>
      <c r="Q385" s="6"/>
      <c r="R385" s="3"/>
      <c r="S385"/>
      <c r="T385"/>
      <c r="U385"/>
      <c r="V385"/>
      <c r="W385"/>
      <c r="X385"/>
      <c r="Y385"/>
      <c r="Z385" s="4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>
      <c r="A386" s="108"/>
      <c r="B386" s="91"/>
      <c r="C386" s="94">
        <v>0</v>
      </c>
      <c r="D386" s="94">
        <v>0</v>
      </c>
      <c r="E386" s="94">
        <v>0</v>
      </c>
      <c r="F386" s="92"/>
      <c r="G386" s="93" t="s">
        <v>204</v>
      </c>
      <c r="H386" s="93" t="s">
        <v>170</v>
      </c>
      <c r="I386" s="94">
        <v>694303</v>
      </c>
      <c r="J386" s="94">
        <v>694303</v>
      </c>
      <c r="K386" s="94">
        <v>701115</v>
      </c>
      <c r="L386" s="95">
        <v>100.98112783611801</v>
      </c>
      <c r="M386" s="6"/>
      <c r="N386" s="6"/>
      <c r="O386" s="7"/>
      <c r="P386" s="6"/>
      <c r="Q386" s="6"/>
      <c r="R386" s="3"/>
      <c r="S386"/>
      <c r="T386"/>
      <c r="U386"/>
      <c r="V386"/>
      <c r="W386"/>
      <c r="X386"/>
      <c r="Y386"/>
      <c r="Z386" s="4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spans="1:1024">
      <c r="A387" s="101"/>
      <c r="B387" s="86"/>
      <c r="C387" s="96">
        <v>0</v>
      </c>
      <c r="D387" s="96">
        <v>0</v>
      </c>
      <c r="E387" s="96">
        <v>0</v>
      </c>
      <c r="F387" s="87"/>
      <c r="G387" s="88"/>
      <c r="H387" s="88"/>
      <c r="I387" s="96"/>
      <c r="J387" s="96"/>
      <c r="K387" s="96"/>
      <c r="L387" s="89"/>
      <c r="M387" s="6"/>
      <c r="N387" s="6"/>
      <c r="O387" s="7"/>
      <c r="P387" s="6"/>
      <c r="Q387" s="6"/>
      <c r="R387" s="3"/>
      <c r="S387"/>
      <c r="T387"/>
      <c r="U387"/>
      <c r="V387"/>
      <c r="W387"/>
      <c r="X387"/>
      <c r="Y387"/>
      <c r="Z387" s="4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spans="1:1024" ht="31.5">
      <c r="A388" s="90" t="s">
        <v>161</v>
      </c>
      <c r="B388" s="91"/>
      <c r="C388" s="94">
        <v>0</v>
      </c>
      <c r="D388" s="94">
        <v>0</v>
      </c>
      <c r="E388" s="94">
        <v>0</v>
      </c>
      <c r="F388" s="92"/>
      <c r="G388" s="93"/>
      <c r="H388" s="93"/>
      <c r="I388" s="94"/>
      <c r="J388" s="94"/>
      <c r="K388" s="94"/>
      <c r="L388" s="95"/>
      <c r="M388" s="6"/>
      <c r="N388" s="6"/>
      <c r="O388" s="7"/>
      <c r="P388" s="6"/>
      <c r="Q388" s="6"/>
      <c r="R388" s="3"/>
      <c r="S388"/>
      <c r="T388"/>
      <c r="U388"/>
      <c r="V388"/>
      <c r="W388"/>
      <c r="X388"/>
      <c r="Y388"/>
      <c r="Z388" s="4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 ht="47.25">
      <c r="A389" s="101" t="s">
        <v>247</v>
      </c>
      <c r="B389" s="86"/>
      <c r="C389" s="96">
        <v>2174808.0260000001</v>
      </c>
      <c r="D389" s="96">
        <v>2323308.0260000001</v>
      </c>
      <c r="E389" s="96">
        <v>2303626.9915200002</v>
      </c>
      <c r="F389" s="87">
        <v>99.152887423460399</v>
      </c>
      <c r="G389" s="88" t="s">
        <v>45</v>
      </c>
      <c r="H389" s="88" t="s">
        <v>46</v>
      </c>
      <c r="I389" s="96">
        <v>142822</v>
      </c>
      <c r="J389" s="96">
        <v>142822</v>
      </c>
      <c r="K389" s="96">
        <v>141931</v>
      </c>
      <c r="L389" s="89">
        <v>99.376146532046903</v>
      </c>
      <c r="M389" s="6"/>
      <c r="N389" s="6"/>
      <c r="O389" s="7"/>
      <c r="P389" s="6"/>
      <c r="Q389" s="6"/>
      <c r="R389" s="3"/>
      <c r="S389"/>
      <c r="T389"/>
      <c r="U389"/>
      <c r="V389"/>
      <c r="W389"/>
      <c r="X389"/>
      <c r="Y389"/>
      <c r="Z389" s="4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>
      <c r="A390" s="108"/>
      <c r="B390" s="91"/>
      <c r="C390" s="94">
        <v>0</v>
      </c>
      <c r="D390" s="94">
        <v>0</v>
      </c>
      <c r="E390" s="94">
        <v>0</v>
      </c>
      <c r="F390" s="92"/>
      <c r="G390" s="93" t="s">
        <v>48</v>
      </c>
      <c r="H390" s="93" t="s">
        <v>49</v>
      </c>
      <c r="I390" s="94">
        <v>39127</v>
      </c>
      <c r="J390" s="94">
        <v>39127</v>
      </c>
      <c r="K390" s="94">
        <v>38855</v>
      </c>
      <c r="L390" s="95">
        <v>99.304827868223995</v>
      </c>
      <c r="M390" s="6"/>
      <c r="N390" s="6"/>
      <c r="O390" s="7"/>
      <c r="P390" s="6"/>
      <c r="Q390" s="6"/>
      <c r="R390" s="3"/>
      <c r="S390"/>
      <c r="T390"/>
      <c r="U390"/>
      <c r="V390"/>
      <c r="W390"/>
      <c r="X390"/>
      <c r="Y390"/>
      <c r="Z390" s="4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>
      <c r="A391" s="101"/>
      <c r="B391" s="86"/>
      <c r="C391" s="96">
        <v>0</v>
      </c>
      <c r="D391" s="96">
        <v>0</v>
      </c>
      <c r="E391" s="96">
        <v>0</v>
      </c>
      <c r="F391" s="87"/>
      <c r="G391" s="88"/>
      <c r="H391" s="88"/>
      <c r="I391" s="96"/>
      <c r="J391" s="96"/>
      <c r="K391" s="96"/>
      <c r="L391" s="89"/>
      <c r="M391" s="6"/>
      <c r="N391" s="6"/>
      <c r="O391" s="7"/>
      <c r="P391" s="6"/>
      <c r="Q391" s="6"/>
      <c r="R391" s="3"/>
      <c r="S391"/>
      <c r="T391"/>
      <c r="U391"/>
      <c r="V391"/>
      <c r="W391"/>
      <c r="X391"/>
      <c r="Y391"/>
      <c r="Z391" s="4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 ht="31.5">
      <c r="A392" s="90" t="s">
        <v>248</v>
      </c>
      <c r="B392" s="91"/>
      <c r="C392" s="94">
        <v>0</v>
      </c>
      <c r="D392" s="94">
        <v>0</v>
      </c>
      <c r="E392" s="94">
        <v>0</v>
      </c>
      <c r="F392" s="92"/>
      <c r="G392" s="93"/>
      <c r="H392" s="93"/>
      <c r="I392" s="94"/>
      <c r="J392" s="94"/>
      <c r="K392" s="94"/>
      <c r="L392" s="95"/>
      <c r="M392" s="6"/>
      <c r="N392" s="6"/>
      <c r="O392" s="7"/>
      <c r="P392" s="6"/>
      <c r="Q392" s="6"/>
      <c r="R392" s="3"/>
      <c r="S392"/>
      <c r="T392"/>
      <c r="U392"/>
      <c r="V392"/>
      <c r="W392"/>
      <c r="X392"/>
      <c r="Y392"/>
      <c r="Z392" s="4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 ht="47.25">
      <c r="A393" s="101" t="s">
        <v>236</v>
      </c>
      <c r="B393" s="86"/>
      <c r="C393" s="96">
        <v>315600</v>
      </c>
      <c r="D393" s="96">
        <v>316100</v>
      </c>
      <c r="E393" s="96">
        <v>312402.92492000002</v>
      </c>
      <c r="F393" s="87">
        <v>98.830409655172403</v>
      </c>
      <c r="G393" s="88" t="s">
        <v>249</v>
      </c>
      <c r="H393" s="88" t="s">
        <v>49</v>
      </c>
      <c r="I393" s="96">
        <v>19703</v>
      </c>
      <c r="J393" s="96">
        <v>19704</v>
      </c>
      <c r="K393" s="96">
        <v>19387</v>
      </c>
      <c r="L393" s="89">
        <v>98.391189606171295</v>
      </c>
      <c r="M393" s="6"/>
      <c r="N393" s="6"/>
      <c r="O393" s="7"/>
      <c r="P393" s="6"/>
      <c r="Q393" s="6"/>
      <c r="R393" s="3"/>
      <c r="S393"/>
      <c r="T393"/>
      <c r="U393"/>
      <c r="V393"/>
      <c r="W393"/>
      <c r="X393"/>
      <c r="Y393"/>
      <c r="Z393" s="4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>
      <c r="A394" s="108"/>
      <c r="B394" s="91"/>
      <c r="C394" s="94">
        <v>0</v>
      </c>
      <c r="D394" s="94">
        <v>0</v>
      </c>
      <c r="E394" s="94">
        <v>0</v>
      </c>
      <c r="F394" s="92"/>
      <c r="G394" s="93"/>
      <c r="H394" s="93"/>
      <c r="I394" s="94"/>
      <c r="J394" s="94"/>
      <c r="K394" s="94"/>
      <c r="L394" s="95"/>
      <c r="M394" s="6"/>
      <c r="N394" s="6"/>
      <c r="O394" s="7"/>
      <c r="P394" s="6"/>
      <c r="Q394" s="6"/>
      <c r="R394" s="3"/>
      <c r="S394"/>
      <c r="T394"/>
      <c r="U394"/>
      <c r="V394"/>
      <c r="W394"/>
      <c r="X394"/>
      <c r="Y394"/>
      <c r="Z394" s="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 ht="31.5">
      <c r="A395" s="147" t="s">
        <v>250</v>
      </c>
      <c r="B395" s="148"/>
      <c r="C395" s="149">
        <v>0</v>
      </c>
      <c r="D395" s="149">
        <v>0</v>
      </c>
      <c r="E395" s="149">
        <v>0</v>
      </c>
      <c r="F395" s="150"/>
      <c r="G395" s="88"/>
      <c r="H395" s="88"/>
      <c r="I395" s="96"/>
      <c r="J395" s="96"/>
      <c r="K395" s="96"/>
      <c r="L395" s="89"/>
      <c r="M395" s="6"/>
      <c r="N395" s="6"/>
      <c r="O395" s="7"/>
      <c r="P395" s="6"/>
      <c r="Q395" s="6"/>
      <c r="R395" s="3"/>
      <c r="S395"/>
      <c r="T395"/>
      <c r="U395"/>
      <c r="V395"/>
      <c r="W395"/>
      <c r="X395"/>
      <c r="Y395"/>
      <c r="Z395" s="4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spans="1:1024" ht="31.5">
      <c r="A396" s="151" t="s">
        <v>207</v>
      </c>
      <c r="B396" s="152"/>
      <c r="C396" s="153">
        <v>28072344.452</v>
      </c>
      <c r="D396" s="153">
        <v>30296050.952</v>
      </c>
      <c r="E396" s="153">
        <v>29196853.276700001</v>
      </c>
      <c r="F396" s="154">
        <v>96.3718120323948</v>
      </c>
      <c r="G396" s="120"/>
      <c r="H396" s="120"/>
      <c r="I396" s="121"/>
      <c r="J396" s="121"/>
      <c r="K396" s="121"/>
      <c r="L396" s="122"/>
      <c r="M396" s="6"/>
      <c r="N396" s="6"/>
      <c r="O396" s="7"/>
      <c r="P396" s="6"/>
      <c r="Q396" s="6"/>
      <c r="R396" s="3"/>
      <c r="S396"/>
      <c r="T396"/>
      <c r="U396"/>
      <c r="V396"/>
      <c r="W396"/>
      <c r="X396"/>
      <c r="Y396"/>
      <c r="Z396" s="4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spans="1:1024" ht="47.25">
      <c r="A397" s="156" t="s">
        <v>251</v>
      </c>
      <c r="B397" s="157"/>
      <c r="C397" s="158"/>
      <c r="D397" s="158"/>
      <c r="E397" s="158"/>
      <c r="F397" s="158"/>
      <c r="G397" s="159"/>
      <c r="H397" s="159"/>
      <c r="I397" s="160"/>
      <c r="J397" s="160"/>
      <c r="K397" s="160"/>
      <c r="L397" s="161"/>
      <c r="M397" s="6"/>
      <c r="N397" s="6"/>
      <c r="O397" s="7"/>
      <c r="P397" s="6"/>
      <c r="Q397" s="6"/>
      <c r="R397" s="3"/>
      <c r="S397"/>
      <c r="T397"/>
      <c r="U397"/>
      <c r="V397"/>
      <c r="W397"/>
      <c r="X397"/>
      <c r="Y397"/>
      <c r="Z397" s="4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ht="31.5">
      <c r="A398" s="90" t="s">
        <v>60</v>
      </c>
      <c r="B398" s="91"/>
      <c r="C398" s="92"/>
      <c r="D398" s="92"/>
      <c r="E398" s="92"/>
      <c r="F398" s="92"/>
      <c r="G398" s="93"/>
      <c r="H398" s="93"/>
      <c r="I398" s="94"/>
      <c r="J398" s="94"/>
      <c r="K398" s="94"/>
      <c r="L398" s="95"/>
      <c r="M398" s="6"/>
      <c r="N398" s="6"/>
      <c r="O398" s="7"/>
      <c r="P398" s="6"/>
      <c r="Q398" s="6"/>
      <c r="R398" s="3"/>
      <c r="S398"/>
      <c r="T398"/>
      <c r="U398"/>
      <c r="V398"/>
      <c r="W398"/>
      <c r="X398"/>
      <c r="Y398"/>
      <c r="Z398" s="4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 ht="47.25">
      <c r="A399" s="101" t="s">
        <v>194</v>
      </c>
      <c r="B399" s="86"/>
      <c r="C399" s="87"/>
      <c r="D399" s="87"/>
      <c r="E399" s="87"/>
      <c r="F399" s="87"/>
      <c r="G399" s="88"/>
      <c r="H399" s="88"/>
      <c r="I399" s="96"/>
      <c r="J399" s="96"/>
      <c r="K399" s="96"/>
      <c r="L399" s="89"/>
      <c r="M399" s="6"/>
      <c r="N399" s="6"/>
      <c r="O399" s="7"/>
      <c r="P399" s="6"/>
      <c r="Q399" s="6"/>
      <c r="R399" s="3"/>
      <c r="S399"/>
      <c r="T399"/>
      <c r="U399"/>
      <c r="V399"/>
      <c r="W399"/>
      <c r="X399"/>
      <c r="Y399"/>
      <c r="Z399" s="4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>
      <c r="A400" s="108"/>
      <c r="B400" s="91"/>
      <c r="C400" s="92"/>
      <c r="D400" s="92"/>
      <c r="E400" s="92"/>
      <c r="F400" s="92"/>
      <c r="G400" s="93"/>
      <c r="H400" s="93"/>
      <c r="I400" s="94"/>
      <c r="J400" s="94"/>
      <c r="K400" s="94"/>
      <c r="L400" s="95"/>
      <c r="M400" s="6"/>
      <c r="N400" s="6"/>
      <c r="O400" s="7"/>
      <c r="P400" s="6"/>
      <c r="Q400" s="6"/>
      <c r="R400" s="3"/>
      <c r="S400"/>
      <c r="T400"/>
      <c r="U400"/>
      <c r="V400"/>
      <c r="W400"/>
      <c r="X400"/>
      <c r="Y400"/>
      <c r="Z400" s="4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ht="47.25">
      <c r="A401" s="85" t="s">
        <v>193</v>
      </c>
      <c r="B401" s="86"/>
      <c r="C401" s="87"/>
      <c r="D401" s="87"/>
      <c r="E401" s="87"/>
      <c r="F401" s="87"/>
      <c r="G401" s="88"/>
      <c r="H401" s="88"/>
      <c r="I401" s="96"/>
      <c r="J401" s="96"/>
      <c r="K401" s="96"/>
      <c r="L401" s="89"/>
      <c r="M401" s="6"/>
      <c r="N401" s="6"/>
      <c r="O401" s="7"/>
      <c r="P401" s="6"/>
      <c r="Q401" s="6"/>
      <c r="R401" s="3"/>
      <c r="S401"/>
      <c r="T401"/>
      <c r="U401"/>
      <c r="V401"/>
      <c r="W401"/>
      <c r="X401"/>
      <c r="Y401"/>
      <c r="Z401" s="4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 ht="47.25">
      <c r="A402" s="108" t="s">
        <v>194</v>
      </c>
      <c r="B402" s="91"/>
      <c r="C402" s="94">
        <v>25451520.620000001</v>
      </c>
      <c r="D402" s="94">
        <v>26222624.796</v>
      </c>
      <c r="E402" s="94">
        <v>26117235.123179998</v>
      </c>
      <c r="F402" s="92">
        <f>Sheet1!E402/Sheet1!D402*100</f>
        <v>99.598096400951903</v>
      </c>
      <c r="G402" s="93" t="s">
        <v>45</v>
      </c>
      <c r="H402" s="93" t="s">
        <v>46</v>
      </c>
      <c r="I402" s="94">
        <v>1643508</v>
      </c>
      <c r="J402" s="94">
        <v>1643508</v>
      </c>
      <c r="K402" s="94">
        <v>1587249</v>
      </c>
      <c r="L402" s="95">
        <f>Sheet1!K402/Sheet1!J402*100</f>
        <v>96.576895275228352</v>
      </c>
      <c r="M402" s="6"/>
      <c r="N402" s="6"/>
      <c r="O402" s="184">
        <f>Sheet1!K402+Sheet1!K406+Sheet1!K410+Sheet1!K439</f>
        <v>3286417</v>
      </c>
      <c r="P402" s="6"/>
      <c r="Q402" s="6"/>
      <c r="R402" s="3"/>
      <c r="S402"/>
      <c r="T402"/>
      <c r="U402"/>
      <c r="V402"/>
      <c r="W402"/>
      <c r="X402"/>
      <c r="Y402"/>
      <c r="Z402" s="4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>
      <c r="A403" s="101"/>
      <c r="B403" s="86"/>
      <c r="C403" s="96">
        <v>0</v>
      </c>
      <c r="D403" s="96">
        <v>0</v>
      </c>
      <c r="E403" s="96">
        <v>0</v>
      </c>
      <c r="F403" s="87"/>
      <c r="G403" s="88" t="s">
        <v>48</v>
      </c>
      <c r="H403" s="88" t="s">
        <v>49</v>
      </c>
      <c r="I403" s="96">
        <v>1249239</v>
      </c>
      <c r="J403" s="96">
        <v>1249239</v>
      </c>
      <c r="K403" s="96">
        <v>1245284</v>
      </c>
      <c r="L403" s="89">
        <f>Sheet1!K403/Sheet1!J403*100</f>
        <v>99.683407258338875</v>
      </c>
      <c r="M403" s="6"/>
      <c r="N403" s="6"/>
      <c r="O403" s="184">
        <f>Sheet1!K403+Sheet1!K407+Sheet1!K411+Sheet1!K440</f>
        <v>1362495</v>
      </c>
      <c r="P403" s="130">
        <f>Sheet1!O403/(Sheet1!O403+Sheet1!O402)</f>
        <v>0.29307825142743077</v>
      </c>
      <c r="Q403" s="6"/>
      <c r="R403" s="3"/>
      <c r="S403"/>
      <c r="T403"/>
      <c r="U403"/>
      <c r="V403"/>
      <c r="W403"/>
      <c r="X403"/>
      <c r="Y403"/>
      <c r="Z403" s="4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>
      <c r="A404" s="108"/>
      <c r="B404" s="91"/>
      <c r="C404" s="94">
        <v>0</v>
      </c>
      <c r="D404" s="94">
        <v>0</v>
      </c>
      <c r="E404" s="94">
        <v>0</v>
      </c>
      <c r="F404" s="92"/>
      <c r="G404" s="93"/>
      <c r="H404" s="93"/>
      <c r="I404" s="94"/>
      <c r="J404" s="94"/>
      <c r="K404" s="94"/>
      <c r="L404" s="95"/>
      <c r="M404" s="6"/>
      <c r="N404" s="6"/>
      <c r="O404" s="7"/>
      <c r="P404" s="6"/>
      <c r="Q404" s="6"/>
      <c r="R404" s="3"/>
      <c r="S404"/>
      <c r="T404"/>
      <c r="U404"/>
      <c r="V404"/>
      <c r="W404"/>
      <c r="X404"/>
      <c r="Y404"/>
      <c r="Z404" s="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spans="1:1024" ht="63">
      <c r="A405" s="85" t="s">
        <v>252</v>
      </c>
      <c r="B405" s="86"/>
      <c r="C405" s="96">
        <v>0</v>
      </c>
      <c r="D405" s="96">
        <v>0</v>
      </c>
      <c r="E405" s="96">
        <v>0</v>
      </c>
      <c r="F405" s="87"/>
      <c r="G405" s="88"/>
      <c r="H405" s="88"/>
      <c r="I405" s="96"/>
      <c r="J405" s="96"/>
      <c r="K405" s="96"/>
      <c r="L405" s="89"/>
      <c r="M405" s="6"/>
      <c r="N405" s="6"/>
      <c r="O405" s="7"/>
      <c r="P405" s="6"/>
      <c r="Q405" s="6"/>
      <c r="R405" s="3"/>
      <c r="S405"/>
      <c r="T405"/>
      <c r="U405"/>
      <c r="V405"/>
      <c r="W405"/>
      <c r="X405"/>
      <c r="Y405"/>
      <c r="Z405" s="4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spans="1:1024">
      <c r="A406" s="108" t="s">
        <v>196</v>
      </c>
      <c r="B406" s="91"/>
      <c r="C406" s="94">
        <v>1461922.287</v>
      </c>
      <c r="D406" s="94">
        <v>2622122.287</v>
      </c>
      <c r="E406" s="94">
        <v>2586694.8934900002</v>
      </c>
      <c r="F406" s="92">
        <f>Sheet1!E406/Sheet1!D406*100</f>
        <v>98.648903840768895</v>
      </c>
      <c r="G406" s="93" t="s">
        <v>45</v>
      </c>
      <c r="H406" s="93" t="s">
        <v>46</v>
      </c>
      <c r="I406" s="94">
        <v>171272</v>
      </c>
      <c r="J406" s="94">
        <v>171272</v>
      </c>
      <c r="K406" s="94">
        <v>191564</v>
      </c>
      <c r="L406" s="95">
        <f>Sheet1!K406/Sheet1!J406*100</f>
        <v>111.84782100985566</v>
      </c>
      <c r="M406" s="6"/>
      <c r="N406" s="6"/>
      <c r="O406" s="7"/>
      <c r="P406" s="6"/>
      <c r="Q406" s="6"/>
      <c r="R406" s="3"/>
      <c r="S406"/>
      <c r="T406"/>
      <c r="U406"/>
      <c r="V406"/>
      <c r="W406"/>
      <c r="X406"/>
      <c r="Y406"/>
      <c r="Z406" s="4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>
      <c r="A407" s="101"/>
      <c r="B407" s="86"/>
      <c r="C407" s="96">
        <v>0</v>
      </c>
      <c r="D407" s="96">
        <v>0</v>
      </c>
      <c r="E407" s="96">
        <v>0</v>
      </c>
      <c r="F407" s="87"/>
      <c r="G407" s="88" t="s">
        <v>48</v>
      </c>
      <c r="H407" s="88" t="s">
        <v>49</v>
      </c>
      <c r="I407" s="96">
        <v>95460</v>
      </c>
      <c r="J407" s="96">
        <v>95460</v>
      </c>
      <c r="K407" s="96">
        <v>70864</v>
      </c>
      <c r="L407" s="89">
        <f>Sheet1!K407/Sheet1!J407*100</f>
        <v>74.234234234234236</v>
      </c>
      <c r="M407" s="6"/>
      <c r="N407" s="6"/>
      <c r="O407" s="7"/>
      <c r="P407" s="6"/>
      <c r="Q407" s="6"/>
      <c r="R407" s="3"/>
      <c r="S407"/>
      <c r="T407"/>
      <c r="U407"/>
      <c r="V407"/>
      <c r="W407"/>
      <c r="X407"/>
      <c r="Y407"/>
      <c r="Z407" s="4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>
      <c r="A408" s="108"/>
      <c r="B408" s="91"/>
      <c r="C408" s="94">
        <v>0</v>
      </c>
      <c r="D408" s="94">
        <v>0</v>
      </c>
      <c r="E408" s="94">
        <v>0</v>
      </c>
      <c r="F408" s="92"/>
      <c r="G408" s="93"/>
      <c r="H408" s="93"/>
      <c r="I408" s="94"/>
      <c r="J408" s="94"/>
      <c r="K408" s="94"/>
      <c r="L408" s="95"/>
      <c r="M408" s="6"/>
      <c r="N408" s="6"/>
      <c r="O408" s="7"/>
      <c r="P408" s="6"/>
      <c r="Q408" s="6"/>
      <c r="R408" s="3"/>
      <c r="S408"/>
      <c r="T408"/>
      <c r="U408"/>
      <c r="V408"/>
      <c r="W408"/>
      <c r="X408"/>
      <c r="Y408"/>
      <c r="Z408" s="4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 ht="31.5">
      <c r="A409" s="85" t="s">
        <v>253</v>
      </c>
      <c r="B409" s="86"/>
      <c r="C409" s="96">
        <v>0</v>
      </c>
      <c r="D409" s="96">
        <v>0</v>
      </c>
      <c r="E409" s="96">
        <v>0</v>
      </c>
      <c r="F409" s="87"/>
      <c r="G409" s="88"/>
      <c r="H409" s="88"/>
      <c r="I409" s="96"/>
      <c r="J409" s="96"/>
      <c r="K409" s="96"/>
      <c r="L409" s="89"/>
      <c r="M409" s="6"/>
      <c r="N409" s="6"/>
      <c r="O409" s="7"/>
      <c r="P409" s="6"/>
      <c r="Q409" s="6"/>
      <c r="R409" s="3"/>
      <c r="S409"/>
      <c r="T409"/>
      <c r="U409"/>
      <c r="V409"/>
      <c r="W409"/>
      <c r="X409"/>
      <c r="Y409"/>
      <c r="Z409" s="4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 ht="47.25">
      <c r="A410" s="108" t="s">
        <v>194</v>
      </c>
      <c r="B410" s="91"/>
      <c r="C410" s="94">
        <v>4249050.9400000004</v>
      </c>
      <c r="D410" s="94">
        <v>12118816.939999999</v>
      </c>
      <c r="E410" s="94">
        <v>12101231.261530001</v>
      </c>
      <c r="F410" s="92">
        <f>Sheet1!E410/Sheet1!D410*100</f>
        <v>99.854889478427921</v>
      </c>
      <c r="G410" s="93" t="s">
        <v>45</v>
      </c>
      <c r="H410" s="93" t="s">
        <v>46</v>
      </c>
      <c r="I410" s="94">
        <v>550000</v>
      </c>
      <c r="J410" s="94">
        <v>550000</v>
      </c>
      <c r="K410" s="94">
        <v>1369110</v>
      </c>
      <c r="L410" s="95">
        <f>Sheet1!K410/Sheet1!J410*100</f>
        <v>248.92909090909092</v>
      </c>
      <c r="M410" s="6"/>
      <c r="N410" s="6"/>
      <c r="O410" s="7"/>
      <c r="P410" s="6"/>
      <c r="Q410" s="6"/>
      <c r="R410" s="3"/>
      <c r="S410"/>
      <c r="T410"/>
      <c r="U410"/>
      <c r="V410"/>
      <c r="W410"/>
      <c r="X410"/>
      <c r="Y410"/>
      <c r="Z410" s="4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>
      <c r="A411" s="101"/>
      <c r="B411" s="86"/>
      <c r="C411" s="96">
        <v>0</v>
      </c>
      <c r="D411" s="96">
        <v>0</v>
      </c>
      <c r="E411" s="96">
        <v>0</v>
      </c>
      <c r="F411" s="87"/>
      <c r="G411" s="88" t="s">
        <v>48</v>
      </c>
      <c r="H411" s="88" t="s">
        <v>49</v>
      </c>
      <c r="I411" s="96">
        <v>1900</v>
      </c>
      <c r="J411" s="96">
        <v>1900</v>
      </c>
      <c r="K411" s="96">
        <v>7986</v>
      </c>
      <c r="L411" s="89">
        <f>Sheet1!K411/Sheet1!J411*100</f>
        <v>420.31578947368422</v>
      </c>
      <c r="M411" s="6"/>
      <c r="N411" s="6"/>
      <c r="O411" s="7"/>
      <c r="P411" s="6"/>
      <c r="Q411" s="6"/>
      <c r="R411" s="3"/>
      <c r="S411"/>
      <c r="T411"/>
      <c r="U411"/>
      <c r="V411"/>
      <c r="W411"/>
      <c r="X411"/>
      <c r="Y411"/>
      <c r="Z411" s="4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spans="1:1024">
      <c r="A412" s="108"/>
      <c r="B412" s="91"/>
      <c r="C412" s="94">
        <v>0</v>
      </c>
      <c r="D412" s="94">
        <v>0</v>
      </c>
      <c r="E412" s="94">
        <v>0</v>
      </c>
      <c r="F412" s="92"/>
      <c r="G412" s="93"/>
      <c r="H412" s="93"/>
      <c r="I412" s="94"/>
      <c r="J412" s="94"/>
      <c r="K412" s="94"/>
      <c r="L412" s="95"/>
      <c r="M412" s="6"/>
      <c r="N412" s="6"/>
      <c r="O412" s="7"/>
      <c r="P412" s="6"/>
      <c r="Q412" s="6"/>
      <c r="R412" s="3"/>
      <c r="S412"/>
      <c r="T412"/>
      <c r="U412"/>
      <c r="V412"/>
      <c r="W412"/>
      <c r="X412"/>
      <c r="Y412"/>
      <c r="Z412" s="4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 ht="31.5">
      <c r="A413" s="85" t="s">
        <v>197</v>
      </c>
      <c r="B413" s="86"/>
      <c r="C413" s="96">
        <v>0</v>
      </c>
      <c r="D413" s="96">
        <v>0</v>
      </c>
      <c r="E413" s="96">
        <v>0</v>
      </c>
      <c r="F413" s="87"/>
      <c r="G413" s="88"/>
      <c r="H413" s="88"/>
      <c r="I413" s="96"/>
      <c r="J413" s="96"/>
      <c r="K413" s="96"/>
      <c r="L413" s="89"/>
      <c r="M413" s="6"/>
      <c r="N413" s="6"/>
      <c r="O413" s="7"/>
      <c r="P413" s="6"/>
      <c r="Q413" s="6"/>
      <c r="R413" s="3"/>
      <c r="S413"/>
      <c r="T413"/>
      <c r="U413"/>
      <c r="V413"/>
      <c r="W413"/>
      <c r="X413"/>
      <c r="Y413"/>
      <c r="Z413" s="4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spans="1:1024" ht="47.25">
      <c r="A414" s="108" t="s">
        <v>194</v>
      </c>
      <c r="B414" s="91"/>
      <c r="C414" s="94">
        <v>210000</v>
      </c>
      <c r="D414" s="94">
        <v>171607.7</v>
      </c>
      <c r="E414" s="94">
        <v>145855.05622999999</v>
      </c>
      <c r="F414" s="92">
        <v>84.9933052129945</v>
      </c>
      <c r="G414" s="93" t="s">
        <v>198</v>
      </c>
      <c r="H414" s="93" t="s">
        <v>170</v>
      </c>
      <c r="I414" s="94">
        <v>253000</v>
      </c>
      <c r="J414" s="94">
        <v>253000</v>
      </c>
      <c r="K414" s="94">
        <v>178763</v>
      </c>
      <c r="L414" s="95">
        <v>70.657312252964402</v>
      </c>
      <c r="M414" s="6"/>
      <c r="N414" s="6"/>
      <c r="O414" s="7"/>
      <c r="P414" s="6"/>
      <c r="Q414" s="6"/>
      <c r="R414" s="3"/>
      <c r="S414"/>
      <c r="T414"/>
      <c r="U414"/>
      <c r="V414"/>
      <c r="W414"/>
      <c r="X414"/>
      <c r="Y414"/>
      <c r="Z414" s="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spans="1:1024">
      <c r="A415" s="101"/>
      <c r="B415" s="86"/>
      <c r="C415" s="96">
        <v>0</v>
      </c>
      <c r="D415" s="96">
        <v>0</v>
      </c>
      <c r="E415" s="96">
        <v>0</v>
      </c>
      <c r="F415" s="87"/>
      <c r="G415" s="88" t="s">
        <v>254</v>
      </c>
      <c r="H415" s="88" t="s">
        <v>101</v>
      </c>
      <c r="I415" s="96">
        <v>162000</v>
      </c>
      <c r="J415" s="96">
        <v>162000</v>
      </c>
      <c r="K415" s="96">
        <v>110043</v>
      </c>
      <c r="L415" s="89">
        <v>67.927777777777806</v>
      </c>
      <c r="M415" s="6"/>
      <c r="N415" s="6"/>
      <c r="O415" s="7"/>
      <c r="P415" s="6"/>
      <c r="Q415" s="6"/>
      <c r="R415" s="3"/>
      <c r="S415"/>
      <c r="T415"/>
      <c r="U415"/>
      <c r="V415"/>
      <c r="W415"/>
      <c r="X415"/>
      <c r="Y415"/>
      <c r="Z415" s="4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>
      <c r="A416" s="108"/>
      <c r="B416" s="91"/>
      <c r="C416" s="94">
        <v>0</v>
      </c>
      <c r="D416" s="94">
        <v>0</v>
      </c>
      <c r="E416" s="94">
        <v>0</v>
      </c>
      <c r="F416" s="92"/>
      <c r="G416" s="93"/>
      <c r="H416" s="93"/>
      <c r="I416" s="94"/>
      <c r="J416" s="94"/>
      <c r="K416" s="94"/>
      <c r="L416" s="95"/>
      <c r="M416" s="6"/>
      <c r="N416" s="6"/>
      <c r="O416" s="7"/>
      <c r="P416" s="6"/>
      <c r="Q416" s="6"/>
      <c r="R416" s="3"/>
      <c r="S416"/>
      <c r="T416"/>
      <c r="U416"/>
      <c r="V416"/>
      <c r="W416"/>
      <c r="X416"/>
      <c r="Y416"/>
      <c r="Z416" s="4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spans="1:1024" ht="31.5">
      <c r="A417" s="85" t="s">
        <v>149</v>
      </c>
      <c r="B417" s="86"/>
      <c r="C417" s="96">
        <v>0</v>
      </c>
      <c r="D417" s="96">
        <v>0</v>
      </c>
      <c r="E417" s="96">
        <v>0</v>
      </c>
      <c r="F417" s="87"/>
      <c r="G417" s="88"/>
      <c r="H417" s="88"/>
      <c r="I417" s="96"/>
      <c r="J417" s="96"/>
      <c r="K417" s="96"/>
      <c r="L417" s="89"/>
      <c r="M417" s="6"/>
      <c r="N417" s="6"/>
      <c r="O417" s="7"/>
      <c r="P417" s="6"/>
      <c r="Q417" s="6"/>
      <c r="R417" s="3"/>
      <c r="S417"/>
      <c r="T417"/>
      <c r="U417"/>
      <c r="V417"/>
      <c r="W417"/>
      <c r="X417"/>
      <c r="Y417"/>
      <c r="Z417" s="4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ht="47.25">
      <c r="A418" s="108" t="s">
        <v>202</v>
      </c>
      <c r="B418" s="91"/>
      <c r="C418" s="94">
        <v>426153.223</v>
      </c>
      <c r="D418" s="94">
        <v>428153.223</v>
      </c>
      <c r="E418" s="94">
        <v>412914.80758999998</v>
      </c>
      <c r="F418" s="92">
        <v>96.440896718416099</v>
      </c>
      <c r="G418" s="93" t="s">
        <v>199</v>
      </c>
      <c r="H418" s="93" t="s">
        <v>170</v>
      </c>
      <c r="I418" s="94">
        <v>89529</v>
      </c>
      <c r="J418" s="94">
        <v>89529</v>
      </c>
      <c r="K418" s="94">
        <v>92780</v>
      </c>
      <c r="L418" s="95">
        <v>103.63122563638601</v>
      </c>
      <c r="M418" s="6"/>
      <c r="N418" s="6"/>
      <c r="O418" s="7"/>
      <c r="P418" s="6"/>
      <c r="Q418" s="6"/>
      <c r="R418" s="3"/>
      <c r="S418"/>
      <c r="T418"/>
      <c r="U418"/>
      <c r="V418"/>
      <c r="W418"/>
      <c r="X418"/>
      <c r="Y418"/>
      <c r="Z418" s="4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spans="1:1024">
      <c r="A419" s="101"/>
      <c r="B419" s="86"/>
      <c r="C419" s="96">
        <v>0</v>
      </c>
      <c r="D419" s="96">
        <v>0</v>
      </c>
      <c r="E419" s="96">
        <v>0</v>
      </c>
      <c r="F419" s="87"/>
      <c r="G419" s="88"/>
      <c r="H419" s="88"/>
      <c r="I419" s="96"/>
      <c r="J419" s="96"/>
      <c r="K419" s="96"/>
      <c r="L419" s="89"/>
      <c r="M419" s="6"/>
      <c r="N419" s="6"/>
      <c r="O419" s="7"/>
      <c r="P419" s="6"/>
      <c r="Q419" s="6"/>
      <c r="R419" s="3"/>
      <c r="S419"/>
      <c r="T419"/>
      <c r="U419"/>
      <c r="V419"/>
      <c r="W419"/>
      <c r="X419"/>
      <c r="Y419"/>
      <c r="Z419" s="4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spans="1:1024" ht="31.5">
      <c r="A420" s="90" t="s">
        <v>152</v>
      </c>
      <c r="B420" s="91"/>
      <c r="C420" s="94">
        <v>0</v>
      </c>
      <c r="D420" s="94">
        <v>0</v>
      </c>
      <c r="E420" s="94">
        <v>0</v>
      </c>
      <c r="F420" s="92"/>
      <c r="G420" s="93"/>
      <c r="H420" s="93"/>
      <c r="I420" s="94"/>
      <c r="J420" s="94"/>
      <c r="K420" s="94"/>
      <c r="L420" s="95"/>
      <c r="M420" s="6"/>
      <c r="N420" s="6"/>
      <c r="O420" s="7"/>
      <c r="P420" s="6"/>
      <c r="Q420" s="6"/>
      <c r="R420" s="3"/>
      <c r="S420"/>
      <c r="T420"/>
      <c r="U420"/>
      <c r="V420"/>
      <c r="W420"/>
      <c r="X420"/>
      <c r="Y420"/>
      <c r="Z420" s="4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 ht="31.5">
      <c r="A421" s="101" t="s">
        <v>213</v>
      </c>
      <c r="B421" s="86"/>
      <c r="C421" s="96">
        <v>0</v>
      </c>
      <c r="D421" s="96">
        <v>0</v>
      </c>
      <c r="E421" s="96">
        <v>0</v>
      </c>
      <c r="F421" s="87"/>
      <c r="G421" s="88"/>
      <c r="H421" s="88"/>
      <c r="I421" s="96"/>
      <c r="J421" s="96"/>
      <c r="K421" s="96"/>
      <c r="L421" s="89"/>
      <c r="M421" s="6"/>
      <c r="N421" s="6"/>
      <c r="O421" s="7"/>
      <c r="P421" s="6"/>
      <c r="Q421" s="6"/>
      <c r="R421" s="3"/>
      <c r="S421"/>
      <c r="T421"/>
      <c r="U421"/>
      <c r="V421"/>
      <c r="W421"/>
      <c r="X421"/>
      <c r="Y421"/>
      <c r="Z421" s="4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ht="31.5">
      <c r="A422" s="90" t="s">
        <v>201</v>
      </c>
      <c r="B422" s="91"/>
      <c r="C422" s="94">
        <v>0</v>
      </c>
      <c r="D422" s="94">
        <v>0</v>
      </c>
      <c r="E422" s="94">
        <v>0</v>
      </c>
      <c r="F422" s="92"/>
      <c r="G422" s="93"/>
      <c r="H422" s="93"/>
      <c r="I422" s="94"/>
      <c r="J422" s="94"/>
      <c r="K422" s="94"/>
      <c r="L422" s="95"/>
      <c r="M422" s="6"/>
      <c r="N422" s="6"/>
      <c r="O422" s="7"/>
      <c r="P422" s="6"/>
      <c r="Q422" s="6"/>
      <c r="R422" s="3"/>
      <c r="S422"/>
      <c r="T422"/>
      <c r="U422"/>
      <c r="V422"/>
      <c r="W422"/>
      <c r="X422"/>
      <c r="Y422"/>
      <c r="Z422" s="4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spans="1:1024" ht="47.25">
      <c r="A423" s="101" t="s">
        <v>202</v>
      </c>
      <c r="B423" s="86"/>
      <c r="C423" s="96">
        <v>3131298</v>
      </c>
      <c r="D423" s="96">
        <v>4151298</v>
      </c>
      <c r="E423" s="96">
        <v>2303424.1121200002</v>
      </c>
      <c r="F423" s="87">
        <v>55.486840793409698</v>
      </c>
      <c r="G423" s="88" t="s">
        <v>154</v>
      </c>
      <c r="H423" s="88" t="s">
        <v>101</v>
      </c>
      <c r="I423" s="96">
        <v>625</v>
      </c>
      <c r="J423" s="96">
        <v>625</v>
      </c>
      <c r="K423" s="96">
        <v>554</v>
      </c>
      <c r="L423" s="89">
        <v>88.64</v>
      </c>
      <c r="M423" s="6"/>
      <c r="N423" s="6"/>
      <c r="O423" s="7"/>
      <c r="P423" s="6"/>
      <c r="Q423" s="6"/>
      <c r="R423" s="3"/>
      <c r="S423"/>
      <c r="T423"/>
      <c r="U423"/>
      <c r="V423"/>
      <c r="W423"/>
      <c r="X423"/>
      <c r="Y423"/>
      <c r="Z423" s="4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spans="1:1024">
      <c r="A424" s="108"/>
      <c r="B424" s="91"/>
      <c r="C424" s="94">
        <v>0</v>
      </c>
      <c r="D424" s="94">
        <v>0</v>
      </c>
      <c r="E424" s="94">
        <v>0</v>
      </c>
      <c r="F424" s="92"/>
      <c r="G424" s="93" t="s">
        <v>255</v>
      </c>
      <c r="H424" s="93" t="s">
        <v>170</v>
      </c>
      <c r="I424" s="94">
        <v>3209319</v>
      </c>
      <c r="J424" s="94">
        <v>3209319</v>
      </c>
      <c r="K424" s="94">
        <v>1749654</v>
      </c>
      <c r="L424" s="95">
        <v>54.5179210916709</v>
      </c>
      <c r="M424" s="6"/>
      <c r="N424" s="6"/>
      <c r="O424" s="7"/>
      <c r="P424" s="6"/>
      <c r="Q424" s="6"/>
      <c r="R424" s="3"/>
      <c r="S424"/>
      <c r="T424"/>
      <c r="U424"/>
      <c r="V424"/>
      <c r="W424"/>
      <c r="X424"/>
      <c r="Y424"/>
      <c r="Z424" s="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>
      <c r="A425" s="101"/>
      <c r="B425" s="86"/>
      <c r="C425" s="96">
        <v>0</v>
      </c>
      <c r="D425" s="96">
        <v>0</v>
      </c>
      <c r="E425" s="96">
        <v>0</v>
      </c>
      <c r="F425" s="87"/>
      <c r="G425" s="88" t="s">
        <v>256</v>
      </c>
      <c r="H425" s="88" t="s">
        <v>170</v>
      </c>
      <c r="I425" s="96">
        <v>42914</v>
      </c>
      <c r="J425" s="96">
        <v>42914</v>
      </c>
      <c r="K425" s="96">
        <v>24265</v>
      </c>
      <c r="L425" s="89">
        <v>56.5433191965326</v>
      </c>
      <c r="M425" s="6"/>
      <c r="N425" s="6"/>
      <c r="O425" s="7"/>
      <c r="P425" s="6"/>
      <c r="Q425" s="6"/>
      <c r="R425" s="3"/>
      <c r="S425"/>
      <c r="T425"/>
      <c r="U425"/>
      <c r="V425"/>
      <c r="W425"/>
      <c r="X425"/>
      <c r="Y425"/>
      <c r="Z425" s="4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>
      <c r="A426" s="108"/>
      <c r="B426" s="91"/>
      <c r="C426" s="94">
        <v>0</v>
      </c>
      <c r="D426" s="94">
        <v>0</v>
      </c>
      <c r="E426" s="94">
        <v>0</v>
      </c>
      <c r="F426" s="92"/>
      <c r="G426" s="93" t="s">
        <v>257</v>
      </c>
      <c r="H426" s="93" t="s">
        <v>170</v>
      </c>
      <c r="I426" s="94">
        <v>46736</v>
      </c>
      <c r="J426" s="94">
        <v>46736</v>
      </c>
      <c r="K426" s="94">
        <v>22926</v>
      </c>
      <c r="L426" s="95">
        <v>49.054262238959303</v>
      </c>
      <c r="M426" s="6"/>
      <c r="N426" s="6"/>
      <c r="O426" s="7"/>
      <c r="P426" s="6"/>
      <c r="Q426" s="6"/>
      <c r="R426" s="3"/>
      <c r="S426"/>
      <c r="T426"/>
      <c r="U426"/>
      <c r="V426"/>
      <c r="W426"/>
      <c r="X426"/>
      <c r="Y426"/>
      <c r="Z426" s="4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>
      <c r="A427" s="101"/>
      <c r="B427" s="86"/>
      <c r="C427" s="96">
        <v>0</v>
      </c>
      <c r="D427" s="96">
        <v>0</v>
      </c>
      <c r="E427" s="96">
        <v>0</v>
      </c>
      <c r="F427" s="87"/>
      <c r="G427" s="88" t="s">
        <v>158</v>
      </c>
      <c r="H427" s="88" t="s">
        <v>101</v>
      </c>
      <c r="I427" s="96">
        <v>47400</v>
      </c>
      <c r="J427" s="96">
        <v>47400</v>
      </c>
      <c r="K427" s="96">
        <v>58751</v>
      </c>
      <c r="L427" s="89">
        <v>123.947257383966</v>
      </c>
      <c r="M427" s="6"/>
      <c r="N427" s="6"/>
      <c r="O427" s="7"/>
      <c r="P427" s="6"/>
      <c r="Q427" s="6"/>
      <c r="R427" s="3"/>
      <c r="S427"/>
      <c r="T427"/>
      <c r="U427"/>
      <c r="V427"/>
      <c r="W427"/>
      <c r="X427"/>
      <c r="Y427"/>
      <c r="Z427" s="4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spans="1:1024">
      <c r="A428" s="108"/>
      <c r="B428" s="91"/>
      <c r="C428" s="94">
        <v>0</v>
      </c>
      <c r="D428" s="94">
        <v>0</v>
      </c>
      <c r="E428" s="94">
        <v>0</v>
      </c>
      <c r="F428" s="92"/>
      <c r="G428" s="93" t="s">
        <v>159</v>
      </c>
      <c r="H428" s="93" t="s">
        <v>101</v>
      </c>
      <c r="I428" s="94">
        <v>144011</v>
      </c>
      <c r="J428" s="94">
        <v>144011</v>
      </c>
      <c r="K428" s="94">
        <v>171931</v>
      </c>
      <c r="L428" s="95">
        <v>119.38740790634</v>
      </c>
      <c r="M428" s="6"/>
      <c r="N428" s="6"/>
      <c r="O428" s="7"/>
      <c r="P428" s="6"/>
      <c r="Q428" s="6"/>
      <c r="R428" s="3"/>
      <c r="S428"/>
      <c r="T428"/>
      <c r="U428"/>
      <c r="V428"/>
      <c r="W428"/>
      <c r="X428"/>
      <c r="Y428"/>
      <c r="Z428" s="4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>
      <c r="A429" s="101"/>
      <c r="B429" s="86"/>
      <c r="C429" s="96">
        <v>0</v>
      </c>
      <c r="D429" s="96">
        <v>0</v>
      </c>
      <c r="E429" s="96">
        <v>0</v>
      </c>
      <c r="F429" s="87"/>
      <c r="G429" s="88" t="s">
        <v>258</v>
      </c>
      <c r="H429" s="88" t="s">
        <v>170</v>
      </c>
      <c r="I429" s="96">
        <v>70787</v>
      </c>
      <c r="J429" s="96">
        <v>70787</v>
      </c>
      <c r="K429" s="96">
        <v>38914</v>
      </c>
      <c r="L429" s="89">
        <v>54.973370816675398</v>
      </c>
      <c r="M429" s="6"/>
      <c r="N429" s="6"/>
      <c r="O429" s="7"/>
      <c r="P429" s="6"/>
      <c r="Q429" s="6"/>
      <c r="R429" s="3"/>
      <c r="S429"/>
      <c r="T429"/>
      <c r="U429"/>
      <c r="V429"/>
      <c r="W429"/>
      <c r="X429"/>
      <c r="Y429"/>
      <c r="Z429" s="4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>
      <c r="A430" s="108"/>
      <c r="B430" s="91"/>
      <c r="C430" s="94">
        <v>0</v>
      </c>
      <c r="D430" s="94">
        <v>0</v>
      </c>
      <c r="E430" s="94">
        <v>0</v>
      </c>
      <c r="F430" s="92"/>
      <c r="G430" s="93" t="s">
        <v>259</v>
      </c>
      <c r="H430" s="93" t="s">
        <v>170</v>
      </c>
      <c r="I430" s="94">
        <v>2694491</v>
      </c>
      <c r="J430" s="94">
        <v>2694491</v>
      </c>
      <c r="K430" s="94">
        <v>1384398</v>
      </c>
      <c r="L430" s="95">
        <v>51.378831846163202</v>
      </c>
      <c r="M430" s="6"/>
      <c r="N430" s="6"/>
      <c r="O430" s="7"/>
      <c r="P430" s="6"/>
      <c r="Q430" s="6"/>
      <c r="R430" s="3"/>
      <c r="S430"/>
      <c r="T430"/>
      <c r="U430"/>
      <c r="V430"/>
      <c r="W430"/>
      <c r="X430"/>
      <c r="Y430"/>
      <c r="Z430" s="4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>
      <c r="A431" s="101"/>
      <c r="B431" s="86"/>
      <c r="C431" s="96">
        <v>0</v>
      </c>
      <c r="D431" s="96">
        <v>0</v>
      </c>
      <c r="E431" s="96">
        <v>0</v>
      </c>
      <c r="F431" s="87"/>
      <c r="G431" s="88"/>
      <c r="H431" s="88"/>
      <c r="I431" s="96"/>
      <c r="J431" s="96"/>
      <c r="K431" s="96"/>
      <c r="L431" s="89"/>
      <c r="M431" s="6"/>
      <c r="N431" s="6"/>
      <c r="O431" s="7"/>
      <c r="P431" s="6"/>
      <c r="Q431" s="6"/>
      <c r="R431" s="3"/>
      <c r="S431"/>
      <c r="T431"/>
      <c r="U431"/>
      <c r="V431"/>
      <c r="W431"/>
      <c r="X431"/>
      <c r="Y431"/>
      <c r="Z431" s="4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spans="1:1024" ht="31.5">
      <c r="A432" s="90" t="s">
        <v>203</v>
      </c>
      <c r="B432" s="91"/>
      <c r="C432" s="94">
        <v>0</v>
      </c>
      <c r="D432" s="94">
        <v>0</v>
      </c>
      <c r="E432" s="94">
        <v>0</v>
      </c>
      <c r="F432" s="92"/>
      <c r="G432" s="93"/>
      <c r="H432" s="93"/>
      <c r="I432" s="94"/>
      <c r="J432" s="94"/>
      <c r="K432" s="94"/>
      <c r="L432" s="95"/>
      <c r="M432" s="6"/>
      <c r="N432" s="6"/>
      <c r="O432" s="7"/>
      <c r="P432" s="6"/>
      <c r="Q432" s="6"/>
      <c r="R432" s="3"/>
      <c r="S432"/>
      <c r="T432"/>
      <c r="U432"/>
      <c r="V432"/>
      <c r="W432"/>
      <c r="X432"/>
      <c r="Y432"/>
      <c r="Z432" s="4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spans="1:1024" ht="47.25">
      <c r="A433" s="101" t="s">
        <v>194</v>
      </c>
      <c r="B433" s="86"/>
      <c r="C433" s="96">
        <v>476300</v>
      </c>
      <c r="D433" s="96">
        <v>821000</v>
      </c>
      <c r="E433" s="96">
        <v>766366.38817000005</v>
      </c>
      <c r="F433" s="87">
        <v>93.345479679658993</v>
      </c>
      <c r="G433" s="88" t="s">
        <v>169</v>
      </c>
      <c r="H433" s="88" t="s">
        <v>170</v>
      </c>
      <c r="I433" s="96">
        <v>105741</v>
      </c>
      <c r="J433" s="96">
        <v>105741</v>
      </c>
      <c r="K433" s="96">
        <v>106409</v>
      </c>
      <c r="L433" s="89">
        <v>100.631732251445</v>
      </c>
      <c r="M433" s="6"/>
      <c r="N433" s="6"/>
      <c r="O433" s="7"/>
      <c r="P433" s="6"/>
      <c r="Q433" s="6"/>
      <c r="R433" s="3"/>
      <c r="S433"/>
      <c r="T433"/>
      <c r="U433"/>
      <c r="V433"/>
      <c r="W433"/>
      <c r="X433"/>
      <c r="Y433"/>
      <c r="Z433" s="4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spans="1:1024">
      <c r="A434" s="108"/>
      <c r="B434" s="91"/>
      <c r="C434" s="94">
        <v>0</v>
      </c>
      <c r="D434" s="94">
        <v>0</v>
      </c>
      <c r="E434" s="94">
        <v>0</v>
      </c>
      <c r="F434" s="92"/>
      <c r="G434" s="93" t="s">
        <v>171</v>
      </c>
      <c r="H434" s="93" t="s">
        <v>170</v>
      </c>
      <c r="I434" s="94">
        <v>58256</v>
      </c>
      <c r="J434" s="94">
        <v>58256</v>
      </c>
      <c r="K434" s="94">
        <v>54809</v>
      </c>
      <c r="L434" s="95">
        <v>94.083012908541605</v>
      </c>
      <c r="M434" s="6"/>
      <c r="N434" s="6"/>
      <c r="O434" s="7"/>
      <c r="P434" s="6"/>
      <c r="Q434" s="6"/>
      <c r="R434" s="3"/>
      <c r="S434"/>
      <c r="T434"/>
      <c r="U434"/>
      <c r="V434"/>
      <c r="W434"/>
      <c r="X434"/>
      <c r="Y434"/>
      <c r="Z434" s="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>
      <c r="A435" s="101"/>
      <c r="B435" s="86"/>
      <c r="C435" s="96">
        <v>0</v>
      </c>
      <c r="D435" s="96">
        <v>0</v>
      </c>
      <c r="E435" s="96">
        <v>0</v>
      </c>
      <c r="F435" s="87"/>
      <c r="G435" s="88" t="s">
        <v>177</v>
      </c>
      <c r="H435" s="88" t="s">
        <v>170</v>
      </c>
      <c r="I435" s="96">
        <v>69772</v>
      </c>
      <c r="J435" s="96">
        <v>69772</v>
      </c>
      <c r="K435" s="96">
        <v>72144</v>
      </c>
      <c r="L435" s="89">
        <v>103.399644556556</v>
      </c>
      <c r="M435" s="6"/>
      <c r="N435" s="6"/>
      <c r="O435" s="7"/>
      <c r="P435" s="6"/>
      <c r="Q435" s="6"/>
      <c r="R435" s="3"/>
      <c r="S435"/>
      <c r="T435"/>
      <c r="U435"/>
      <c r="V435"/>
      <c r="W435"/>
      <c r="X435"/>
      <c r="Y435"/>
      <c r="Z435" s="4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>
      <c r="A436" s="108"/>
      <c r="B436" s="91"/>
      <c r="C436" s="94">
        <v>0</v>
      </c>
      <c r="D436" s="94">
        <v>0</v>
      </c>
      <c r="E436" s="94">
        <v>0</v>
      </c>
      <c r="F436" s="92"/>
      <c r="G436" s="93" t="s">
        <v>204</v>
      </c>
      <c r="H436" s="93" t="s">
        <v>170</v>
      </c>
      <c r="I436" s="94">
        <v>940755</v>
      </c>
      <c r="J436" s="94">
        <v>940755</v>
      </c>
      <c r="K436" s="94">
        <v>697390</v>
      </c>
      <c r="L436" s="95">
        <v>74.130884236597197</v>
      </c>
      <c r="M436" s="6"/>
      <c r="N436" s="6"/>
      <c r="O436" s="7"/>
      <c r="P436" s="6"/>
      <c r="Q436" s="6"/>
      <c r="R436" s="3"/>
      <c r="S436"/>
      <c r="T436"/>
      <c r="U436"/>
      <c r="V436"/>
      <c r="W436"/>
      <c r="X436"/>
      <c r="Y436"/>
      <c r="Z436" s="4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>
      <c r="A437" s="101"/>
      <c r="B437" s="86"/>
      <c r="C437" s="96">
        <v>0</v>
      </c>
      <c r="D437" s="96">
        <v>0</v>
      </c>
      <c r="E437" s="96">
        <v>0</v>
      </c>
      <c r="F437" s="87"/>
      <c r="G437" s="88"/>
      <c r="H437" s="88"/>
      <c r="I437" s="96"/>
      <c r="J437" s="96"/>
      <c r="K437" s="96"/>
      <c r="L437" s="89"/>
      <c r="M437" s="6"/>
      <c r="N437" s="6"/>
      <c r="O437" s="7"/>
      <c r="P437" s="6"/>
      <c r="Q437" s="6"/>
      <c r="R437" s="3"/>
      <c r="S437"/>
      <c r="T437"/>
      <c r="U437"/>
      <c r="V437"/>
      <c r="W437"/>
      <c r="X437"/>
      <c r="Y437"/>
      <c r="Z437" s="4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 ht="31.5">
      <c r="A438" s="90" t="s">
        <v>161</v>
      </c>
      <c r="B438" s="91"/>
      <c r="C438" s="94">
        <v>0</v>
      </c>
      <c r="D438" s="94">
        <v>0</v>
      </c>
      <c r="E438" s="94">
        <v>0</v>
      </c>
      <c r="F438" s="92"/>
      <c r="G438" s="93"/>
      <c r="H438" s="93"/>
      <c r="I438" s="94"/>
      <c r="J438" s="94"/>
      <c r="K438" s="94"/>
      <c r="L438" s="95"/>
      <c r="M438" s="6"/>
      <c r="N438" s="6"/>
      <c r="O438" s="7"/>
      <c r="P438" s="6"/>
      <c r="Q438" s="6"/>
      <c r="R438" s="3"/>
      <c r="S438"/>
      <c r="T438"/>
      <c r="U438"/>
      <c r="V438"/>
      <c r="W438"/>
      <c r="X438"/>
      <c r="Y438"/>
      <c r="Z438" s="4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 ht="47.25">
      <c r="A439" s="101" t="s">
        <v>227</v>
      </c>
      <c r="B439" s="86"/>
      <c r="C439" s="96">
        <v>2730590.7969999998</v>
      </c>
      <c r="D439" s="96">
        <v>2732890.7969999998</v>
      </c>
      <c r="E439" s="96">
        <v>2714705.6128400001</v>
      </c>
      <c r="F439" s="87">
        <v>99.334580650644298</v>
      </c>
      <c r="G439" s="88" t="s">
        <v>45</v>
      </c>
      <c r="H439" s="88" t="s">
        <v>46</v>
      </c>
      <c r="I439" s="96">
        <v>137140</v>
      </c>
      <c r="J439" s="96">
        <v>137140</v>
      </c>
      <c r="K439" s="96">
        <v>138494</v>
      </c>
      <c r="L439" s="89">
        <v>100.98731223567199</v>
      </c>
      <c r="M439" s="6"/>
      <c r="N439" s="6"/>
      <c r="O439" s="7"/>
      <c r="P439" s="6"/>
      <c r="Q439" s="6"/>
      <c r="R439" s="3"/>
      <c r="S439"/>
      <c r="T439"/>
      <c r="U439"/>
      <c r="V439"/>
      <c r="W439"/>
      <c r="X439"/>
      <c r="Y439"/>
      <c r="Z439" s="4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>
      <c r="A440" s="108"/>
      <c r="B440" s="91"/>
      <c r="C440" s="94">
        <v>0</v>
      </c>
      <c r="D440" s="94">
        <v>0</v>
      </c>
      <c r="E440" s="94">
        <v>0</v>
      </c>
      <c r="F440" s="92"/>
      <c r="G440" s="93" t="s">
        <v>48</v>
      </c>
      <c r="H440" s="93" t="s">
        <v>49</v>
      </c>
      <c r="I440" s="94">
        <v>40464</v>
      </c>
      <c r="J440" s="94">
        <v>40464</v>
      </c>
      <c r="K440" s="94">
        <v>38361</v>
      </c>
      <c r="L440" s="95">
        <v>94.802787663107907</v>
      </c>
      <c r="M440" s="6"/>
      <c r="N440" s="6"/>
      <c r="O440" s="7"/>
      <c r="P440" s="6"/>
      <c r="Q440" s="6"/>
      <c r="R440" s="3"/>
      <c r="S440"/>
      <c r="T440"/>
      <c r="U440"/>
      <c r="V440"/>
      <c r="W440"/>
      <c r="X440"/>
      <c r="Y440"/>
      <c r="Z440" s="4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spans="1:1024">
      <c r="A441" s="101"/>
      <c r="B441" s="86"/>
      <c r="C441" s="96">
        <v>0</v>
      </c>
      <c r="D441" s="96">
        <v>0</v>
      </c>
      <c r="E441" s="96">
        <v>0</v>
      </c>
      <c r="F441" s="87"/>
      <c r="G441" s="88"/>
      <c r="H441" s="88"/>
      <c r="I441" s="96"/>
      <c r="J441" s="96"/>
      <c r="K441" s="96"/>
      <c r="L441" s="89"/>
      <c r="M441" s="6"/>
      <c r="N441" s="6"/>
      <c r="O441" s="7"/>
      <c r="P441" s="6"/>
      <c r="Q441" s="6"/>
      <c r="R441" s="3"/>
      <c r="S441"/>
      <c r="T441"/>
      <c r="U441"/>
      <c r="V441"/>
      <c r="W441"/>
      <c r="X441"/>
      <c r="Y441"/>
      <c r="Z441" s="4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spans="1:1024" ht="31.5">
      <c r="A442" s="90" t="s">
        <v>260</v>
      </c>
      <c r="B442" s="91"/>
      <c r="C442" s="94">
        <v>0</v>
      </c>
      <c r="D442" s="94">
        <v>0</v>
      </c>
      <c r="E442" s="94">
        <v>0</v>
      </c>
      <c r="F442" s="92"/>
      <c r="G442" s="93"/>
      <c r="H442" s="93"/>
      <c r="I442" s="94"/>
      <c r="J442" s="94"/>
      <c r="K442" s="94"/>
      <c r="L442" s="95"/>
      <c r="M442" s="6"/>
      <c r="N442" s="6"/>
      <c r="O442" s="7"/>
      <c r="P442" s="6"/>
      <c r="Q442" s="6"/>
      <c r="R442" s="3"/>
      <c r="S442"/>
      <c r="T442"/>
      <c r="U442"/>
      <c r="V442"/>
      <c r="W442"/>
      <c r="X442"/>
      <c r="Y442"/>
      <c r="Z442" s="4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 ht="47.25">
      <c r="A443" s="101" t="s">
        <v>194</v>
      </c>
      <c r="B443" s="86"/>
      <c r="C443" s="96">
        <v>404953.35399999999</v>
      </c>
      <c r="D443" s="96">
        <v>421054.35399999999</v>
      </c>
      <c r="E443" s="96">
        <v>415569.73219000001</v>
      </c>
      <c r="F443" s="87">
        <v>98.697407648704697</v>
      </c>
      <c r="G443" s="88" t="s">
        <v>249</v>
      </c>
      <c r="H443" s="88" t="s">
        <v>49</v>
      </c>
      <c r="I443" s="96">
        <v>20034</v>
      </c>
      <c r="J443" s="96">
        <v>20034</v>
      </c>
      <c r="K443" s="96">
        <v>20200</v>
      </c>
      <c r="L443" s="89">
        <v>100.828591394629</v>
      </c>
      <c r="M443" s="6"/>
      <c r="N443" s="6"/>
      <c r="O443" s="7"/>
      <c r="P443" s="6"/>
      <c r="Q443" s="6"/>
      <c r="R443" s="3"/>
      <c r="S443"/>
      <c r="T443"/>
      <c r="U443"/>
      <c r="V443"/>
      <c r="W443"/>
      <c r="X443"/>
      <c r="Y443"/>
      <c r="Z443" s="4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>
      <c r="A444" s="108"/>
      <c r="B444" s="91"/>
      <c r="C444" s="94">
        <v>0</v>
      </c>
      <c r="D444" s="94">
        <v>0</v>
      </c>
      <c r="E444" s="94">
        <v>0</v>
      </c>
      <c r="F444" s="92"/>
      <c r="G444" s="93"/>
      <c r="H444" s="93"/>
      <c r="I444" s="94"/>
      <c r="J444" s="94"/>
      <c r="K444" s="94"/>
      <c r="L444" s="95"/>
      <c r="M444" s="6"/>
      <c r="N444" s="6"/>
      <c r="O444" s="7"/>
      <c r="P444" s="6"/>
      <c r="Q444" s="6"/>
      <c r="R444" s="3"/>
      <c r="S444"/>
      <c r="T444"/>
      <c r="U444"/>
      <c r="V444"/>
      <c r="W444"/>
      <c r="X444"/>
      <c r="Y444"/>
      <c r="Z444" s="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 ht="31.5">
      <c r="A445" s="147" t="s">
        <v>107</v>
      </c>
      <c r="B445" s="148"/>
      <c r="C445" s="149">
        <v>0</v>
      </c>
      <c r="D445" s="149">
        <v>0</v>
      </c>
      <c r="E445" s="149">
        <v>0</v>
      </c>
      <c r="F445" s="150"/>
      <c r="G445" s="150"/>
      <c r="H445" s="88"/>
      <c r="I445" s="96"/>
      <c r="J445" s="96"/>
      <c r="K445" s="96"/>
      <c r="L445" s="89"/>
      <c r="M445" s="6"/>
      <c r="N445" s="6"/>
      <c r="O445" s="7"/>
      <c r="P445" s="6"/>
      <c r="Q445" s="6"/>
      <c r="R445" s="3"/>
      <c r="S445"/>
      <c r="T445"/>
      <c r="U445"/>
      <c r="V445"/>
      <c r="W445"/>
      <c r="X445"/>
      <c r="Y445"/>
      <c r="Z445" s="4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 ht="31.5">
      <c r="A446" s="151" t="s">
        <v>207</v>
      </c>
      <c r="B446" s="152"/>
      <c r="C446" s="153">
        <v>38541789.221000001</v>
      </c>
      <c r="D446" s="153">
        <v>49689568.097000003</v>
      </c>
      <c r="E446" s="153">
        <v>47563996.987340003</v>
      </c>
      <c r="F446" s="154">
        <v>95.722299083963406</v>
      </c>
      <c r="G446" s="154"/>
      <c r="H446" s="120"/>
      <c r="I446" s="121"/>
      <c r="J446" s="121"/>
      <c r="K446" s="121"/>
      <c r="L446" s="122"/>
      <c r="M446" s="6"/>
      <c r="N446" s="6"/>
      <c r="O446" s="7"/>
      <c r="P446" s="6"/>
      <c r="Q446" s="6"/>
      <c r="R446" s="3"/>
      <c r="S446"/>
      <c r="T446"/>
      <c r="U446"/>
      <c r="V446"/>
      <c r="W446"/>
      <c r="X446"/>
      <c r="Y446"/>
      <c r="Z446" s="4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 ht="47.25">
      <c r="A447" s="156" t="s">
        <v>261</v>
      </c>
      <c r="B447" s="157"/>
      <c r="C447" s="158"/>
      <c r="D447" s="158"/>
      <c r="E447" s="158"/>
      <c r="F447" s="158"/>
      <c r="G447" s="159"/>
      <c r="H447" s="159"/>
      <c r="I447" s="160"/>
      <c r="J447" s="160"/>
      <c r="K447" s="160"/>
      <c r="L447" s="161"/>
      <c r="M447" s="6"/>
      <c r="N447" s="6"/>
      <c r="O447" s="7"/>
      <c r="P447" s="6"/>
      <c r="Q447" s="6"/>
      <c r="R447" s="3"/>
      <c r="S447"/>
      <c r="T447"/>
      <c r="U447"/>
      <c r="V447"/>
      <c r="W447"/>
      <c r="X447"/>
      <c r="Y447"/>
      <c r="Z447" s="4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>
      <c r="A448" s="90" t="s">
        <v>140</v>
      </c>
      <c r="B448" s="91"/>
      <c r="C448" s="92"/>
      <c r="D448" s="92"/>
      <c r="E448" s="92"/>
      <c r="F448" s="92"/>
      <c r="G448" s="93"/>
      <c r="H448" s="93"/>
      <c r="I448" s="94"/>
      <c r="J448" s="94"/>
      <c r="K448" s="94"/>
      <c r="L448" s="95"/>
      <c r="M448" s="6"/>
      <c r="N448" s="6"/>
      <c r="O448" s="7"/>
      <c r="P448" s="6"/>
      <c r="Q448" s="6"/>
      <c r="R448" s="3"/>
      <c r="S448"/>
      <c r="T448"/>
      <c r="U448"/>
      <c r="V448"/>
      <c r="W448"/>
      <c r="X448"/>
      <c r="Y448"/>
      <c r="Z448" s="4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spans="1:1024">
      <c r="A449" s="101" t="s">
        <v>180</v>
      </c>
      <c r="B449" s="86" t="s">
        <v>32</v>
      </c>
      <c r="C449" s="96">
        <v>0</v>
      </c>
      <c r="D449" s="96">
        <v>800</v>
      </c>
      <c r="E449" s="96">
        <v>781.97628999999995</v>
      </c>
      <c r="F449" s="87">
        <v>97.747036249999994</v>
      </c>
      <c r="G449" s="88" t="s">
        <v>262</v>
      </c>
      <c r="H449" s="88" t="s">
        <v>164</v>
      </c>
      <c r="I449" s="96">
        <v>0</v>
      </c>
      <c r="J449" s="96">
        <v>15</v>
      </c>
      <c r="K449" s="96">
        <v>15</v>
      </c>
      <c r="L449" s="89">
        <v>100</v>
      </c>
      <c r="M449" s="6"/>
      <c r="N449" s="6"/>
      <c r="O449" s="7"/>
      <c r="P449" s="6"/>
      <c r="Q449" s="6"/>
      <c r="R449" s="3"/>
      <c r="S449"/>
      <c r="T449"/>
      <c r="U449"/>
      <c r="V449"/>
      <c r="W449"/>
      <c r="X449"/>
      <c r="Y449"/>
      <c r="Z449" s="4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spans="1:1024">
      <c r="A450" s="108"/>
      <c r="B450" s="91"/>
      <c r="C450" s="94">
        <v>0</v>
      </c>
      <c r="D450" s="94">
        <v>0</v>
      </c>
      <c r="E450" s="94">
        <v>0</v>
      </c>
      <c r="F450" s="92"/>
      <c r="G450" s="93"/>
      <c r="H450" s="93"/>
      <c r="I450" s="94"/>
      <c r="J450" s="94"/>
      <c r="K450" s="94"/>
      <c r="L450" s="95"/>
      <c r="M450" s="6"/>
      <c r="N450" s="6"/>
      <c r="O450" s="7"/>
      <c r="P450" s="6"/>
      <c r="Q450" s="6"/>
      <c r="R450" s="3"/>
      <c r="S450"/>
      <c r="T450"/>
      <c r="U450"/>
      <c r="V450"/>
      <c r="W450"/>
      <c r="X450"/>
      <c r="Y450"/>
      <c r="Z450" s="4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spans="1:1024" ht="31.5">
      <c r="A451" s="85" t="s">
        <v>60</v>
      </c>
      <c r="B451" s="86"/>
      <c r="C451" s="96">
        <v>0</v>
      </c>
      <c r="D451" s="96">
        <v>0</v>
      </c>
      <c r="E451" s="96">
        <v>0</v>
      </c>
      <c r="F451" s="87"/>
      <c r="G451" s="88"/>
      <c r="H451" s="88"/>
      <c r="I451" s="96"/>
      <c r="J451" s="96"/>
      <c r="K451" s="96"/>
      <c r="L451" s="89"/>
      <c r="M451" s="6"/>
      <c r="N451" s="6"/>
      <c r="O451" s="7"/>
      <c r="P451" s="6"/>
      <c r="Q451" s="6"/>
      <c r="R451" s="3"/>
      <c r="S451"/>
      <c r="T451"/>
      <c r="U451"/>
      <c r="V451"/>
      <c r="W451"/>
      <c r="X451"/>
      <c r="Y451"/>
      <c r="Z451" s="4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spans="1:1024" ht="47.25">
      <c r="A452" s="108" t="s">
        <v>194</v>
      </c>
      <c r="B452" s="91"/>
      <c r="C452" s="94">
        <v>0</v>
      </c>
      <c r="D452" s="94">
        <v>0</v>
      </c>
      <c r="E452" s="94">
        <v>0</v>
      </c>
      <c r="F452" s="92"/>
      <c r="G452" s="93"/>
      <c r="H452" s="93"/>
      <c r="I452" s="94"/>
      <c r="J452" s="94"/>
      <c r="K452" s="94"/>
      <c r="L452" s="95"/>
      <c r="M452" s="6"/>
      <c r="N452" s="6"/>
      <c r="O452" s="7"/>
      <c r="P452" s="6"/>
      <c r="Q452" s="6"/>
      <c r="R452" s="3"/>
      <c r="S452"/>
      <c r="T452"/>
      <c r="U452"/>
      <c r="V452"/>
      <c r="W452"/>
      <c r="X452"/>
      <c r="Y452"/>
      <c r="Z452" s="4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 ht="47.25">
      <c r="A453" s="85" t="s">
        <v>193</v>
      </c>
      <c r="B453" s="86"/>
      <c r="C453" s="96">
        <v>0</v>
      </c>
      <c r="D453" s="96">
        <v>0</v>
      </c>
      <c r="E453" s="96">
        <v>0</v>
      </c>
      <c r="F453" s="87"/>
      <c r="G453" s="88"/>
      <c r="H453" s="88"/>
      <c r="I453" s="96"/>
      <c r="J453" s="96"/>
      <c r="K453" s="96"/>
      <c r="L453" s="89"/>
      <c r="M453" s="6"/>
      <c r="N453" s="6"/>
      <c r="O453" s="7"/>
      <c r="P453" s="6"/>
      <c r="Q453" s="6"/>
      <c r="R453" s="3"/>
      <c r="S453"/>
      <c r="T453"/>
      <c r="U453"/>
      <c r="V453"/>
      <c r="W453"/>
      <c r="X453"/>
      <c r="Y453"/>
      <c r="Z453" s="4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 ht="47.25">
      <c r="A454" s="108" t="s">
        <v>194</v>
      </c>
      <c r="B454" s="91"/>
      <c r="C454" s="94">
        <v>31525966.377999999</v>
      </c>
      <c r="D454" s="94">
        <v>31748166.377999999</v>
      </c>
      <c r="E454" s="94">
        <v>31294251.984469999</v>
      </c>
      <c r="F454" s="92">
        <v>98.570265797005106</v>
      </c>
      <c r="G454" s="93" t="s">
        <v>45</v>
      </c>
      <c r="H454" s="93" t="s">
        <v>46</v>
      </c>
      <c r="I454" s="94">
        <v>1613350</v>
      </c>
      <c r="J454" s="94">
        <v>1633350</v>
      </c>
      <c r="K454" s="94">
        <v>1560436</v>
      </c>
      <c r="L454" s="95">
        <v>95.535923102825507</v>
      </c>
      <c r="M454" s="6"/>
      <c r="N454" s="6"/>
      <c r="O454" s="7"/>
      <c r="P454" s="6"/>
      <c r="Q454" s="6"/>
      <c r="R454" s="3"/>
      <c r="S454"/>
      <c r="T454"/>
      <c r="U454"/>
      <c r="V454"/>
      <c r="W454"/>
      <c r="X454"/>
      <c r="Y454"/>
      <c r="Z454" s="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>
      <c r="A455" s="101"/>
      <c r="B455" s="86"/>
      <c r="C455" s="96">
        <v>0</v>
      </c>
      <c r="D455" s="96">
        <v>0</v>
      </c>
      <c r="E455" s="96">
        <v>0</v>
      </c>
      <c r="F455" s="87"/>
      <c r="G455" s="88" t="s">
        <v>48</v>
      </c>
      <c r="H455" s="88" t="s">
        <v>49</v>
      </c>
      <c r="I455" s="96">
        <v>1228751</v>
      </c>
      <c r="J455" s="96">
        <v>1241251</v>
      </c>
      <c r="K455" s="96">
        <v>1234540</v>
      </c>
      <c r="L455" s="89">
        <v>99.459335783012506</v>
      </c>
      <c r="M455" s="6"/>
      <c r="N455" s="6"/>
      <c r="O455" s="7"/>
      <c r="P455" s="6"/>
      <c r="Q455" s="6"/>
      <c r="R455" s="3"/>
      <c r="S455"/>
      <c r="T455"/>
      <c r="U455"/>
      <c r="V455"/>
      <c r="W455"/>
      <c r="X455"/>
      <c r="Y455"/>
      <c r="Z455" s="4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>
      <c r="A456" s="108"/>
      <c r="B456" s="91"/>
      <c r="C456" s="94">
        <v>0</v>
      </c>
      <c r="D456" s="94">
        <v>0</v>
      </c>
      <c r="E456" s="94">
        <v>0</v>
      </c>
      <c r="F456" s="92"/>
      <c r="G456" s="93"/>
      <c r="H456" s="93"/>
      <c r="I456" s="94"/>
      <c r="J456" s="94"/>
      <c r="K456" s="94"/>
      <c r="L456" s="95"/>
      <c r="M456" s="6"/>
      <c r="N456" s="6"/>
      <c r="O456" s="7"/>
      <c r="P456" s="6"/>
      <c r="Q456" s="6"/>
      <c r="R456" s="3"/>
      <c r="S456"/>
      <c r="T456"/>
      <c r="U456"/>
      <c r="V456"/>
      <c r="W456"/>
      <c r="X456"/>
      <c r="Y456"/>
      <c r="Z456" s="4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ht="63">
      <c r="A457" s="85" t="s">
        <v>252</v>
      </c>
      <c r="B457" s="86"/>
      <c r="C457" s="96">
        <v>0</v>
      </c>
      <c r="D457" s="96">
        <v>0</v>
      </c>
      <c r="E457" s="96">
        <v>0</v>
      </c>
      <c r="F457" s="87"/>
      <c r="G457" s="88"/>
      <c r="H457" s="88"/>
      <c r="I457" s="96"/>
      <c r="J457" s="96"/>
      <c r="K457" s="96"/>
      <c r="L457" s="89"/>
      <c r="M457" s="6"/>
      <c r="N457" s="6"/>
      <c r="O457" s="7"/>
      <c r="P457" s="6"/>
      <c r="Q457" s="6"/>
      <c r="R457" s="3"/>
      <c r="S457"/>
      <c r="T457"/>
      <c r="U457"/>
      <c r="V457"/>
      <c r="W457"/>
      <c r="X457"/>
      <c r="Y457"/>
      <c r="Z457" s="4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>
      <c r="A458" s="108" t="s">
        <v>196</v>
      </c>
      <c r="B458" s="91"/>
      <c r="C458" s="94">
        <v>3029500</v>
      </c>
      <c r="D458" s="94">
        <v>3267200</v>
      </c>
      <c r="E458" s="94">
        <v>3248008.2796800002</v>
      </c>
      <c r="F458" s="92">
        <v>99.412594260528905</v>
      </c>
      <c r="G458" s="93" t="s">
        <v>45</v>
      </c>
      <c r="H458" s="93" t="s">
        <v>46</v>
      </c>
      <c r="I458" s="94">
        <v>257639</v>
      </c>
      <c r="J458" s="94">
        <v>261389</v>
      </c>
      <c r="K458" s="94">
        <v>227274</v>
      </c>
      <c r="L458" s="95">
        <v>86.948570903901896</v>
      </c>
      <c r="M458" s="6"/>
      <c r="N458" s="6"/>
      <c r="O458" s="184">
        <f>Sheet1!K454+Sheet1!K458+Sheet1!K462+Sheet1!K492</f>
        <v>3736486</v>
      </c>
      <c r="P458" s="6"/>
      <c r="Q458" s="6"/>
      <c r="R458" s="3"/>
      <c r="S458"/>
      <c r="T458"/>
      <c r="U458"/>
      <c r="V458"/>
      <c r="W458"/>
      <c r="X458"/>
      <c r="Y458"/>
      <c r="Z458" s="4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spans="1:1024">
      <c r="A459" s="101"/>
      <c r="B459" s="86"/>
      <c r="C459" s="96">
        <v>0</v>
      </c>
      <c r="D459" s="96">
        <v>0</v>
      </c>
      <c r="E459" s="96">
        <v>0</v>
      </c>
      <c r="F459" s="87"/>
      <c r="G459" s="88" t="s">
        <v>48</v>
      </c>
      <c r="H459" s="88" t="s">
        <v>49</v>
      </c>
      <c r="I459" s="96">
        <v>84964</v>
      </c>
      <c r="J459" s="96">
        <v>83714</v>
      </c>
      <c r="K459" s="96">
        <v>72979</v>
      </c>
      <c r="L459" s="89">
        <v>87.1765773944621</v>
      </c>
      <c r="M459" s="6"/>
      <c r="N459" s="6"/>
      <c r="O459" s="184">
        <f>Sheet1!K455+Sheet1!K459+Sheet1!K463+Sheet1!K493</f>
        <v>1374594</v>
      </c>
      <c r="P459" s="130">
        <f>Sheet1!O459/(Sheet1!O459+Sheet1!O458)</f>
        <v>0.26894394139790417</v>
      </c>
      <c r="Q459" s="6"/>
      <c r="R459" s="3"/>
      <c r="S459"/>
      <c r="T459"/>
      <c r="U459"/>
      <c r="V459"/>
      <c r="W459"/>
      <c r="X459"/>
      <c r="Y459"/>
      <c r="Z459" s="4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spans="1:1024">
      <c r="A460" s="108"/>
      <c r="B460" s="91"/>
      <c r="C460" s="94">
        <v>0</v>
      </c>
      <c r="D460" s="94">
        <v>0</v>
      </c>
      <c r="E460" s="94">
        <v>0</v>
      </c>
      <c r="F460" s="92"/>
      <c r="G460" s="93"/>
      <c r="H460" s="93"/>
      <c r="I460" s="94"/>
      <c r="J460" s="94"/>
      <c r="K460" s="94"/>
      <c r="L460" s="95"/>
      <c r="M460" s="6"/>
      <c r="N460" s="6"/>
      <c r="O460" s="7"/>
      <c r="P460" s="6"/>
      <c r="Q460" s="6"/>
      <c r="R460" s="3"/>
      <c r="S460"/>
      <c r="T460"/>
      <c r="U460"/>
      <c r="V460"/>
      <c r="W460"/>
      <c r="X460"/>
      <c r="Y460"/>
      <c r="Z460" s="4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 ht="31.5">
      <c r="A461" s="85" t="s">
        <v>263</v>
      </c>
      <c r="B461" s="86"/>
      <c r="C461" s="96">
        <v>0</v>
      </c>
      <c r="D461" s="96">
        <v>0</v>
      </c>
      <c r="E461" s="96">
        <v>0</v>
      </c>
      <c r="F461" s="87"/>
      <c r="G461" s="88"/>
      <c r="H461" s="88"/>
      <c r="I461" s="96"/>
      <c r="J461" s="96"/>
      <c r="K461" s="96"/>
      <c r="L461" s="89"/>
      <c r="M461" s="6"/>
      <c r="N461" s="6"/>
      <c r="O461" s="7"/>
      <c r="P461" s="6"/>
      <c r="Q461" s="6"/>
      <c r="R461" s="3"/>
      <c r="S461"/>
      <c r="T461"/>
      <c r="U461"/>
      <c r="V461"/>
      <c r="W461"/>
      <c r="X461"/>
      <c r="Y461"/>
      <c r="Z461" s="4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 ht="47.25">
      <c r="A462" s="108" t="s">
        <v>194</v>
      </c>
      <c r="B462" s="91"/>
      <c r="C462" s="94">
        <v>11935900</v>
      </c>
      <c r="D462" s="94">
        <v>17152400</v>
      </c>
      <c r="E462" s="94">
        <v>17114534.20865</v>
      </c>
      <c r="F462" s="92">
        <v>99.779239107355195</v>
      </c>
      <c r="G462" s="93" t="s">
        <v>45</v>
      </c>
      <c r="H462" s="93" t="s">
        <v>46</v>
      </c>
      <c r="I462" s="94">
        <v>1537169</v>
      </c>
      <c r="J462" s="94">
        <v>1611582</v>
      </c>
      <c r="K462" s="94">
        <v>1813023</v>
      </c>
      <c r="L462" s="95">
        <v>112.49958115690001</v>
      </c>
      <c r="M462" s="6"/>
      <c r="N462" s="6"/>
      <c r="O462" s="7"/>
      <c r="P462" s="6"/>
      <c r="Q462" s="6"/>
      <c r="R462" s="3"/>
      <c r="S462"/>
      <c r="T462"/>
      <c r="U462"/>
      <c r="V462"/>
      <c r="W462"/>
      <c r="X462"/>
      <c r="Y462"/>
      <c r="Z462" s="4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>
      <c r="A463" s="101"/>
      <c r="B463" s="86"/>
      <c r="C463" s="96">
        <v>0</v>
      </c>
      <c r="D463" s="96">
        <v>0</v>
      </c>
      <c r="E463" s="96">
        <v>0</v>
      </c>
      <c r="F463" s="87"/>
      <c r="G463" s="88" t="s">
        <v>48</v>
      </c>
      <c r="H463" s="88" t="s">
        <v>49</v>
      </c>
      <c r="I463" s="96">
        <v>26019</v>
      </c>
      <c r="J463" s="96">
        <v>25269</v>
      </c>
      <c r="K463" s="96">
        <v>29690</v>
      </c>
      <c r="L463" s="89">
        <v>117.495745775456</v>
      </c>
      <c r="M463" s="6"/>
      <c r="N463" s="6"/>
      <c r="O463" s="7"/>
      <c r="P463" s="6"/>
      <c r="Q463" s="6"/>
      <c r="R463" s="3"/>
      <c r="S463"/>
      <c r="T463"/>
      <c r="U463"/>
      <c r="V463"/>
      <c r="W463"/>
      <c r="X463"/>
      <c r="Y463"/>
      <c r="Z463" s="4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>
      <c r="A464" s="108"/>
      <c r="B464" s="91"/>
      <c r="C464" s="94">
        <v>0</v>
      </c>
      <c r="D464" s="94">
        <v>0</v>
      </c>
      <c r="E464" s="94">
        <v>0</v>
      </c>
      <c r="F464" s="92"/>
      <c r="G464" s="93"/>
      <c r="H464" s="93"/>
      <c r="I464" s="94"/>
      <c r="J464" s="94"/>
      <c r="K464" s="94"/>
      <c r="L464" s="95"/>
      <c r="M464" s="6"/>
      <c r="N464" s="6"/>
      <c r="O464" s="7"/>
      <c r="P464" s="6"/>
      <c r="Q464" s="6"/>
      <c r="R464" s="3"/>
      <c r="S464"/>
      <c r="T464"/>
      <c r="U464"/>
      <c r="V464"/>
      <c r="W464"/>
      <c r="X464"/>
      <c r="Y464"/>
      <c r="Z464" s="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 ht="31.5">
      <c r="A465" s="85" t="s">
        <v>197</v>
      </c>
      <c r="B465" s="86"/>
      <c r="C465" s="96">
        <v>0</v>
      </c>
      <c r="D465" s="96">
        <v>0</v>
      </c>
      <c r="E465" s="96">
        <v>0</v>
      </c>
      <c r="F465" s="87"/>
      <c r="G465" s="88"/>
      <c r="H465" s="88"/>
      <c r="I465" s="96"/>
      <c r="J465" s="96"/>
      <c r="K465" s="96"/>
      <c r="L465" s="89"/>
      <c r="M465" s="6"/>
      <c r="N465" s="6"/>
      <c r="O465" s="7"/>
      <c r="P465" s="6"/>
      <c r="Q465" s="6"/>
      <c r="R465" s="3"/>
      <c r="S465"/>
      <c r="T465"/>
      <c r="U465"/>
      <c r="V465"/>
      <c r="W465"/>
      <c r="X465"/>
      <c r="Y465"/>
      <c r="Z465" s="4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 ht="47.25">
      <c r="A466" s="108" t="s">
        <v>194</v>
      </c>
      <c r="B466" s="91"/>
      <c r="C466" s="94">
        <v>208292</v>
      </c>
      <c r="D466" s="94">
        <v>1100892</v>
      </c>
      <c r="E466" s="94">
        <v>1049094.2314299999</v>
      </c>
      <c r="F466" s="92">
        <v>95.294927334379807</v>
      </c>
      <c r="G466" s="93" t="s">
        <v>254</v>
      </c>
      <c r="H466" s="93" t="s">
        <v>101</v>
      </c>
      <c r="I466" s="94">
        <v>132000</v>
      </c>
      <c r="J466" s="94">
        <v>135201</v>
      </c>
      <c r="K466" s="94">
        <v>147656</v>
      </c>
      <c r="L466" s="95">
        <v>109.212209968861</v>
      </c>
      <c r="M466" s="6"/>
      <c r="N466" s="6"/>
      <c r="O466" s="7"/>
      <c r="P466" s="6"/>
      <c r="Q466" s="6"/>
      <c r="R466" s="3"/>
      <c r="S466"/>
      <c r="T466"/>
      <c r="U466"/>
      <c r="V466"/>
      <c r="W466"/>
      <c r="X466"/>
      <c r="Y466"/>
      <c r="Z466" s="4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>
      <c r="A467" s="101"/>
      <c r="B467" s="86"/>
      <c r="C467" s="96">
        <v>0</v>
      </c>
      <c r="D467" s="96">
        <v>0</v>
      </c>
      <c r="E467" s="96">
        <v>0</v>
      </c>
      <c r="F467" s="87"/>
      <c r="G467" s="88" t="s">
        <v>264</v>
      </c>
      <c r="H467" s="88" t="s">
        <v>101</v>
      </c>
      <c r="I467" s="96">
        <v>471014</v>
      </c>
      <c r="J467" s="96">
        <v>0</v>
      </c>
      <c r="K467" s="96">
        <v>0</v>
      </c>
      <c r="L467" s="89">
        <v>0</v>
      </c>
      <c r="M467" s="6"/>
      <c r="N467" s="6"/>
      <c r="O467" s="7"/>
      <c r="P467" s="6"/>
      <c r="Q467" s="6"/>
      <c r="R467" s="3"/>
      <c r="S467"/>
      <c r="T467"/>
      <c r="U467"/>
      <c r="V467"/>
      <c r="W467"/>
      <c r="X467"/>
      <c r="Y467"/>
      <c r="Z467" s="4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spans="1:1024">
      <c r="A468" s="108"/>
      <c r="B468" s="91"/>
      <c r="C468" s="94">
        <v>0</v>
      </c>
      <c r="D468" s="94">
        <v>0</v>
      </c>
      <c r="E468" s="94">
        <v>0</v>
      </c>
      <c r="F468" s="92"/>
      <c r="G468" s="93" t="s">
        <v>264</v>
      </c>
      <c r="H468" s="93" t="s">
        <v>170</v>
      </c>
      <c r="I468" s="94">
        <v>0</v>
      </c>
      <c r="J468" s="94">
        <v>453514</v>
      </c>
      <c r="K468" s="94">
        <v>159037</v>
      </c>
      <c r="L468" s="95">
        <v>35.0677156603765</v>
      </c>
      <c r="M468" s="6"/>
      <c r="N468" s="6"/>
      <c r="O468" s="7"/>
      <c r="P468" s="6"/>
      <c r="Q468" s="6"/>
      <c r="R468" s="3"/>
      <c r="S468"/>
      <c r="T468"/>
      <c r="U468"/>
      <c r="V468"/>
      <c r="W468"/>
      <c r="X468"/>
      <c r="Y468"/>
      <c r="Z468" s="4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spans="1:1024">
      <c r="A469" s="101"/>
      <c r="B469" s="86"/>
      <c r="C469" s="96">
        <v>0</v>
      </c>
      <c r="D469" s="96">
        <v>0</v>
      </c>
      <c r="E469" s="96">
        <v>0</v>
      </c>
      <c r="F469" s="87"/>
      <c r="G469" s="88"/>
      <c r="H469" s="88"/>
      <c r="I469" s="96"/>
      <c r="J469" s="96"/>
      <c r="K469" s="96"/>
      <c r="L469" s="89"/>
      <c r="M469" s="6"/>
      <c r="N469" s="6"/>
      <c r="O469" s="7"/>
      <c r="P469" s="6"/>
      <c r="Q469" s="6"/>
      <c r="R469" s="3"/>
      <c r="S469"/>
      <c r="T469"/>
      <c r="U469"/>
      <c r="V469"/>
      <c r="W469"/>
      <c r="X469"/>
      <c r="Y469"/>
      <c r="Z469" s="4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 ht="31.5">
      <c r="A470" s="90" t="s">
        <v>149</v>
      </c>
      <c r="B470" s="91"/>
      <c r="C470" s="94">
        <v>0</v>
      </c>
      <c r="D470" s="94">
        <v>0</v>
      </c>
      <c r="E470" s="94">
        <v>0</v>
      </c>
      <c r="F470" s="92"/>
      <c r="G470" s="93"/>
      <c r="H470" s="93"/>
      <c r="I470" s="94"/>
      <c r="J470" s="94"/>
      <c r="K470" s="94"/>
      <c r="L470" s="95"/>
      <c r="M470" s="6"/>
      <c r="N470" s="6"/>
      <c r="O470" s="7"/>
      <c r="P470" s="6"/>
      <c r="Q470" s="6"/>
      <c r="R470" s="3"/>
      <c r="S470"/>
      <c r="T470"/>
      <c r="U470"/>
      <c r="V470"/>
      <c r="W470"/>
      <c r="X470"/>
      <c r="Y470"/>
      <c r="Z470" s="4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 ht="47.25">
      <c r="A471" s="101" t="s">
        <v>202</v>
      </c>
      <c r="B471" s="86"/>
      <c r="C471" s="96">
        <v>445394.826</v>
      </c>
      <c r="D471" s="96">
        <v>515394.826</v>
      </c>
      <c r="E471" s="96">
        <v>498856.04298000003</v>
      </c>
      <c r="F471" s="87">
        <v>96.791045973752205</v>
      </c>
      <c r="G471" s="88" t="s">
        <v>199</v>
      </c>
      <c r="H471" s="88" t="s">
        <v>170</v>
      </c>
      <c r="I471" s="96">
        <v>90905</v>
      </c>
      <c r="J471" s="96">
        <v>92155</v>
      </c>
      <c r="K471" s="96">
        <v>110265</v>
      </c>
      <c r="L471" s="89">
        <v>119.65167381042799</v>
      </c>
      <c r="M471" s="6"/>
      <c r="N471" s="6"/>
      <c r="O471" s="7"/>
      <c r="P471" s="6"/>
      <c r="Q471" s="6"/>
      <c r="R471" s="3"/>
      <c r="S471"/>
      <c r="T471"/>
      <c r="U471"/>
      <c r="V471"/>
      <c r="W471"/>
      <c r="X471"/>
      <c r="Y471"/>
      <c r="Z471" s="4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>
      <c r="A472" s="108"/>
      <c r="B472" s="91"/>
      <c r="C472" s="94">
        <v>0</v>
      </c>
      <c r="D472" s="94">
        <v>0</v>
      </c>
      <c r="E472" s="94">
        <v>0</v>
      </c>
      <c r="F472" s="92"/>
      <c r="G472" s="93"/>
      <c r="H472" s="93"/>
      <c r="I472" s="94"/>
      <c r="J472" s="94"/>
      <c r="K472" s="94"/>
      <c r="L472" s="95"/>
      <c r="M472" s="6"/>
      <c r="N472" s="6"/>
      <c r="O472" s="7"/>
      <c r="P472" s="6"/>
      <c r="Q472" s="6"/>
      <c r="R472" s="3"/>
      <c r="S472"/>
      <c r="T472"/>
      <c r="U472"/>
      <c r="V472"/>
      <c r="W472"/>
      <c r="X472"/>
      <c r="Y472"/>
      <c r="Z472" s="4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 ht="31.5">
      <c r="A473" s="85" t="s">
        <v>152</v>
      </c>
      <c r="B473" s="86"/>
      <c r="C473" s="96">
        <v>0</v>
      </c>
      <c r="D473" s="96">
        <v>0</v>
      </c>
      <c r="E473" s="96">
        <v>0</v>
      </c>
      <c r="F473" s="87"/>
      <c r="G473" s="88"/>
      <c r="H473" s="88"/>
      <c r="I473" s="96"/>
      <c r="J473" s="96"/>
      <c r="K473" s="96"/>
      <c r="L473" s="89"/>
      <c r="M473" s="6"/>
      <c r="N473" s="6"/>
      <c r="O473" s="7"/>
      <c r="P473" s="6"/>
      <c r="Q473" s="6"/>
      <c r="R473" s="3"/>
      <c r="S473"/>
      <c r="T473"/>
      <c r="U473"/>
      <c r="V473"/>
      <c r="W473"/>
      <c r="X473"/>
      <c r="Y473"/>
      <c r="Z473" s="4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 ht="31.5">
      <c r="A474" s="108" t="s">
        <v>213</v>
      </c>
      <c r="B474" s="91"/>
      <c r="C474" s="94">
        <v>0</v>
      </c>
      <c r="D474" s="94">
        <v>0</v>
      </c>
      <c r="E474" s="94">
        <v>0</v>
      </c>
      <c r="F474" s="92"/>
      <c r="G474" s="93"/>
      <c r="H474" s="93"/>
      <c r="I474" s="94"/>
      <c r="J474" s="94"/>
      <c r="K474" s="94"/>
      <c r="L474" s="95"/>
      <c r="M474" s="6"/>
      <c r="N474" s="6"/>
      <c r="O474" s="7"/>
      <c r="P474" s="6"/>
      <c r="Q474" s="6"/>
      <c r="R474" s="3"/>
      <c r="S474"/>
      <c r="T474"/>
      <c r="U474"/>
      <c r="V474"/>
      <c r="W474"/>
      <c r="X474"/>
      <c r="Y474"/>
      <c r="Z474" s="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 ht="31.5">
      <c r="A475" s="85" t="s">
        <v>201</v>
      </c>
      <c r="B475" s="86"/>
      <c r="C475" s="96">
        <v>0</v>
      </c>
      <c r="D475" s="96">
        <v>0</v>
      </c>
      <c r="E475" s="96">
        <v>0</v>
      </c>
      <c r="F475" s="87"/>
      <c r="G475" s="88"/>
      <c r="H475" s="88"/>
      <c r="I475" s="96"/>
      <c r="J475" s="96"/>
      <c r="K475" s="96"/>
      <c r="L475" s="89"/>
      <c r="M475" s="6"/>
      <c r="N475" s="6"/>
      <c r="O475" s="7"/>
      <c r="P475" s="6"/>
      <c r="Q475" s="6"/>
      <c r="R475" s="3"/>
      <c r="S475"/>
      <c r="T475"/>
      <c r="U475"/>
      <c r="V475"/>
      <c r="W475"/>
      <c r="X475"/>
      <c r="Y475"/>
      <c r="Z475" s="4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 ht="47.25">
      <c r="A476" s="108" t="s">
        <v>202</v>
      </c>
      <c r="B476" s="91"/>
      <c r="C476" s="94">
        <v>4765409</v>
      </c>
      <c r="D476" s="94">
        <v>6515409</v>
      </c>
      <c r="E476" s="94">
        <v>3746315.6046000002</v>
      </c>
      <c r="F476" s="92">
        <v>57.499315923221403</v>
      </c>
      <c r="G476" s="93" t="s">
        <v>154</v>
      </c>
      <c r="H476" s="93" t="s">
        <v>101</v>
      </c>
      <c r="I476" s="94">
        <v>570</v>
      </c>
      <c r="J476" s="94">
        <v>570</v>
      </c>
      <c r="K476" s="94">
        <v>562</v>
      </c>
      <c r="L476" s="95">
        <v>98.596491228070207</v>
      </c>
      <c r="M476" s="6"/>
      <c r="N476" s="6"/>
      <c r="O476" s="7"/>
      <c r="P476" s="6"/>
      <c r="Q476" s="6"/>
      <c r="R476" s="3"/>
      <c r="S476"/>
      <c r="T476"/>
      <c r="U476"/>
      <c r="V476"/>
      <c r="W476"/>
      <c r="X476"/>
      <c r="Y476"/>
      <c r="Z476" s="4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spans="1:1024">
      <c r="A477" s="101"/>
      <c r="B477" s="86"/>
      <c r="C477" s="96">
        <v>0</v>
      </c>
      <c r="D477" s="96">
        <v>0</v>
      </c>
      <c r="E477" s="96">
        <v>0</v>
      </c>
      <c r="F477" s="87"/>
      <c r="G477" s="88" t="s">
        <v>169</v>
      </c>
      <c r="H477" s="88" t="s">
        <v>170</v>
      </c>
      <c r="I477" s="96">
        <v>3123168</v>
      </c>
      <c r="J477" s="96">
        <v>3123168</v>
      </c>
      <c r="K477" s="96">
        <v>2123445</v>
      </c>
      <c r="L477" s="89">
        <v>67.990098515353594</v>
      </c>
      <c r="M477" s="6"/>
      <c r="N477" s="6"/>
      <c r="O477" s="7"/>
      <c r="P477" s="6"/>
      <c r="Q477" s="6"/>
      <c r="R477" s="3"/>
      <c r="S477"/>
      <c r="T477"/>
      <c r="U477"/>
      <c r="V477"/>
      <c r="W477"/>
      <c r="X477"/>
      <c r="Y477"/>
      <c r="Z477" s="4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spans="1:1024">
      <c r="A478" s="108"/>
      <c r="B478" s="91"/>
      <c r="C478" s="94">
        <v>0</v>
      </c>
      <c r="D478" s="94">
        <v>0</v>
      </c>
      <c r="E478" s="94">
        <v>0</v>
      </c>
      <c r="F478" s="92"/>
      <c r="G478" s="93" t="s">
        <v>171</v>
      </c>
      <c r="H478" s="93" t="s">
        <v>170</v>
      </c>
      <c r="I478" s="94">
        <v>45913</v>
      </c>
      <c r="J478" s="94">
        <v>45913</v>
      </c>
      <c r="K478" s="94">
        <v>31142</v>
      </c>
      <c r="L478" s="95">
        <v>67.8282839282992</v>
      </c>
      <c r="M478" s="6"/>
      <c r="N478" s="6"/>
      <c r="O478" s="7"/>
      <c r="P478" s="6"/>
      <c r="Q478" s="6"/>
      <c r="R478" s="3"/>
      <c r="S478"/>
      <c r="T478"/>
      <c r="U478"/>
      <c r="V478"/>
      <c r="W478"/>
      <c r="X478"/>
      <c r="Y478"/>
      <c r="Z478" s="4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>
      <c r="A479" s="101"/>
      <c r="B479" s="86"/>
      <c r="C479" s="96">
        <v>0</v>
      </c>
      <c r="D479" s="96">
        <v>0</v>
      </c>
      <c r="E479" s="96">
        <v>0</v>
      </c>
      <c r="F479" s="87"/>
      <c r="G479" s="88" t="s">
        <v>172</v>
      </c>
      <c r="H479" s="88" t="s">
        <v>170</v>
      </c>
      <c r="I479" s="96">
        <v>46766</v>
      </c>
      <c r="J479" s="96">
        <v>46766</v>
      </c>
      <c r="K479" s="96">
        <v>32537</v>
      </c>
      <c r="L479" s="89">
        <v>69.574049523157896</v>
      </c>
      <c r="M479" s="6"/>
      <c r="N479" s="6"/>
      <c r="O479" s="7"/>
      <c r="P479" s="6"/>
      <c r="Q479" s="6"/>
      <c r="R479" s="3"/>
      <c r="S479"/>
      <c r="T479"/>
      <c r="U479"/>
      <c r="V479"/>
      <c r="W479"/>
      <c r="X479"/>
      <c r="Y479"/>
      <c r="Z479" s="4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>
      <c r="A480" s="108"/>
      <c r="B480" s="91"/>
      <c r="C480" s="94">
        <v>0</v>
      </c>
      <c r="D480" s="94">
        <v>0</v>
      </c>
      <c r="E480" s="94">
        <v>0</v>
      </c>
      <c r="F480" s="92"/>
      <c r="G480" s="93" t="s">
        <v>158</v>
      </c>
      <c r="H480" s="93" t="s">
        <v>101</v>
      </c>
      <c r="I480" s="94">
        <v>58592</v>
      </c>
      <c r="J480" s="94">
        <v>58591</v>
      </c>
      <c r="K480" s="94">
        <v>60085</v>
      </c>
      <c r="L480" s="95">
        <v>102.54987967435299</v>
      </c>
      <c r="M480" s="6"/>
      <c r="N480" s="6"/>
      <c r="O480" s="7"/>
      <c r="P480" s="6"/>
      <c r="Q480" s="6"/>
      <c r="R480" s="3"/>
      <c r="S480"/>
      <c r="T480"/>
      <c r="U480"/>
      <c r="V480"/>
      <c r="W480"/>
      <c r="X480"/>
      <c r="Y480"/>
      <c r="Z480" s="4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>
      <c r="A481" s="101"/>
      <c r="B481" s="86"/>
      <c r="C481" s="96">
        <v>0</v>
      </c>
      <c r="D481" s="96">
        <v>0</v>
      </c>
      <c r="E481" s="96">
        <v>0</v>
      </c>
      <c r="F481" s="87"/>
      <c r="G481" s="88" t="s">
        <v>159</v>
      </c>
      <c r="H481" s="88" t="s">
        <v>101</v>
      </c>
      <c r="I481" s="96">
        <v>166107</v>
      </c>
      <c r="J481" s="96">
        <v>166107</v>
      </c>
      <c r="K481" s="96">
        <v>183653</v>
      </c>
      <c r="L481" s="89">
        <v>110.563070791719</v>
      </c>
      <c r="M481" s="6"/>
      <c r="N481" s="6"/>
      <c r="O481" s="7"/>
      <c r="P481" s="6"/>
      <c r="Q481" s="6"/>
      <c r="R481" s="3"/>
      <c r="S481"/>
      <c r="T481"/>
      <c r="U481"/>
      <c r="V481"/>
      <c r="W481"/>
      <c r="X481"/>
      <c r="Y481"/>
      <c r="Z481" s="4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>
      <c r="A482" s="108"/>
      <c r="B482" s="91"/>
      <c r="C482" s="94">
        <v>0</v>
      </c>
      <c r="D482" s="94">
        <v>0</v>
      </c>
      <c r="E482" s="94">
        <v>0</v>
      </c>
      <c r="F482" s="92"/>
      <c r="G482" s="93" t="s">
        <v>173</v>
      </c>
      <c r="H482" s="93" t="s">
        <v>170</v>
      </c>
      <c r="I482" s="94">
        <v>77731</v>
      </c>
      <c r="J482" s="94">
        <v>77731</v>
      </c>
      <c r="K482" s="94">
        <v>53448</v>
      </c>
      <c r="L482" s="95">
        <v>68.7602114986299</v>
      </c>
      <c r="M482" s="6"/>
      <c r="N482" s="6"/>
      <c r="O482" s="7"/>
      <c r="P482" s="6"/>
      <c r="Q482" s="6"/>
      <c r="R482" s="3"/>
      <c r="S482"/>
      <c r="T482"/>
      <c r="U482"/>
      <c r="V482"/>
      <c r="W482"/>
      <c r="X482"/>
      <c r="Y482"/>
      <c r="Z482" s="4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>
      <c r="A483" s="101"/>
      <c r="B483" s="86"/>
      <c r="C483" s="96">
        <v>0</v>
      </c>
      <c r="D483" s="96">
        <v>0</v>
      </c>
      <c r="E483" s="96">
        <v>0</v>
      </c>
      <c r="F483" s="87"/>
      <c r="G483" s="88" t="s">
        <v>177</v>
      </c>
      <c r="H483" s="88" t="s">
        <v>170</v>
      </c>
      <c r="I483" s="96">
        <v>2828590</v>
      </c>
      <c r="J483" s="96">
        <v>2828590</v>
      </c>
      <c r="K483" s="96">
        <v>1662890</v>
      </c>
      <c r="L483" s="89">
        <v>58.7886544179255</v>
      </c>
      <c r="M483" s="6"/>
      <c r="N483" s="6"/>
      <c r="O483" s="7"/>
      <c r="P483" s="6"/>
      <c r="Q483" s="6"/>
      <c r="R483" s="3"/>
      <c r="S483"/>
      <c r="T483"/>
      <c r="U483"/>
      <c r="V483"/>
      <c r="W483"/>
      <c r="X483"/>
      <c r="Y483"/>
      <c r="Z483" s="4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>
      <c r="A484" s="108"/>
      <c r="B484" s="91"/>
      <c r="C484" s="94">
        <v>0</v>
      </c>
      <c r="D484" s="94">
        <v>0</v>
      </c>
      <c r="E484" s="94">
        <v>0</v>
      </c>
      <c r="F484" s="92"/>
      <c r="G484" s="93"/>
      <c r="H484" s="93"/>
      <c r="I484" s="94"/>
      <c r="J484" s="94"/>
      <c r="K484" s="94"/>
      <c r="L484" s="95"/>
      <c r="M484" s="6"/>
      <c r="N484" s="6"/>
      <c r="O484" s="7"/>
      <c r="P484" s="6"/>
      <c r="Q484" s="6"/>
      <c r="R484" s="3"/>
      <c r="S484"/>
      <c r="T484"/>
      <c r="U484"/>
      <c r="V484"/>
      <c r="W484"/>
      <c r="X484"/>
      <c r="Y484"/>
      <c r="Z484" s="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 ht="31.5">
      <c r="A485" s="85" t="s">
        <v>203</v>
      </c>
      <c r="B485" s="86"/>
      <c r="C485" s="96">
        <v>0</v>
      </c>
      <c r="D485" s="96">
        <v>0</v>
      </c>
      <c r="E485" s="96">
        <v>0</v>
      </c>
      <c r="F485" s="87"/>
      <c r="G485" s="88"/>
      <c r="H485" s="88"/>
      <c r="I485" s="96"/>
      <c r="J485" s="96"/>
      <c r="K485" s="96"/>
      <c r="L485" s="89"/>
      <c r="M485" s="6"/>
      <c r="N485" s="6"/>
      <c r="O485" s="7"/>
      <c r="P485" s="6"/>
      <c r="Q485" s="6"/>
      <c r="R485" s="3"/>
      <c r="S485"/>
      <c r="T485"/>
      <c r="U485"/>
      <c r="V485"/>
      <c r="W485"/>
      <c r="X485"/>
      <c r="Y485"/>
      <c r="Z485" s="4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spans="1:1024" ht="47.25">
      <c r="A486" s="108" t="s">
        <v>194</v>
      </c>
      <c r="B486" s="91"/>
      <c r="C486" s="94">
        <v>877197</v>
      </c>
      <c r="D486" s="94">
        <v>1002197</v>
      </c>
      <c r="E486" s="94">
        <v>985222.02639999997</v>
      </c>
      <c r="F486" s="92">
        <v>98.306223866165993</v>
      </c>
      <c r="G486" s="93" t="s">
        <v>169</v>
      </c>
      <c r="H486" s="93" t="s">
        <v>170</v>
      </c>
      <c r="I486" s="94">
        <v>112310</v>
      </c>
      <c r="J486" s="94">
        <v>112310</v>
      </c>
      <c r="K486" s="94">
        <v>105996</v>
      </c>
      <c r="L486" s="95">
        <v>94.378060724779601</v>
      </c>
      <c r="M486" s="6"/>
      <c r="N486" s="6"/>
      <c r="O486" s="7"/>
      <c r="P486" s="6"/>
      <c r="Q486" s="6"/>
      <c r="R486" s="3"/>
      <c r="S486"/>
      <c r="T486"/>
      <c r="U486"/>
      <c r="V486"/>
      <c r="W486"/>
      <c r="X486"/>
      <c r="Y486"/>
      <c r="Z486" s="4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spans="1:1024">
      <c r="A487" s="101"/>
      <c r="B487" s="86"/>
      <c r="C487" s="96">
        <v>0</v>
      </c>
      <c r="D487" s="96">
        <v>0</v>
      </c>
      <c r="E487" s="96">
        <v>0</v>
      </c>
      <c r="F487" s="87"/>
      <c r="G487" s="88" t="s">
        <v>171</v>
      </c>
      <c r="H487" s="88" t="s">
        <v>170</v>
      </c>
      <c r="I487" s="96">
        <v>59183</v>
      </c>
      <c r="J487" s="96">
        <v>59183</v>
      </c>
      <c r="K487" s="96">
        <v>58735</v>
      </c>
      <c r="L487" s="89">
        <v>99.243025868915097</v>
      </c>
      <c r="M487" s="6"/>
      <c r="N487" s="6"/>
      <c r="O487" s="7"/>
      <c r="P487" s="6"/>
      <c r="Q487" s="6"/>
      <c r="R487" s="3"/>
      <c r="S487"/>
      <c r="T487"/>
      <c r="U487"/>
      <c r="V487"/>
      <c r="W487"/>
      <c r="X487"/>
      <c r="Y487"/>
      <c r="Z487" s="4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>
      <c r="A488" s="108"/>
      <c r="B488" s="91"/>
      <c r="C488" s="94">
        <v>0</v>
      </c>
      <c r="D488" s="94">
        <v>0</v>
      </c>
      <c r="E488" s="94">
        <v>0</v>
      </c>
      <c r="F488" s="92"/>
      <c r="G488" s="93" t="s">
        <v>177</v>
      </c>
      <c r="H488" s="93" t="s">
        <v>170</v>
      </c>
      <c r="I488" s="94">
        <v>73995</v>
      </c>
      <c r="J488" s="94">
        <v>73995</v>
      </c>
      <c r="K488" s="94">
        <v>80805</v>
      </c>
      <c r="L488" s="95">
        <v>109.203324548956</v>
      </c>
      <c r="M488" s="6"/>
      <c r="N488" s="6"/>
      <c r="O488" s="7"/>
      <c r="P488" s="6"/>
      <c r="Q488" s="6"/>
      <c r="R488" s="3"/>
      <c r="S488"/>
      <c r="T488"/>
      <c r="U488"/>
      <c r="V488"/>
      <c r="W488"/>
      <c r="X488"/>
      <c r="Y488"/>
      <c r="Z488" s="4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>
      <c r="A489" s="101"/>
      <c r="B489" s="86"/>
      <c r="C489" s="96">
        <v>0</v>
      </c>
      <c r="D489" s="96">
        <v>0</v>
      </c>
      <c r="E489" s="96">
        <v>0</v>
      </c>
      <c r="F489" s="87"/>
      <c r="G489" s="88" t="s">
        <v>204</v>
      </c>
      <c r="H489" s="88" t="s">
        <v>170</v>
      </c>
      <c r="I489" s="96">
        <v>767055</v>
      </c>
      <c r="J489" s="96">
        <v>767055</v>
      </c>
      <c r="K489" s="96">
        <v>693470</v>
      </c>
      <c r="L489" s="89">
        <v>90.406815678145605</v>
      </c>
      <c r="M489" s="6"/>
      <c r="N489" s="6"/>
      <c r="O489" s="7"/>
      <c r="P489" s="6"/>
      <c r="Q489" s="6"/>
      <c r="R489" s="3"/>
      <c r="S489"/>
      <c r="T489"/>
      <c r="U489"/>
      <c r="V489"/>
      <c r="W489"/>
      <c r="X489"/>
      <c r="Y489"/>
      <c r="Z489" s="4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>
      <c r="A490" s="108"/>
      <c r="B490" s="91"/>
      <c r="C490" s="94">
        <v>0</v>
      </c>
      <c r="D490" s="94">
        <v>0</v>
      </c>
      <c r="E490" s="94">
        <v>0</v>
      </c>
      <c r="F490" s="92"/>
      <c r="G490" s="93"/>
      <c r="H490" s="93"/>
      <c r="I490" s="94"/>
      <c r="J490" s="94"/>
      <c r="K490" s="94"/>
      <c r="L490" s="95"/>
      <c r="M490" s="6"/>
      <c r="N490" s="6"/>
      <c r="O490" s="7"/>
      <c r="P490" s="6"/>
      <c r="Q490" s="6"/>
      <c r="R490" s="3"/>
      <c r="S490"/>
      <c r="T490"/>
      <c r="U490"/>
      <c r="V490"/>
      <c r="W490"/>
      <c r="X490"/>
      <c r="Y490"/>
      <c r="Z490" s="4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 ht="31.5">
      <c r="A491" s="85" t="s">
        <v>161</v>
      </c>
      <c r="B491" s="86"/>
      <c r="C491" s="96">
        <v>0</v>
      </c>
      <c r="D491" s="96">
        <v>0</v>
      </c>
      <c r="E491" s="96">
        <v>0</v>
      </c>
      <c r="F491" s="87"/>
      <c r="G491" s="88"/>
      <c r="H491" s="88"/>
      <c r="I491" s="96"/>
      <c r="J491" s="96"/>
      <c r="K491" s="96"/>
      <c r="L491" s="89"/>
      <c r="M491" s="6"/>
      <c r="N491" s="6"/>
      <c r="O491" s="7"/>
      <c r="P491" s="6"/>
      <c r="Q491" s="6"/>
      <c r="R491" s="3"/>
      <c r="S491"/>
      <c r="T491"/>
      <c r="U491"/>
      <c r="V491"/>
      <c r="W491"/>
      <c r="X491"/>
      <c r="Y491"/>
      <c r="Z491" s="4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ht="47.25">
      <c r="A492" s="108" t="s">
        <v>227</v>
      </c>
      <c r="B492" s="91"/>
      <c r="C492" s="94">
        <v>3028789</v>
      </c>
      <c r="D492" s="94">
        <v>3485389</v>
      </c>
      <c r="E492" s="94">
        <v>3456259.9457899998</v>
      </c>
      <c r="F492" s="92">
        <v>99.164252420318107</v>
      </c>
      <c r="G492" s="93" t="s">
        <v>45</v>
      </c>
      <c r="H492" s="93" t="s">
        <v>46</v>
      </c>
      <c r="I492" s="94">
        <v>132749</v>
      </c>
      <c r="J492" s="94">
        <v>134749</v>
      </c>
      <c r="K492" s="94">
        <v>135753</v>
      </c>
      <c r="L492" s="95">
        <v>100.745089017358</v>
      </c>
      <c r="M492" s="6"/>
      <c r="N492" s="6"/>
      <c r="O492" s="7"/>
      <c r="P492" s="6"/>
      <c r="Q492" s="6"/>
      <c r="R492" s="3"/>
      <c r="S492"/>
      <c r="T492"/>
      <c r="U492"/>
      <c r="V492"/>
      <c r="W492"/>
      <c r="X492"/>
      <c r="Y492"/>
      <c r="Z492" s="4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>
      <c r="A493" s="101"/>
      <c r="B493" s="86"/>
      <c r="C493" s="96">
        <v>0</v>
      </c>
      <c r="D493" s="96">
        <v>0</v>
      </c>
      <c r="E493" s="96">
        <v>0</v>
      </c>
      <c r="F493" s="87"/>
      <c r="G493" s="88" t="s">
        <v>48</v>
      </c>
      <c r="H493" s="88" t="s">
        <v>49</v>
      </c>
      <c r="I493" s="96">
        <v>39367</v>
      </c>
      <c r="J493" s="96">
        <v>38867</v>
      </c>
      <c r="K493" s="96">
        <v>37385</v>
      </c>
      <c r="L493" s="89">
        <v>96.186996680988997</v>
      </c>
      <c r="M493" s="6"/>
      <c r="N493" s="6"/>
      <c r="O493" s="7"/>
      <c r="P493" s="6"/>
      <c r="Q493" s="6"/>
      <c r="R493" s="3"/>
      <c r="S493"/>
      <c r="T493"/>
      <c r="U493"/>
      <c r="V493"/>
      <c r="W493"/>
      <c r="X493"/>
      <c r="Y493"/>
      <c r="Z493" s="4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>
      <c r="A494" s="108"/>
      <c r="B494" s="91"/>
      <c r="C494" s="94">
        <v>0</v>
      </c>
      <c r="D494" s="94">
        <v>0</v>
      </c>
      <c r="E494" s="94">
        <v>0</v>
      </c>
      <c r="F494" s="92"/>
      <c r="G494" s="93"/>
      <c r="H494" s="93"/>
      <c r="I494" s="94"/>
      <c r="J494" s="94"/>
      <c r="K494" s="94"/>
      <c r="L494" s="95"/>
      <c r="M494" s="6"/>
      <c r="N494" s="6"/>
      <c r="O494" s="7"/>
      <c r="P494" s="6"/>
      <c r="Q494" s="6"/>
      <c r="R494" s="3"/>
      <c r="S494"/>
      <c r="T494"/>
      <c r="U494"/>
      <c r="V494"/>
      <c r="W494"/>
      <c r="X494"/>
      <c r="Y494"/>
      <c r="Z494" s="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spans="1:1024" ht="31.5">
      <c r="A495" s="85" t="s">
        <v>265</v>
      </c>
      <c r="B495" s="86"/>
      <c r="C495" s="96">
        <v>0</v>
      </c>
      <c r="D495" s="96">
        <v>0</v>
      </c>
      <c r="E495" s="96">
        <v>0</v>
      </c>
      <c r="F495" s="87"/>
      <c r="G495" s="88"/>
      <c r="H495" s="88"/>
      <c r="I495" s="96"/>
      <c r="J495" s="96"/>
      <c r="K495" s="96"/>
      <c r="L495" s="89"/>
      <c r="M495" s="6"/>
      <c r="N495" s="6"/>
      <c r="O495" s="7"/>
      <c r="P495" s="6"/>
      <c r="Q495" s="6"/>
      <c r="R495" s="3"/>
      <c r="S495"/>
      <c r="T495"/>
      <c r="U495"/>
      <c r="V495"/>
      <c r="W495"/>
      <c r="X495"/>
      <c r="Y495"/>
      <c r="Z495" s="4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spans="1:1024" ht="47.25">
      <c r="A496" s="108" t="s">
        <v>194</v>
      </c>
      <c r="B496" s="91"/>
      <c r="C496" s="94">
        <v>433251.00300000003</v>
      </c>
      <c r="D496" s="94">
        <v>520251.00300000003</v>
      </c>
      <c r="E496" s="94">
        <v>510346.82309000002</v>
      </c>
      <c r="F496" s="92">
        <v>98.096268944627099</v>
      </c>
      <c r="G496" s="93" t="s">
        <v>249</v>
      </c>
      <c r="H496" s="93" t="s">
        <v>49</v>
      </c>
      <c r="I496" s="94">
        <v>19866</v>
      </c>
      <c r="J496" s="94">
        <v>20366</v>
      </c>
      <c r="K496" s="94">
        <v>20723</v>
      </c>
      <c r="L496" s="95">
        <v>101.75292153589299</v>
      </c>
      <c r="M496" s="6"/>
      <c r="N496" s="6"/>
      <c r="O496" s="7"/>
      <c r="P496" s="6"/>
      <c r="Q496" s="6"/>
      <c r="R496" s="3"/>
      <c r="S496"/>
      <c r="T496"/>
      <c r="U496"/>
      <c r="V496"/>
      <c r="W496"/>
      <c r="X496"/>
      <c r="Y496"/>
      <c r="Z496" s="4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 ht="31.5">
      <c r="A497" s="147" t="s">
        <v>107</v>
      </c>
      <c r="B497" s="148"/>
      <c r="C497" s="149">
        <v>0</v>
      </c>
      <c r="D497" s="149">
        <v>0</v>
      </c>
      <c r="E497" s="149">
        <v>0</v>
      </c>
      <c r="F497" s="150"/>
      <c r="G497" s="88"/>
      <c r="H497" s="88"/>
      <c r="I497" s="96"/>
      <c r="J497" s="96"/>
      <c r="K497" s="96"/>
      <c r="L497" s="89"/>
      <c r="M497" s="6"/>
      <c r="N497" s="6"/>
      <c r="O497" s="7"/>
      <c r="P497" s="6"/>
      <c r="Q497" s="6"/>
      <c r="R497" s="3"/>
      <c r="S497"/>
      <c r="T497"/>
      <c r="U497"/>
      <c r="V497"/>
      <c r="W497"/>
      <c r="X497"/>
      <c r="Y497"/>
      <c r="Z497" s="4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 ht="31.5">
      <c r="A498" s="151" t="s">
        <v>207</v>
      </c>
      <c r="B498" s="152"/>
      <c r="C498" s="153">
        <v>56249699.207000002</v>
      </c>
      <c r="D498" s="153">
        <v>65308099.207000002</v>
      </c>
      <c r="E498" s="153">
        <v>61903671.123379998</v>
      </c>
      <c r="F498" s="154">
        <v>94.787127285959798</v>
      </c>
      <c r="G498" s="120"/>
      <c r="H498" s="120"/>
      <c r="I498" s="121"/>
      <c r="J498" s="121"/>
      <c r="K498" s="121"/>
      <c r="L498" s="122"/>
      <c r="M498" s="6"/>
      <c r="N498" s="6"/>
      <c r="O498" s="7"/>
      <c r="P498" s="6"/>
      <c r="Q498" s="6"/>
      <c r="R498" s="3"/>
      <c r="S498"/>
      <c r="T498"/>
      <c r="U498"/>
      <c r="V498"/>
      <c r="W498"/>
      <c r="X498"/>
      <c r="Y498"/>
      <c r="Z498" s="4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ht="47.25">
      <c r="A499" s="147" t="s">
        <v>266</v>
      </c>
      <c r="B499" s="86"/>
      <c r="C499" s="87"/>
      <c r="D499" s="87"/>
      <c r="E499" s="87"/>
      <c r="F499" s="87"/>
      <c r="G499" s="88"/>
      <c r="H499" s="88"/>
      <c r="I499" s="96"/>
      <c r="J499" s="96"/>
      <c r="K499" s="96"/>
      <c r="L499" s="89"/>
      <c r="M499" s="6"/>
      <c r="N499" s="6"/>
      <c r="O499" s="7"/>
      <c r="P499" s="6"/>
      <c r="Q499" s="6"/>
      <c r="R499" s="3"/>
      <c r="S499"/>
      <c r="T499"/>
      <c r="U499"/>
      <c r="V499"/>
      <c r="W499"/>
      <c r="X499"/>
      <c r="Y499"/>
      <c r="Z499" s="4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>
      <c r="A500" s="90" t="s">
        <v>140</v>
      </c>
      <c r="B500" s="91"/>
      <c r="C500" s="92"/>
      <c r="D500" s="92"/>
      <c r="E500" s="92"/>
      <c r="F500" s="92"/>
      <c r="G500" s="93"/>
      <c r="H500" s="93"/>
      <c r="I500" s="94"/>
      <c r="J500" s="94"/>
      <c r="K500" s="94"/>
      <c r="L500" s="95"/>
      <c r="M500" s="6"/>
      <c r="N500" s="6"/>
      <c r="O500" s="7"/>
      <c r="P500" s="6"/>
      <c r="Q500" s="6"/>
      <c r="R500" s="3"/>
      <c r="S500"/>
      <c r="T500"/>
      <c r="U500"/>
      <c r="V500"/>
      <c r="W500"/>
      <c r="X500"/>
      <c r="Y500"/>
      <c r="Z500" s="4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ht="26.25">
      <c r="A501" s="101"/>
      <c r="B501" s="86" t="s">
        <v>32</v>
      </c>
      <c r="C501" s="96">
        <v>7650</v>
      </c>
      <c r="D501" s="96">
        <v>7950</v>
      </c>
      <c r="E501" s="96">
        <v>1335.77368</v>
      </c>
      <c r="F501" s="87">
        <v>16.802184654088101</v>
      </c>
      <c r="G501" s="88" t="s">
        <v>267</v>
      </c>
      <c r="H501" s="88" t="s">
        <v>164</v>
      </c>
      <c r="I501" s="96">
        <v>56</v>
      </c>
      <c r="J501" s="96">
        <v>9.4</v>
      </c>
      <c r="K501" s="96">
        <v>11</v>
      </c>
      <c r="L501" s="89">
        <v>117.02127659574499</v>
      </c>
      <c r="M501" s="6"/>
      <c r="N501" s="6"/>
      <c r="O501" s="7"/>
      <c r="P501" s="6"/>
      <c r="Q501" s="6"/>
      <c r="R501" s="3"/>
      <c r="S501"/>
      <c r="T501"/>
      <c r="U501"/>
      <c r="V501"/>
      <c r="W501"/>
      <c r="X501"/>
      <c r="Y501"/>
      <c r="Z501" s="4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>
      <c r="A502" s="108"/>
      <c r="B502" s="91" t="s">
        <v>32</v>
      </c>
      <c r="C502" s="94">
        <v>0</v>
      </c>
      <c r="D502" s="94">
        <v>5900</v>
      </c>
      <c r="E502" s="94">
        <v>0</v>
      </c>
      <c r="F502" s="92">
        <v>0</v>
      </c>
      <c r="G502" s="93" t="s">
        <v>268</v>
      </c>
      <c r="H502" s="93" t="s">
        <v>164</v>
      </c>
      <c r="I502" s="94">
        <v>0</v>
      </c>
      <c r="J502" s="94">
        <v>17.8</v>
      </c>
      <c r="K502" s="94">
        <v>0</v>
      </c>
      <c r="L502" s="95">
        <v>0</v>
      </c>
      <c r="M502" s="6"/>
      <c r="N502" s="6"/>
      <c r="O502" s="7"/>
      <c r="P502" s="6"/>
      <c r="Q502" s="6"/>
      <c r="R502" s="3"/>
      <c r="S502"/>
      <c r="T502"/>
      <c r="U502"/>
      <c r="V502"/>
      <c r="W502"/>
      <c r="X502"/>
      <c r="Y502"/>
      <c r="Z502" s="4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ht="26.25">
      <c r="A503" s="101"/>
      <c r="B503" s="86" t="s">
        <v>32</v>
      </c>
      <c r="C503" s="96">
        <v>0</v>
      </c>
      <c r="D503" s="96">
        <v>800</v>
      </c>
      <c r="E503" s="96">
        <v>762.34220000000005</v>
      </c>
      <c r="F503" s="87">
        <v>95.292775000000006</v>
      </c>
      <c r="G503" s="88" t="s">
        <v>269</v>
      </c>
      <c r="H503" s="88" t="s">
        <v>164</v>
      </c>
      <c r="I503" s="96">
        <v>0</v>
      </c>
      <c r="J503" s="96">
        <v>20</v>
      </c>
      <c r="K503" s="96">
        <v>20</v>
      </c>
      <c r="L503" s="89">
        <v>100</v>
      </c>
      <c r="M503" s="6"/>
      <c r="N503" s="6"/>
      <c r="O503" s="7"/>
      <c r="P503" s="6"/>
      <c r="Q503" s="6"/>
      <c r="R503" s="3"/>
      <c r="S503"/>
      <c r="T503"/>
      <c r="U503"/>
      <c r="V503"/>
      <c r="W503"/>
      <c r="X503"/>
      <c r="Y503"/>
      <c r="Z503" s="4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spans="1:1024">
      <c r="A504" s="108"/>
      <c r="B504" s="91"/>
      <c r="C504" s="94">
        <v>0</v>
      </c>
      <c r="D504" s="94">
        <v>0</v>
      </c>
      <c r="E504" s="94">
        <v>0</v>
      </c>
      <c r="F504" s="92"/>
      <c r="G504" s="93"/>
      <c r="H504" s="93"/>
      <c r="I504" s="94"/>
      <c r="J504" s="94"/>
      <c r="K504" s="94"/>
      <c r="L504" s="95"/>
      <c r="M504" s="6"/>
      <c r="N504" s="6"/>
      <c r="O504" s="7"/>
      <c r="P504" s="6"/>
      <c r="Q504" s="6"/>
      <c r="R504" s="3"/>
      <c r="S504"/>
      <c r="T504"/>
      <c r="U504"/>
      <c r="V504"/>
      <c r="W504"/>
      <c r="X504"/>
      <c r="Y504"/>
      <c r="Z504" s="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spans="1:1024" ht="31.5">
      <c r="A505" s="85" t="s">
        <v>60</v>
      </c>
      <c r="B505" s="86"/>
      <c r="C505" s="96">
        <v>0</v>
      </c>
      <c r="D505" s="96">
        <v>0</v>
      </c>
      <c r="E505" s="96">
        <v>0</v>
      </c>
      <c r="F505" s="87"/>
      <c r="G505" s="88"/>
      <c r="H505" s="88"/>
      <c r="I505" s="96"/>
      <c r="J505" s="96"/>
      <c r="K505" s="96"/>
      <c r="L505" s="89"/>
      <c r="M505" s="6"/>
      <c r="N505" s="6"/>
      <c r="O505" s="7"/>
      <c r="P505" s="6"/>
      <c r="Q505" s="6"/>
      <c r="R505" s="3"/>
      <c r="S505"/>
      <c r="T505"/>
      <c r="U505"/>
      <c r="V505"/>
      <c r="W505"/>
      <c r="X505"/>
      <c r="Y505"/>
      <c r="Z505" s="4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>
      <c r="A506" s="108" t="s">
        <v>270</v>
      </c>
      <c r="B506" s="91"/>
      <c r="C506" s="94">
        <v>0</v>
      </c>
      <c r="D506" s="94">
        <v>0</v>
      </c>
      <c r="E506" s="94">
        <v>0</v>
      </c>
      <c r="F506" s="92"/>
      <c r="G506" s="93"/>
      <c r="H506" s="93"/>
      <c r="I506" s="94"/>
      <c r="J506" s="94"/>
      <c r="K506" s="94"/>
      <c r="L506" s="95"/>
      <c r="M506" s="6"/>
      <c r="N506" s="6"/>
      <c r="O506" s="7"/>
      <c r="P506" s="6"/>
      <c r="Q506" s="6"/>
      <c r="R506" s="3"/>
      <c r="S506"/>
      <c r="T506"/>
      <c r="U506"/>
      <c r="V506"/>
      <c r="W506"/>
      <c r="X506"/>
      <c r="Y506"/>
      <c r="Z506" s="4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ht="47.25">
      <c r="A507" s="85" t="s">
        <v>193</v>
      </c>
      <c r="B507" s="86"/>
      <c r="C507" s="96">
        <v>0</v>
      </c>
      <c r="D507" s="96">
        <v>0</v>
      </c>
      <c r="E507" s="96">
        <v>0</v>
      </c>
      <c r="F507" s="87"/>
      <c r="G507" s="88"/>
      <c r="H507" s="88"/>
      <c r="I507" s="96"/>
      <c r="J507" s="96"/>
      <c r="K507" s="96"/>
      <c r="L507" s="89"/>
      <c r="M507" s="6"/>
      <c r="N507" s="6"/>
      <c r="O507" s="7"/>
      <c r="P507" s="6"/>
      <c r="Q507" s="6"/>
      <c r="R507" s="3"/>
      <c r="S507"/>
      <c r="T507"/>
      <c r="U507"/>
      <c r="V507"/>
      <c r="W507"/>
      <c r="X507"/>
      <c r="Y507"/>
      <c r="Z507" s="4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>
      <c r="A508" s="108" t="s">
        <v>270</v>
      </c>
      <c r="B508" s="91"/>
      <c r="C508" s="94">
        <v>39607110.715999998</v>
      </c>
      <c r="D508" s="94">
        <v>44952809.678999998</v>
      </c>
      <c r="E508" s="94">
        <v>43119516.657020003</v>
      </c>
      <c r="F508" s="92">
        <v>95.921738740979194</v>
      </c>
      <c r="G508" s="93" t="s">
        <v>45</v>
      </c>
      <c r="H508" s="93" t="s">
        <v>46</v>
      </c>
      <c r="I508" s="94">
        <v>1592298</v>
      </c>
      <c r="J508" s="94">
        <v>1886458</v>
      </c>
      <c r="K508" s="94">
        <v>1826938</v>
      </c>
      <c r="L508" s="95">
        <v>96.844880723557097</v>
      </c>
      <c r="M508" s="6"/>
      <c r="N508" s="6"/>
      <c r="O508" s="184">
        <f>Sheet1!K508+Sheet1!K516+Sheet1!K546</f>
        <v>3985125</v>
      </c>
      <c r="P508" s="6"/>
      <c r="Q508" s="6"/>
      <c r="R508" s="3"/>
      <c r="S508"/>
      <c r="T508"/>
      <c r="U508"/>
      <c r="V508"/>
      <c r="W508"/>
      <c r="X508"/>
      <c r="Y508"/>
      <c r="Z508" s="4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spans="1:1024">
      <c r="A509" s="101"/>
      <c r="B509" s="86"/>
      <c r="C509" s="96">
        <v>0</v>
      </c>
      <c r="D509" s="96">
        <v>0</v>
      </c>
      <c r="E509" s="96">
        <v>0</v>
      </c>
      <c r="F509" s="87"/>
      <c r="G509" s="88" t="s">
        <v>48</v>
      </c>
      <c r="H509" s="88" t="s">
        <v>49</v>
      </c>
      <c r="I509" s="96">
        <v>1240889</v>
      </c>
      <c r="J509" s="96">
        <v>1349976</v>
      </c>
      <c r="K509" s="96">
        <v>1325941</v>
      </c>
      <c r="L509" s="89">
        <v>98.219597978038095</v>
      </c>
      <c r="M509" s="6"/>
      <c r="N509" s="6"/>
      <c r="O509" s="184">
        <f>Sheet1!K509+Sheet1!K517+Sheet1!K547</f>
        <v>1429097</v>
      </c>
      <c r="P509" s="130">
        <f>Sheet1!O509/(Sheet1!O509+Sheet1!O508)</f>
        <v>0.26395242012610493</v>
      </c>
      <c r="Q509" s="6"/>
      <c r="R509" s="3"/>
      <c r="S509"/>
      <c r="T509"/>
      <c r="U509"/>
      <c r="V509"/>
      <c r="W509"/>
      <c r="X509"/>
      <c r="Y509"/>
      <c r="Z509" s="4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>
      <c r="A510" s="108"/>
      <c r="B510" s="91"/>
      <c r="C510" s="94">
        <v>0</v>
      </c>
      <c r="D510" s="94">
        <v>0</v>
      </c>
      <c r="E510" s="94">
        <v>0</v>
      </c>
      <c r="F510" s="92"/>
      <c r="G510" s="93"/>
      <c r="H510" s="93"/>
      <c r="I510" s="94"/>
      <c r="J510" s="94"/>
      <c r="K510" s="94"/>
      <c r="L510" s="95"/>
      <c r="M510" s="6"/>
      <c r="N510" s="6"/>
      <c r="O510" s="7"/>
      <c r="P510" s="6"/>
      <c r="Q510" s="6"/>
      <c r="R510" s="3"/>
      <c r="S510"/>
      <c r="T510"/>
      <c r="U510"/>
      <c r="V510"/>
      <c r="W510"/>
      <c r="X510"/>
      <c r="Y510"/>
      <c r="Z510" s="4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spans="1:1024" ht="63">
      <c r="A511" s="85" t="s">
        <v>252</v>
      </c>
      <c r="B511" s="86"/>
      <c r="C511" s="96">
        <v>0</v>
      </c>
      <c r="D511" s="96">
        <v>0</v>
      </c>
      <c r="E511" s="96">
        <v>0</v>
      </c>
      <c r="F511" s="87"/>
      <c r="G511" s="88"/>
      <c r="H511" s="88"/>
      <c r="I511" s="96"/>
      <c r="J511" s="96"/>
      <c r="K511" s="96"/>
      <c r="L511" s="89"/>
      <c r="M511" s="6"/>
      <c r="N511" s="6"/>
      <c r="O511" s="7"/>
      <c r="P511" s="6"/>
      <c r="Q511" s="6"/>
      <c r="R511" s="3"/>
      <c r="S511"/>
      <c r="T511"/>
      <c r="U511"/>
      <c r="V511"/>
      <c r="W511"/>
      <c r="X511"/>
      <c r="Y511"/>
      <c r="Z511" s="4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spans="1:1024" ht="31.5">
      <c r="A512" s="108" t="s">
        <v>271</v>
      </c>
      <c r="B512" s="91"/>
      <c r="C512" s="94">
        <v>4905658.9630000005</v>
      </c>
      <c r="D512" s="94">
        <v>0</v>
      </c>
      <c r="E512" s="94">
        <v>0</v>
      </c>
      <c r="F512" s="92">
        <v>0</v>
      </c>
      <c r="G512" s="93" t="s">
        <v>272</v>
      </c>
      <c r="H512" s="93" t="s">
        <v>46</v>
      </c>
      <c r="I512" s="94">
        <v>276356</v>
      </c>
      <c r="J512" s="94" t="s">
        <v>238</v>
      </c>
      <c r="K512" s="94" t="s">
        <v>238</v>
      </c>
      <c r="L512" s="95" t="s">
        <v>238</v>
      </c>
      <c r="M512" s="6"/>
      <c r="N512" s="6"/>
      <c r="O512" s="7"/>
      <c r="P512" s="6"/>
      <c r="Q512" s="6"/>
      <c r="R512" s="3"/>
      <c r="S512"/>
      <c r="T512"/>
      <c r="U512"/>
      <c r="V512"/>
      <c r="W512"/>
      <c r="X512"/>
      <c r="Y512"/>
      <c r="Z512" s="4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spans="1:1024">
      <c r="A513" s="101"/>
      <c r="B513" s="86"/>
      <c r="C513" s="96">
        <v>0</v>
      </c>
      <c r="D513" s="96">
        <v>0</v>
      </c>
      <c r="E513" s="96">
        <v>0</v>
      </c>
      <c r="F513" s="87"/>
      <c r="G513" s="88" t="s">
        <v>273</v>
      </c>
      <c r="H513" s="88" t="s">
        <v>49</v>
      </c>
      <c r="I513" s="96">
        <v>90868</v>
      </c>
      <c r="J513" s="96" t="s">
        <v>238</v>
      </c>
      <c r="K513" s="96" t="s">
        <v>238</v>
      </c>
      <c r="L513" s="89" t="s">
        <v>238</v>
      </c>
      <c r="M513" s="6"/>
      <c r="N513" s="6"/>
      <c r="O513" s="7"/>
      <c r="P513" s="6"/>
      <c r="Q513" s="6"/>
      <c r="R513" s="3"/>
      <c r="S513"/>
      <c r="T513"/>
      <c r="U513"/>
      <c r="V513"/>
      <c r="W513"/>
      <c r="X513"/>
      <c r="Y513"/>
      <c r="Z513" s="4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spans="1:1024">
      <c r="A514" s="108"/>
      <c r="B514" s="91"/>
      <c r="C514" s="94">
        <v>0</v>
      </c>
      <c r="D514" s="94">
        <v>0</v>
      </c>
      <c r="E514" s="94">
        <v>0</v>
      </c>
      <c r="F514" s="92"/>
      <c r="G514" s="93"/>
      <c r="H514" s="93"/>
      <c r="I514" s="94"/>
      <c r="J514" s="94"/>
      <c r="K514" s="94"/>
      <c r="L514" s="95"/>
      <c r="M514" s="6"/>
      <c r="N514" s="6"/>
      <c r="O514" s="7"/>
      <c r="P514" s="6"/>
      <c r="Q514" s="6"/>
      <c r="R514" s="3"/>
      <c r="S514"/>
      <c r="T514"/>
      <c r="U514"/>
      <c r="V514"/>
      <c r="W514"/>
      <c r="X514"/>
      <c r="Y514"/>
      <c r="Z514" s="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 ht="31.5">
      <c r="A515" s="85" t="s">
        <v>263</v>
      </c>
      <c r="B515" s="86"/>
      <c r="C515" s="96">
        <v>0</v>
      </c>
      <c r="D515" s="96">
        <v>0</v>
      </c>
      <c r="E515" s="96">
        <v>0</v>
      </c>
      <c r="F515" s="87"/>
      <c r="G515" s="88"/>
      <c r="H515" s="88"/>
      <c r="I515" s="96"/>
      <c r="J515" s="96"/>
      <c r="K515" s="96"/>
      <c r="L515" s="89"/>
      <c r="M515" s="6"/>
      <c r="N515" s="6"/>
      <c r="O515" s="7"/>
      <c r="P515" s="6"/>
      <c r="Q515" s="6"/>
      <c r="R515" s="3"/>
      <c r="S515"/>
      <c r="T515"/>
      <c r="U515"/>
      <c r="V515"/>
      <c r="W515"/>
      <c r="X515"/>
      <c r="Y515"/>
      <c r="Z515" s="4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>
      <c r="A516" s="108" t="s">
        <v>270</v>
      </c>
      <c r="B516" s="91"/>
      <c r="C516" s="94">
        <v>21197936.666999999</v>
      </c>
      <c r="D516" s="94">
        <v>22722936.666999999</v>
      </c>
      <c r="E516" s="94">
        <v>22556633.148869999</v>
      </c>
      <c r="F516" s="92">
        <v>99.268124888225699</v>
      </c>
      <c r="G516" s="93" t="s">
        <v>45</v>
      </c>
      <c r="H516" s="93" t="s">
        <v>46</v>
      </c>
      <c r="I516" s="94">
        <v>1977235</v>
      </c>
      <c r="J516" s="94">
        <v>2014835</v>
      </c>
      <c r="K516" s="94">
        <v>2025782</v>
      </c>
      <c r="L516" s="95">
        <v>100.54331992445999</v>
      </c>
      <c r="M516" s="6"/>
      <c r="N516" s="6"/>
      <c r="O516" s="7"/>
      <c r="P516" s="6"/>
      <c r="Q516" s="6"/>
      <c r="R516" s="3"/>
      <c r="S516"/>
      <c r="T516"/>
      <c r="U516"/>
      <c r="V516"/>
      <c r="W516"/>
      <c r="X516"/>
      <c r="Y516"/>
      <c r="Z516" s="4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>
      <c r="A517" s="101"/>
      <c r="B517" s="86"/>
      <c r="C517" s="96">
        <v>0</v>
      </c>
      <c r="D517" s="96">
        <v>0</v>
      </c>
      <c r="E517" s="96">
        <v>0</v>
      </c>
      <c r="F517" s="87"/>
      <c r="G517" s="88" t="s">
        <v>48</v>
      </c>
      <c r="H517" s="88" t="s">
        <v>49</v>
      </c>
      <c r="I517" s="96">
        <v>27500</v>
      </c>
      <c r="J517" s="96">
        <v>66114</v>
      </c>
      <c r="K517" s="96">
        <v>66718</v>
      </c>
      <c r="L517" s="89">
        <v>100.913573524518</v>
      </c>
      <c r="M517" s="6"/>
      <c r="N517" s="6"/>
      <c r="O517" s="7"/>
      <c r="P517" s="6"/>
      <c r="Q517" s="6"/>
      <c r="R517" s="3"/>
      <c r="S517"/>
      <c r="T517"/>
      <c r="U517"/>
      <c r="V517"/>
      <c r="W517"/>
      <c r="X517"/>
      <c r="Y517"/>
      <c r="Z517" s="4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>
      <c r="A518" s="108"/>
      <c r="B518" s="91"/>
      <c r="C518" s="94">
        <v>0</v>
      </c>
      <c r="D518" s="94">
        <v>0</v>
      </c>
      <c r="E518" s="94">
        <v>0</v>
      </c>
      <c r="F518" s="92"/>
      <c r="G518" s="93"/>
      <c r="H518" s="93"/>
      <c r="I518" s="94"/>
      <c r="J518" s="94"/>
      <c r="K518" s="94"/>
      <c r="L518" s="95"/>
      <c r="M518" s="6"/>
      <c r="N518" s="6"/>
      <c r="O518" s="7"/>
      <c r="P518" s="6"/>
      <c r="Q518" s="6"/>
      <c r="R518" s="3"/>
      <c r="S518"/>
      <c r="T518"/>
      <c r="U518"/>
      <c r="V518"/>
      <c r="W518"/>
      <c r="X518"/>
      <c r="Y518"/>
      <c r="Z518" s="4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 ht="31.5">
      <c r="A519" s="85" t="s">
        <v>197</v>
      </c>
      <c r="B519" s="86"/>
      <c r="C519" s="96">
        <v>0</v>
      </c>
      <c r="D519" s="96">
        <v>0</v>
      </c>
      <c r="E519" s="96">
        <v>0</v>
      </c>
      <c r="F519" s="87"/>
      <c r="G519" s="88"/>
      <c r="H519" s="88"/>
      <c r="I519" s="96"/>
      <c r="J519" s="96"/>
      <c r="K519" s="96"/>
      <c r="L519" s="89"/>
      <c r="M519" s="6"/>
      <c r="N519" s="6"/>
      <c r="O519" s="7"/>
      <c r="P519" s="6"/>
      <c r="Q519" s="6"/>
      <c r="R519" s="3"/>
      <c r="S519"/>
      <c r="T519"/>
      <c r="U519"/>
      <c r="V519"/>
      <c r="W519"/>
      <c r="X519"/>
      <c r="Y519"/>
      <c r="Z519" s="4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>
      <c r="A520" s="108" t="s">
        <v>270</v>
      </c>
      <c r="B520" s="91"/>
      <c r="C520" s="94">
        <v>210068.00200000001</v>
      </c>
      <c r="D520" s="94">
        <v>1668268.0020000001</v>
      </c>
      <c r="E520" s="94">
        <v>1494547.83831</v>
      </c>
      <c r="F520" s="92">
        <v>89.5867951982693</v>
      </c>
      <c r="G520" s="93" t="s">
        <v>254</v>
      </c>
      <c r="H520" s="93" t="s">
        <v>101</v>
      </c>
      <c r="I520" s="94">
        <v>168000</v>
      </c>
      <c r="J520" s="94">
        <v>173901</v>
      </c>
      <c r="K520" s="94">
        <v>147918</v>
      </c>
      <c r="L520" s="95">
        <v>85.058740317767004</v>
      </c>
      <c r="M520" s="6"/>
      <c r="N520" s="6"/>
      <c r="O520" s="7"/>
      <c r="P520" s="6"/>
      <c r="Q520" s="6"/>
      <c r="R520" s="3"/>
      <c r="S520"/>
      <c r="T520"/>
      <c r="U520"/>
      <c r="V520"/>
      <c r="W520"/>
      <c r="X520"/>
      <c r="Y520"/>
      <c r="Z520" s="4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spans="1:1024">
      <c r="A521" s="101"/>
      <c r="B521" s="86"/>
      <c r="C521" s="96">
        <v>0</v>
      </c>
      <c r="D521" s="96">
        <v>0</v>
      </c>
      <c r="E521" s="96">
        <v>0</v>
      </c>
      <c r="F521" s="87"/>
      <c r="G521" s="88" t="s">
        <v>274</v>
      </c>
      <c r="H521" s="88" t="s">
        <v>170</v>
      </c>
      <c r="I521" s="96" t="s">
        <v>238</v>
      </c>
      <c r="J521" s="96">
        <v>155099</v>
      </c>
      <c r="K521" s="96">
        <v>151883</v>
      </c>
      <c r="L521" s="89">
        <v>97.926485663995194</v>
      </c>
      <c r="M521" s="6"/>
      <c r="N521" s="6"/>
      <c r="O521" s="7"/>
      <c r="P521" s="6"/>
      <c r="Q521" s="6"/>
      <c r="R521" s="3"/>
      <c r="S521"/>
      <c r="T521"/>
      <c r="U521"/>
      <c r="V521"/>
      <c r="W521"/>
      <c r="X521"/>
      <c r="Y521"/>
      <c r="Z521" s="4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spans="1:1024">
      <c r="A522" s="108"/>
      <c r="B522" s="91"/>
      <c r="C522" s="94">
        <v>0</v>
      </c>
      <c r="D522" s="94">
        <v>0</v>
      </c>
      <c r="E522" s="94">
        <v>0</v>
      </c>
      <c r="F522" s="92"/>
      <c r="G522" s="93" t="s">
        <v>275</v>
      </c>
      <c r="H522" s="93" t="s">
        <v>101</v>
      </c>
      <c r="I522" s="94">
        <v>252206</v>
      </c>
      <c r="J522" s="94" t="s">
        <v>238</v>
      </c>
      <c r="K522" s="94" t="s">
        <v>238</v>
      </c>
      <c r="L522" s="95" t="s">
        <v>238</v>
      </c>
      <c r="M522" s="6"/>
      <c r="N522" s="6"/>
      <c r="O522" s="7"/>
      <c r="P522" s="6"/>
      <c r="Q522" s="6"/>
      <c r="R522" s="3"/>
      <c r="S522"/>
      <c r="T522"/>
      <c r="U522"/>
      <c r="V522"/>
      <c r="W522"/>
      <c r="X522"/>
      <c r="Y522"/>
      <c r="Z522" s="4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spans="1:1024">
      <c r="A523" s="101"/>
      <c r="B523" s="86"/>
      <c r="C523" s="96">
        <v>0</v>
      </c>
      <c r="D523" s="96">
        <v>0</v>
      </c>
      <c r="E523" s="96">
        <v>0</v>
      </c>
      <c r="F523" s="87"/>
      <c r="G523" s="88"/>
      <c r="H523" s="88"/>
      <c r="I523" s="96"/>
      <c r="J523" s="96"/>
      <c r="K523" s="96"/>
      <c r="L523" s="89"/>
      <c r="M523" s="6"/>
      <c r="N523" s="6"/>
      <c r="O523" s="7"/>
      <c r="P523" s="6"/>
      <c r="Q523" s="6"/>
      <c r="R523" s="3"/>
      <c r="S523"/>
      <c r="T523"/>
      <c r="U523"/>
      <c r="V523"/>
      <c r="W523"/>
      <c r="X523"/>
      <c r="Y523"/>
      <c r="Z523" s="4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 ht="31.5">
      <c r="A524" s="90" t="s">
        <v>149</v>
      </c>
      <c r="B524" s="91"/>
      <c r="C524" s="94">
        <v>0</v>
      </c>
      <c r="D524" s="94">
        <v>0</v>
      </c>
      <c r="E524" s="94">
        <v>0</v>
      </c>
      <c r="F524" s="92"/>
      <c r="G524" s="93"/>
      <c r="H524" s="93"/>
      <c r="I524" s="94"/>
      <c r="J524" s="94"/>
      <c r="K524" s="94"/>
      <c r="L524" s="95"/>
      <c r="M524" s="6"/>
      <c r="N524" s="6"/>
      <c r="O524" s="7"/>
      <c r="P524" s="6"/>
      <c r="Q524" s="6"/>
      <c r="R524" s="3"/>
      <c r="S524"/>
      <c r="T524"/>
      <c r="U524"/>
      <c r="V524"/>
      <c r="W524"/>
      <c r="X524"/>
      <c r="Y524"/>
      <c r="Z524" s="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 ht="31.5">
      <c r="A525" s="101" t="s">
        <v>276</v>
      </c>
      <c r="B525" s="86"/>
      <c r="C525" s="96">
        <v>541471.83400000003</v>
      </c>
      <c r="D525" s="96">
        <v>798171.83400000003</v>
      </c>
      <c r="E525" s="96">
        <v>733695.19665000006</v>
      </c>
      <c r="F525" s="87">
        <v>91.921960334420902</v>
      </c>
      <c r="G525" s="88" t="s">
        <v>199</v>
      </c>
      <c r="H525" s="88" t="s">
        <v>170</v>
      </c>
      <c r="I525" s="96">
        <v>111766</v>
      </c>
      <c r="J525" s="96">
        <v>145766</v>
      </c>
      <c r="K525" s="96">
        <v>143543</v>
      </c>
      <c r="L525" s="89">
        <v>98.474953006874003</v>
      </c>
      <c r="M525" s="6"/>
      <c r="N525" s="6"/>
      <c r="O525" s="7"/>
      <c r="P525" s="6"/>
      <c r="Q525" s="6"/>
      <c r="R525" s="3"/>
      <c r="S525"/>
      <c r="T525"/>
      <c r="U525"/>
      <c r="V525"/>
      <c r="W525"/>
      <c r="X525"/>
      <c r="Y525"/>
      <c r="Z525" s="4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>
      <c r="A526" s="108"/>
      <c r="B526" s="91"/>
      <c r="C526" s="94">
        <v>0</v>
      </c>
      <c r="D526" s="94">
        <v>0</v>
      </c>
      <c r="E526" s="94">
        <v>0</v>
      </c>
      <c r="F526" s="92"/>
      <c r="G526" s="93"/>
      <c r="H526" s="93"/>
      <c r="I526" s="94"/>
      <c r="J526" s="94"/>
      <c r="K526" s="94"/>
      <c r="L526" s="95"/>
      <c r="M526" s="6"/>
      <c r="N526" s="6"/>
      <c r="O526" s="7"/>
      <c r="P526" s="6"/>
      <c r="Q526" s="6"/>
      <c r="R526" s="3"/>
      <c r="S526"/>
      <c r="T526"/>
      <c r="U526"/>
      <c r="V526"/>
      <c r="W526"/>
      <c r="X526"/>
      <c r="Y526"/>
      <c r="Z526" s="4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 ht="31.5">
      <c r="A527" s="85" t="s">
        <v>152</v>
      </c>
      <c r="B527" s="86"/>
      <c r="C527" s="96">
        <v>0</v>
      </c>
      <c r="D527" s="96">
        <v>0</v>
      </c>
      <c r="E527" s="96">
        <v>0</v>
      </c>
      <c r="F527" s="87"/>
      <c r="G527" s="88"/>
      <c r="H527" s="88"/>
      <c r="I527" s="96"/>
      <c r="J527" s="96"/>
      <c r="K527" s="96"/>
      <c r="L527" s="89"/>
      <c r="M527" s="6"/>
      <c r="N527" s="6"/>
      <c r="O527" s="7"/>
      <c r="P527" s="6"/>
      <c r="Q527" s="6"/>
      <c r="R527" s="3"/>
      <c r="S527"/>
      <c r="T527"/>
      <c r="U527"/>
      <c r="V527"/>
      <c r="W527"/>
      <c r="X527"/>
      <c r="Y527"/>
      <c r="Z527" s="4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 ht="31.5">
      <c r="A528" s="108" t="s">
        <v>95</v>
      </c>
      <c r="B528" s="91"/>
      <c r="C528" s="94">
        <v>0</v>
      </c>
      <c r="D528" s="94">
        <v>0</v>
      </c>
      <c r="E528" s="94">
        <v>0</v>
      </c>
      <c r="F528" s="92"/>
      <c r="G528" s="93"/>
      <c r="H528" s="93"/>
      <c r="I528" s="94"/>
      <c r="J528" s="94"/>
      <c r="K528" s="94"/>
      <c r="L528" s="95"/>
      <c r="M528" s="6"/>
      <c r="N528" s="6"/>
      <c r="O528" s="7"/>
      <c r="P528" s="6"/>
      <c r="Q528" s="6"/>
      <c r="R528" s="3"/>
      <c r="S528"/>
      <c r="T528"/>
      <c r="U528"/>
      <c r="V528"/>
      <c r="W528"/>
      <c r="X528"/>
      <c r="Y528"/>
      <c r="Z528" s="4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</row>
    <row r="529" spans="1:1024" ht="31.5">
      <c r="A529" s="85" t="s">
        <v>201</v>
      </c>
      <c r="B529" s="86"/>
      <c r="C529" s="96">
        <v>0</v>
      </c>
      <c r="D529" s="96">
        <v>0</v>
      </c>
      <c r="E529" s="96">
        <v>0</v>
      </c>
      <c r="F529" s="87"/>
      <c r="G529" s="88"/>
      <c r="H529" s="88"/>
      <c r="I529" s="96"/>
      <c r="J529" s="96"/>
      <c r="K529" s="96"/>
      <c r="L529" s="89"/>
      <c r="M529" s="6"/>
      <c r="N529" s="6"/>
      <c r="O529" s="7"/>
      <c r="P529" s="6"/>
      <c r="Q529" s="6"/>
      <c r="R529" s="3"/>
      <c r="S529"/>
      <c r="T529"/>
      <c r="U529"/>
      <c r="V529"/>
      <c r="W529"/>
      <c r="X529"/>
      <c r="Y529"/>
      <c r="Z529" s="4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 ht="31.5">
      <c r="A530" s="108" t="s">
        <v>95</v>
      </c>
      <c r="B530" s="91"/>
      <c r="C530" s="94">
        <v>7580025.1639999999</v>
      </c>
      <c r="D530" s="94">
        <v>8192025.1639999999</v>
      </c>
      <c r="E530" s="94">
        <v>6201190.1047700001</v>
      </c>
      <c r="F530" s="92">
        <v>75.697888869058204</v>
      </c>
      <c r="G530" s="93" t="s">
        <v>154</v>
      </c>
      <c r="H530" s="93" t="s">
        <v>101</v>
      </c>
      <c r="I530" s="94">
        <v>540</v>
      </c>
      <c r="J530" s="94">
        <v>563</v>
      </c>
      <c r="K530" s="94">
        <v>581</v>
      </c>
      <c r="L530" s="95">
        <v>103.197158081705</v>
      </c>
      <c r="M530" s="6"/>
      <c r="N530" s="6"/>
      <c r="O530" s="7"/>
      <c r="P530" s="6"/>
      <c r="Q530" s="6"/>
      <c r="R530" s="3"/>
      <c r="S530"/>
      <c r="T530"/>
      <c r="U530"/>
      <c r="V530"/>
      <c r="W530"/>
      <c r="X530"/>
      <c r="Y530"/>
      <c r="Z530" s="4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1" spans="1:1024">
      <c r="A531" s="101"/>
      <c r="B531" s="86"/>
      <c r="C531" s="96">
        <v>0</v>
      </c>
      <c r="D531" s="96">
        <v>0</v>
      </c>
      <c r="E531" s="96">
        <v>0</v>
      </c>
      <c r="F531" s="87"/>
      <c r="G531" s="88" t="s">
        <v>169</v>
      </c>
      <c r="H531" s="88" t="s">
        <v>170</v>
      </c>
      <c r="I531" s="96">
        <v>3872153</v>
      </c>
      <c r="J531" s="96">
        <v>3996572</v>
      </c>
      <c r="K531" s="96">
        <v>2838577</v>
      </c>
      <c r="L531" s="89">
        <v>71.025293676680903</v>
      </c>
      <c r="M531" s="6"/>
      <c r="N531" s="6"/>
      <c r="O531" s="7"/>
      <c r="P531" s="6"/>
      <c r="Q531" s="6"/>
      <c r="R531" s="3"/>
      <c r="S531"/>
      <c r="T531"/>
      <c r="U531"/>
      <c r="V531"/>
      <c r="W531"/>
      <c r="X531"/>
      <c r="Y531"/>
      <c r="Z531" s="4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  <c r="AME531"/>
      <c r="AMF531"/>
      <c r="AMG531"/>
      <c r="AMH531"/>
      <c r="AMI531"/>
      <c r="AMJ531"/>
    </row>
    <row r="532" spans="1:1024">
      <c r="A532" s="108"/>
      <c r="B532" s="91"/>
      <c r="C532" s="94">
        <v>0</v>
      </c>
      <c r="D532" s="94">
        <v>0</v>
      </c>
      <c r="E532" s="94">
        <v>0</v>
      </c>
      <c r="F532" s="92"/>
      <c r="G532" s="93" t="s">
        <v>171</v>
      </c>
      <c r="H532" s="93" t="s">
        <v>170</v>
      </c>
      <c r="I532" s="94">
        <v>53190</v>
      </c>
      <c r="J532" s="94">
        <v>58526</v>
      </c>
      <c r="K532" s="94">
        <v>44063</v>
      </c>
      <c r="L532" s="95">
        <v>75.287906229709904</v>
      </c>
      <c r="M532" s="6"/>
      <c r="N532" s="6"/>
      <c r="O532" s="7"/>
      <c r="P532" s="6"/>
      <c r="Q532" s="6"/>
      <c r="R532" s="3"/>
      <c r="S532"/>
      <c r="T532"/>
      <c r="U532"/>
      <c r="V532"/>
      <c r="W532"/>
      <c r="X532"/>
      <c r="Y532"/>
      <c r="Z532" s="4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>
      <c r="A533" s="101"/>
      <c r="B533" s="86"/>
      <c r="C533" s="96">
        <v>0</v>
      </c>
      <c r="D533" s="96">
        <v>0</v>
      </c>
      <c r="E533" s="96">
        <v>0</v>
      </c>
      <c r="F533" s="87"/>
      <c r="G533" s="88" t="s">
        <v>172</v>
      </c>
      <c r="H533" s="88" t="s">
        <v>170</v>
      </c>
      <c r="I533" s="96">
        <v>55245</v>
      </c>
      <c r="J533" s="96">
        <v>67741</v>
      </c>
      <c r="K533" s="96">
        <v>53941</v>
      </c>
      <c r="L533" s="89">
        <v>79.628290104958594</v>
      </c>
      <c r="M533" s="6"/>
      <c r="N533" s="6"/>
      <c r="O533" s="7"/>
      <c r="P533" s="6"/>
      <c r="Q533" s="6"/>
      <c r="R533" s="3"/>
      <c r="S533"/>
      <c r="T533"/>
      <c r="U533"/>
      <c r="V533"/>
      <c r="W533"/>
      <c r="X533"/>
      <c r="Y533"/>
      <c r="Z533" s="4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>
      <c r="A534" s="108"/>
      <c r="B534" s="91"/>
      <c r="C534" s="94">
        <v>0</v>
      </c>
      <c r="D534" s="94">
        <v>0</v>
      </c>
      <c r="E534" s="94">
        <v>0</v>
      </c>
      <c r="F534" s="92"/>
      <c r="G534" s="93" t="s">
        <v>158</v>
      </c>
      <c r="H534" s="93" t="s">
        <v>101</v>
      </c>
      <c r="I534" s="94">
        <v>64740</v>
      </c>
      <c r="J534" s="94">
        <v>66583</v>
      </c>
      <c r="K534" s="94">
        <v>66338</v>
      </c>
      <c r="L534" s="95">
        <v>99.632038207950998</v>
      </c>
      <c r="M534" s="6"/>
      <c r="N534" s="6"/>
      <c r="O534" s="7"/>
      <c r="P534" s="6"/>
      <c r="Q534" s="6"/>
      <c r="R534" s="3"/>
      <c r="S534"/>
      <c r="T534"/>
      <c r="U534"/>
      <c r="V534"/>
      <c r="W534"/>
      <c r="X534"/>
      <c r="Y534"/>
      <c r="Z534" s="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>
      <c r="A535" s="101"/>
      <c r="B535" s="86"/>
      <c r="C535" s="96">
        <v>0</v>
      </c>
      <c r="D535" s="96">
        <v>0</v>
      </c>
      <c r="E535" s="96">
        <v>0</v>
      </c>
      <c r="F535" s="87"/>
      <c r="G535" s="88" t="s">
        <v>159</v>
      </c>
      <c r="H535" s="88" t="s">
        <v>101</v>
      </c>
      <c r="I535" s="96">
        <v>182437</v>
      </c>
      <c r="J535" s="96">
        <v>189738</v>
      </c>
      <c r="K535" s="96">
        <v>206080</v>
      </c>
      <c r="L535" s="89">
        <v>108.61292940792001</v>
      </c>
      <c r="M535" s="6"/>
      <c r="N535" s="6"/>
      <c r="O535" s="7"/>
      <c r="P535" s="6"/>
      <c r="Q535" s="6"/>
      <c r="R535" s="3"/>
      <c r="S535"/>
      <c r="T535"/>
      <c r="U535"/>
      <c r="V535"/>
      <c r="W535"/>
      <c r="X535"/>
      <c r="Y535"/>
      <c r="Z535" s="4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>
      <c r="A536" s="108"/>
      <c r="B536" s="91"/>
      <c r="C536" s="94">
        <v>0</v>
      </c>
      <c r="D536" s="94">
        <v>0</v>
      </c>
      <c r="E536" s="94">
        <v>0</v>
      </c>
      <c r="F536" s="92"/>
      <c r="G536" s="93" t="s">
        <v>173</v>
      </c>
      <c r="H536" s="93" t="s">
        <v>170</v>
      </c>
      <c r="I536" s="94">
        <v>88492</v>
      </c>
      <c r="J536" s="94">
        <v>104964</v>
      </c>
      <c r="K536" s="94">
        <v>73778</v>
      </c>
      <c r="L536" s="95">
        <v>70.288860942799403</v>
      </c>
      <c r="M536" s="6"/>
      <c r="N536" s="6"/>
      <c r="O536" s="7"/>
      <c r="P536" s="6"/>
      <c r="Q536" s="6"/>
      <c r="R536" s="3"/>
      <c r="S536"/>
      <c r="T536"/>
      <c r="U536"/>
      <c r="V536"/>
      <c r="W536"/>
      <c r="X536"/>
      <c r="Y536"/>
      <c r="Z536" s="4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>
      <c r="A537" s="101"/>
      <c r="B537" s="86"/>
      <c r="C537" s="96">
        <v>0</v>
      </c>
      <c r="D537" s="96">
        <v>0</v>
      </c>
      <c r="E537" s="96">
        <v>0</v>
      </c>
      <c r="F537" s="87"/>
      <c r="G537" s="88" t="s">
        <v>177</v>
      </c>
      <c r="H537" s="88" t="s">
        <v>170</v>
      </c>
      <c r="I537" s="96">
        <v>3007197</v>
      </c>
      <c r="J537" s="96">
        <v>3044502</v>
      </c>
      <c r="K537" s="96">
        <v>2246547</v>
      </c>
      <c r="L537" s="89">
        <v>73.790294767420093</v>
      </c>
      <c r="M537" s="6"/>
      <c r="N537" s="6"/>
      <c r="O537" s="7"/>
      <c r="P537" s="6"/>
      <c r="Q537" s="6"/>
      <c r="R537" s="3"/>
      <c r="S537"/>
      <c r="T537"/>
      <c r="U537"/>
      <c r="V537"/>
      <c r="W537"/>
      <c r="X537"/>
      <c r="Y537"/>
      <c r="Z537" s="4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>
      <c r="A538" s="108"/>
      <c r="B538" s="91"/>
      <c r="C538" s="94">
        <v>0</v>
      </c>
      <c r="D538" s="94">
        <v>0</v>
      </c>
      <c r="E538" s="94">
        <v>0</v>
      </c>
      <c r="F538" s="92"/>
      <c r="G538" s="93"/>
      <c r="H538" s="93"/>
      <c r="I538" s="94"/>
      <c r="J538" s="94"/>
      <c r="K538" s="94"/>
      <c r="L538" s="95"/>
      <c r="M538" s="6"/>
      <c r="N538" s="6"/>
      <c r="O538" s="7"/>
      <c r="P538" s="6"/>
      <c r="Q538" s="6"/>
      <c r="R538" s="3"/>
      <c r="S538"/>
      <c r="T538"/>
      <c r="U538"/>
      <c r="V538"/>
      <c r="W538"/>
      <c r="X538"/>
      <c r="Y538"/>
      <c r="Z538" s="4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</row>
    <row r="539" spans="1:1024" ht="31.5">
      <c r="A539" s="85" t="s">
        <v>203</v>
      </c>
      <c r="B539" s="86"/>
      <c r="C539" s="96">
        <v>0</v>
      </c>
      <c r="D539" s="96">
        <v>0</v>
      </c>
      <c r="E539" s="96">
        <v>0</v>
      </c>
      <c r="F539" s="87"/>
      <c r="G539" s="88"/>
      <c r="H539" s="88"/>
      <c r="I539" s="96"/>
      <c r="J539" s="96"/>
      <c r="K539" s="96"/>
      <c r="L539" s="89"/>
      <c r="M539" s="6"/>
      <c r="N539" s="6"/>
      <c r="O539" s="7"/>
      <c r="P539" s="6"/>
      <c r="Q539" s="6"/>
      <c r="R539" s="3"/>
      <c r="S539"/>
      <c r="T539"/>
      <c r="U539"/>
      <c r="V539"/>
      <c r="W539"/>
      <c r="X539"/>
      <c r="Y539"/>
      <c r="Z539" s="4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0" spans="1:1024" ht="31.5">
      <c r="A540" s="108" t="s">
        <v>95</v>
      </c>
      <c r="B540" s="91"/>
      <c r="C540" s="94">
        <v>1144473.8359999999</v>
      </c>
      <c r="D540" s="94">
        <v>1359473.8359999999</v>
      </c>
      <c r="E540" s="94">
        <v>1321703.5069599999</v>
      </c>
      <c r="F540" s="92">
        <v>97.221695038197097</v>
      </c>
      <c r="G540" s="93" t="s">
        <v>169</v>
      </c>
      <c r="H540" s="93" t="s">
        <v>170</v>
      </c>
      <c r="I540" s="94">
        <v>115148</v>
      </c>
      <c r="J540" s="94">
        <v>117264</v>
      </c>
      <c r="K540" s="94">
        <v>114648</v>
      </c>
      <c r="L540" s="95">
        <v>97.7691363078183</v>
      </c>
      <c r="M540" s="6"/>
      <c r="N540" s="6"/>
      <c r="O540" s="7">
        <f>Sheet1!K540+Sheet1!K531</f>
        <v>2953225</v>
      </c>
      <c r="P540" s="6"/>
      <c r="Q540" s="6"/>
      <c r="R540" s="3"/>
      <c r="S540"/>
      <c r="T540"/>
      <c r="U540"/>
      <c r="V540"/>
      <c r="W540"/>
      <c r="X540"/>
      <c r="Y540"/>
      <c r="Z540" s="4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  <c r="AMB540"/>
      <c r="AMC540"/>
      <c r="AMD540"/>
      <c r="AME540"/>
      <c r="AMF540"/>
      <c r="AMG540"/>
      <c r="AMH540"/>
      <c r="AMI540"/>
      <c r="AMJ540"/>
    </row>
    <row r="541" spans="1:1024">
      <c r="A541" s="101"/>
      <c r="B541" s="86"/>
      <c r="C541" s="96">
        <v>0</v>
      </c>
      <c r="D541" s="96">
        <v>0</v>
      </c>
      <c r="E541" s="96">
        <v>0</v>
      </c>
      <c r="F541" s="87"/>
      <c r="G541" s="88" t="s">
        <v>171</v>
      </c>
      <c r="H541" s="88" t="s">
        <v>170</v>
      </c>
      <c r="I541" s="96">
        <v>61872</v>
      </c>
      <c r="J541" s="96">
        <v>63992</v>
      </c>
      <c r="K541" s="96">
        <v>64573</v>
      </c>
      <c r="L541" s="89">
        <v>100.90792599074901</v>
      </c>
      <c r="M541" s="6"/>
      <c r="N541" s="6"/>
      <c r="O541" s="7"/>
      <c r="P541" s="6"/>
      <c r="Q541" s="6"/>
      <c r="R541" s="3"/>
      <c r="S541"/>
      <c r="T541"/>
      <c r="U541"/>
      <c r="V541"/>
      <c r="W541"/>
      <c r="X541"/>
      <c r="Y541"/>
      <c r="Z541" s="4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  <c r="AME541"/>
      <c r="AMF541"/>
      <c r="AMG541"/>
      <c r="AMH541"/>
      <c r="AMI541"/>
      <c r="AMJ541"/>
    </row>
    <row r="542" spans="1:1024">
      <c r="A542" s="108"/>
      <c r="B542" s="91"/>
      <c r="C542" s="94">
        <v>0</v>
      </c>
      <c r="D542" s="94">
        <v>0</v>
      </c>
      <c r="E542" s="94">
        <v>0</v>
      </c>
      <c r="F542" s="92"/>
      <c r="G542" s="93" t="s">
        <v>177</v>
      </c>
      <c r="H542" s="93" t="s">
        <v>170</v>
      </c>
      <c r="I542" s="94">
        <v>82830</v>
      </c>
      <c r="J542" s="94">
        <v>90614</v>
      </c>
      <c r="K542" s="94">
        <v>86175</v>
      </c>
      <c r="L542" s="95">
        <v>95.101198490299495</v>
      </c>
      <c r="M542" s="6"/>
      <c r="N542" s="6"/>
      <c r="O542" s="7"/>
      <c r="P542" s="6"/>
      <c r="Q542" s="6"/>
      <c r="R542" s="3"/>
      <c r="S542"/>
      <c r="T542"/>
      <c r="U542"/>
      <c r="V542"/>
      <c r="W542"/>
      <c r="X542"/>
      <c r="Y542"/>
      <c r="Z542" s="4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>
      <c r="A543" s="101"/>
      <c r="B543" s="86"/>
      <c r="C543" s="96">
        <v>0</v>
      </c>
      <c r="D543" s="96">
        <v>0</v>
      </c>
      <c r="E543" s="96">
        <v>0</v>
      </c>
      <c r="F543" s="87"/>
      <c r="G543" s="88" t="s">
        <v>204</v>
      </c>
      <c r="H543" s="88" t="s">
        <v>170</v>
      </c>
      <c r="I543" s="96">
        <v>735124</v>
      </c>
      <c r="J543" s="96">
        <v>724166</v>
      </c>
      <c r="K543" s="96">
        <v>708431</v>
      </c>
      <c r="L543" s="89">
        <v>97.827155652157103</v>
      </c>
      <c r="M543" s="6"/>
      <c r="N543" s="6"/>
      <c r="O543" s="7"/>
      <c r="P543" s="6"/>
      <c r="Q543" s="6"/>
      <c r="R543" s="3"/>
      <c r="S543"/>
      <c r="T543"/>
      <c r="U543"/>
      <c r="V543"/>
      <c r="W543"/>
      <c r="X543"/>
      <c r="Y543"/>
      <c r="Z543" s="4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>
      <c r="A544" s="108"/>
      <c r="B544" s="91"/>
      <c r="C544" s="94">
        <v>0</v>
      </c>
      <c r="D544" s="94">
        <v>0</v>
      </c>
      <c r="E544" s="94">
        <v>0</v>
      </c>
      <c r="F544" s="92"/>
      <c r="G544" s="93"/>
      <c r="H544" s="93"/>
      <c r="I544" s="94"/>
      <c r="J544" s="94"/>
      <c r="K544" s="94"/>
      <c r="L544" s="95"/>
      <c r="M544" s="6"/>
      <c r="N544" s="6"/>
      <c r="O544" s="7"/>
      <c r="P544" s="6"/>
      <c r="Q544" s="6"/>
      <c r="R544" s="3"/>
      <c r="S544"/>
      <c r="T544"/>
      <c r="U544"/>
      <c r="V544"/>
      <c r="W544"/>
      <c r="X544"/>
      <c r="Y544"/>
      <c r="Z544" s="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 ht="31.5">
      <c r="A545" s="85" t="s">
        <v>161</v>
      </c>
      <c r="B545" s="86"/>
      <c r="C545" s="96">
        <v>0</v>
      </c>
      <c r="D545" s="96">
        <v>0</v>
      </c>
      <c r="E545" s="96">
        <v>0</v>
      </c>
      <c r="F545" s="87"/>
      <c r="G545" s="88"/>
      <c r="H545" s="88"/>
      <c r="I545" s="96"/>
      <c r="J545" s="96"/>
      <c r="K545" s="96"/>
      <c r="L545" s="89"/>
      <c r="M545" s="6"/>
      <c r="N545" s="6"/>
      <c r="O545" s="7"/>
      <c r="P545" s="6"/>
      <c r="Q545" s="6"/>
      <c r="R545" s="3"/>
      <c r="S545"/>
      <c r="T545"/>
      <c r="U545"/>
      <c r="V545"/>
      <c r="W545"/>
      <c r="X545"/>
      <c r="Y545"/>
      <c r="Z545" s="4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</row>
    <row r="546" spans="1:1024" ht="47.25">
      <c r="A546" s="108" t="s">
        <v>247</v>
      </c>
      <c r="B546" s="91"/>
      <c r="C546" s="94">
        <v>4427633.432</v>
      </c>
      <c r="D546" s="94">
        <v>4772033.432</v>
      </c>
      <c r="E546" s="94">
        <v>4612292.3886399996</v>
      </c>
      <c r="F546" s="92">
        <v>96.652558167576601</v>
      </c>
      <c r="G546" s="93" t="s">
        <v>45</v>
      </c>
      <c r="H546" s="93" t="s">
        <v>46</v>
      </c>
      <c r="I546" s="94">
        <v>133034</v>
      </c>
      <c r="J546" s="94">
        <v>132153</v>
      </c>
      <c r="K546" s="94">
        <v>132405</v>
      </c>
      <c r="L546" s="95">
        <v>100.190688066105</v>
      </c>
      <c r="M546" s="6"/>
      <c r="N546" s="6"/>
      <c r="O546" s="7"/>
      <c r="P546" s="6"/>
      <c r="Q546" s="6"/>
      <c r="R546" s="3"/>
      <c r="S546"/>
      <c r="T546"/>
      <c r="U546"/>
      <c r="V546"/>
      <c r="W546"/>
      <c r="X546"/>
      <c r="Y546"/>
      <c r="Z546" s="4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</row>
    <row r="547" spans="1:1024">
      <c r="A547" s="101"/>
      <c r="B547" s="86"/>
      <c r="C547" s="96">
        <v>0</v>
      </c>
      <c r="D547" s="96">
        <v>0</v>
      </c>
      <c r="E547" s="96">
        <v>0</v>
      </c>
      <c r="F547" s="87"/>
      <c r="G547" s="88" t="s">
        <v>48</v>
      </c>
      <c r="H547" s="88" t="s">
        <v>49</v>
      </c>
      <c r="I547" s="96">
        <v>36688</v>
      </c>
      <c r="J547" s="96">
        <v>36400</v>
      </c>
      <c r="K547" s="96">
        <v>36438</v>
      </c>
      <c r="L547" s="89">
        <v>100.104395604396</v>
      </c>
      <c r="M547" s="6"/>
      <c r="N547" s="6"/>
      <c r="O547" s="7"/>
      <c r="P547" s="6"/>
      <c r="Q547" s="6"/>
      <c r="R547" s="3"/>
      <c r="S547"/>
      <c r="T547"/>
      <c r="U547"/>
      <c r="V547"/>
      <c r="W547"/>
      <c r="X547"/>
      <c r="Y547"/>
      <c r="Z547" s="4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</row>
    <row r="548" spans="1:1024">
      <c r="A548" s="108"/>
      <c r="B548" s="91"/>
      <c r="C548" s="94">
        <v>0</v>
      </c>
      <c r="D548" s="94">
        <v>0</v>
      </c>
      <c r="E548" s="94">
        <v>0</v>
      </c>
      <c r="F548" s="92"/>
      <c r="G548" s="93"/>
      <c r="H548" s="93"/>
      <c r="I548" s="94"/>
      <c r="J548" s="94"/>
      <c r="K548" s="94"/>
      <c r="L548" s="95"/>
      <c r="M548" s="6"/>
      <c r="N548" s="6"/>
      <c r="O548" s="7"/>
      <c r="P548" s="6"/>
      <c r="Q548" s="6"/>
      <c r="R548" s="3"/>
      <c r="S548"/>
      <c r="T548"/>
      <c r="U548"/>
      <c r="V548"/>
      <c r="W548"/>
      <c r="X548"/>
      <c r="Y548"/>
      <c r="Z548" s="4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</row>
    <row r="549" spans="1:1024" ht="31.5">
      <c r="A549" s="85" t="s">
        <v>277</v>
      </c>
      <c r="B549" s="86"/>
      <c r="C549" s="96">
        <v>0</v>
      </c>
      <c r="D549" s="96">
        <v>0</v>
      </c>
      <c r="E549" s="96">
        <v>0</v>
      </c>
      <c r="F549" s="87"/>
      <c r="G549" s="88"/>
      <c r="H549" s="88"/>
      <c r="I549" s="96"/>
      <c r="J549" s="96"/>
      <c r="K549" s="96"/>
      <c r="L549" s="89"/>
      <c r="M549" s="6"/>
      <c r="N549" s="6"/>
      <c r="O549" s="7"/>
      <c r="P549" s="6"/>
      <c r="Q549" s="6"/>
      <c r="R549" s="3"/>
      <c r="S549"/>
      <c r="T549"/>
      <c r="U549"/>
      <c r="V549"/>
      <c r="W549"/>
      <c r="X549"/>
      <c r="Y549"/>
      <c r="Z549" s="4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  <c r="AKZ549"/>
      <c r="ALA549"/>
      <c r="ALB549"/>
      <c r="ALC549"/>
      <c r="ALD549"/>
      <c r="ALE549"/>
      <c r="ALF549"/>
      <c r="ALG549"/>
      <c r="ALH549"/>
      <c r="ALI549"/>
      <c r="ALJ549"/>
      <c r="ALK549"/>
      <c r="ALL549"/>
      <c r="ALM549"/>
      <c r="ALN549"/>
      <c r="ALO549"/>
      <c r="ALP549"/>
      <c r="ALQ549"/>
      <c r="ALR549"/>
      <c r="ALS549"/>
      <c r="ALT549"/>
      <c r="ALU549"/>
      <c r="ALV549"/>
      <c r="ALW549"/>
      <c r="ALX549"/>
      <c r="ALY549"/>
      <c r="ALZ549"/>
      <c r="AMA549"/>
      <c r="AMB549"/>
      <c r="AMC549"/>
      <c r="AMD549"/>
      <c r="AME549"/>
      <c r="AMF549"/>
      <c r="AMG549"/>
      <c r="AMH549"/>
      <c r="AMI549"/>
      <c r="AMJ549"/>
    </row>
    <row r="550" spans="1:1024" ht="47.25">
      <c r="A550" s="108" t="s">
        <v>278</v>
      </c>
      <c r="B550" s="91"/>
      <c r="C550" s="94">
        <v>630336.28099999996</v>
      </c>
      <c r="D550" s="94">
        <v>647136.28099999996</v>
      </c>
      <c r="E550" s="94">
        <v>614249.77647000004</v>
      </c>
      <c r="F550" s="92">
        <v>94.918148542192498</v>
      </c>
      <c r="G550" s="93" t="s">
        <v>249</v>
      </c>
      <c r="H550" s="93" t="s">
        <v>49</v>
      </c>
      <c r="I550" s="94">
        <v>21115</v>
      </c>
      <c r="J550" s="94">
        <v>20988</v>
      </c>
      <c r="K550" s="94">
        <v>21054</v>
      </c>
      <c r="L550" s="95">
        <v>100.31446540880501</v>
      </c>
      <c r="M550" s="6"/>
      <c r="N550" s="6"/>
      <c r="O550" s="7"/>
      <c r="P550" s="6"/>
      <c r="Q550" s="6"/>
      <c r="R550" s="3"/>
      <c r="S550"/>
      <c r="T550"/>
      <c r="U550"/>
      <c r="V550"/>
      <c r="W550"/>
      <c r="X550"/>
      <c r="Y550"/>
      <c r="Z550" s="4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</row>
    <row r="551" spans="1:1024" ht="31.5">
      <c r="A551" s="147" t="s">
        <v>107</v>
      </c>
      <c r="B551" s="148"/>
      <c r="C551" s="149">
        <v>0</v>
      </c>
      <c r="D551" s="149">
        <v>0</v>
      </c>
      <c r="E551" s="149">
        <v>0</v>
      </c>
      <c r="F551" s="150"/>
      <c r="G551" s="88"/>
      <c r="H551" s="88"/>
      <c r="I551" s="96"/>
      <c r="J551" s="96"/>
      <c r="K551" s="96"/>
      <c r="L551" s="89"/>
      <c r="M551" s="6"/>
      <c r="N551" s="6"/>
      <c r="O551" s="7"/>
      <c r="P551" s="6"/>
      <c r="Q551" s="6"/>
      <c r="R551" s="3"/>
      <c r="S551"/>
      <c r="T551"/>
      <c r="U551"/>
      <c r="V551"/>
      <c r="W551"/>
      <c r="X551"/>
      <c r="Y551"/>
      <c r="Z551" s="4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</row>
    <row r="552" spans="1:1024" ht="31.5">
      <c r="A552" s="151" t="s">
        <v>207</v>
      </c>
      <c r="B552" s="152"/>
      <c r="C552" s="153">
        <v>80252364.894999996</v>
      </c>
      <c r="D552" s="153">
        <v>85127504.894999996</v>
      </c>
      <c r="E552" s="153">
        <v>80655926.733569995</v>
      </c>
      <c r="F552" s="154">
        <v>94.747199313611503</v>
      </c>
      <c r="G552" s="120"/>
      <c r="H552" s="120"/>
      <c r="I552" s="121"/>
      <c r="J552" s="121"/>
      <c r="K552" s="121"/>
      <c r="L552" s="122"/>
      <c r="M552" s="6"/>
      <c r="N552" s="6"/>
      <c r="O552" s="7"/>
      <c r="P552" s="6"/>
      <c r="Q552" s="6"/>
      <c r="R552" s="3"/>
      <c r="S552"/>
      <c r="T552"/>
      <c r="U552"/>
      <c r="V552"/>
      <c r="W552"/>
      <c r="X552"/>
      <c r="Y552"/>
      <c r="Z552" s="4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</row>
    <row r="553" spans="1:1024" ht="47.25">
      <c r="A553" s="156" t="s">
        <v>279</v>
      </c>
      <c r="B553" s="157"/>
      <c r="C553" s="158"/>
      <c r="D553" s="158"/>
      <c r="E553" s="158"/>
      <c r="F553" s="158"/>
      <c r="G553" s="159"/>
      <c r="H553" s="159"/>
      <c r="I553" s="160"/>
      <c r="J553" s="160"/>
      <c r="K553" s="160"/>
      <c r="L553" s="161"/>
      <c r="M553" s="6"/>
      <c r="N553" s="6"/>
      <c r="O553" s="7"/>
      <c r="P553" s="6"/>
      <c r="Q553" s="6"/>
      <c r="R553" s="3"/>
      <c r="S553"/>
      <c r="T553"/>
      <c r="U553"/>
      <c r="V553"/>
      <c r="W553"/>
      <c r="X553"/>
      <c r="Y553"/>
      <c r="Z553" s="4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</row>
    <row r="554" spans="1:1024">
      <c r="A554" s="90" t="s">
        <v>280</v>
      </c>
      <c r="B554" s="91"/>
      <c r="C554" s="92"/>
      <c r="D554" s="92"/>
      <c r="E554" s="92"/>
      <c r="F554" s="92"/>
      <c r="G554" s="93"/>
      <c r="H554" s="93"/>
      <c r="I554" s="94"/>
      <c r="J554" s="94"/>
      <c r="K554" s="94"/>
      <c r="L554" s="95"/>
      <c r="M554" s="6"/>
      <c r="N554" s="6"/>
      <c r="O554" s="7"/>
      <c r="P554" s="6"/>
      <c r="Q554" s="6"/>
      <c r="R554" s="3"/>
      <c r="S554"/>
      <c r="T554"/>
      <c r="U554"/>
      <c r="V554"/>
      <c r="W554"/>
      <c r="X554"/>
      <c r="Y554"/>
      <c r="Z554" s="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</row>
    <row r="555" spans="1:1024" ht="31.5">
      <c r="A555" s="101" t="s">
        <v>281</v>
      </c>
      <c r="B555" s="86" t="s">
        <v>32</v>
      </c>
      <c r="C555" s="96">
        <v>2088</v>
      </c>
      <c r="D555" s="96">
        <v>135.19300000000001</v>
      </c>
      <c r="E555" s="96">
        <v>0</v>
      </c>
      <c r="F555" s="87">
        <v>0</v>
      </c>
      <c r="G555" s="88" t="s">
        <v>282</v>
      </c>
      <c r="H555" s="88" t="s">
        <v>175</v>
      </c>
      <c r="I555" s="96">
        <v>19</v>
      </c>
      <c r="J555" s="96">
        <v>0</v>
      </c>
      <c r="K555" s="96">
        <v>0</v>
      </c>
      <c r="L555" s="89">
        <v>0</v>
      </c>
      <c r="M555" s="6"/>
      <c r="N555" s="6"/>
      <c r="O555" s="7"/>
      <c r="P555" s="6"/>
      <c r="Q555" s="6"/>
      <c r="R555" s="3"/>
      <c r="S555"/>
      <c r="T555"/>
      <c r="U555"/>
      <c r="V555"/>
      <c r="W555"/>
      <c r="X555"/>
      <c r="Y555"/>
      <c r="Z555" s="4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</row>
    <row r="556" spans="1:1024">
      <c r="A556" s="108"/>
      <c r="B556" s="91" t="s">
        <v>32</v>
      </c>
      <c r="C556" s="94">
        <v>4260.0810000000001</v>
      </c>
      <c r="D556" s="94">
        <v>0</v>
      </c>
      <c r="E556" s="94">
        <v>0</v>
      </c>
      <c r="F556" s="92" t="s">
        <v>238</v>
      </c>
      <c r="G556" s="93" t="s">
        <v>283</v>
      </c>
      <c r="H556" s="93" t="s">
        <v>175</v>
      </c>
      <c r="I556" s="94">
        <v>54</v>
      </c>
      <c r="J556" s="94">
        <v>12</v>
      </c>
      <c r="K556" s="94">
        <v>0</v>
      </c>
      <c r="L556" s="95">
        <v>0</v>
      </c>
      <c r="M556" s="6"/>
      <c r="N556" s="6"/>
      <c r="O556" s="7"/>
      <c r="P556" s="6"/>
      <c r="Q556" s="6"/>
      <c r="R556" s="3"/>
      <c r="S556"/>
      <c r="T556"/>
      <c r="U556"/>
      <c r="V556"/>
      <c r="W556"/>
      <c r="X556"/>
      <c r="Y556"/>
      <c r="Z556" s="4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</row>
    <row r="557" spans="1:1024" ht="39">
      <c r="A557" s="101"/>
      <c r="B557" s="86" t="s">
        <v>32</v>
      </c>
      <c r="C557" s="96">
        <v>0</v>
      </c>
      <c r="D557" s="96">
        <v>2463.0100000000002</v>
      </c>
      <c r="E557" s="96">
        <v>2406.7469999999998</v>
      </c>
      <c r="F557" s="87">
        <v>97.7</v>
      </c>
      <c r="G557" s="88" t="s">
        <v>284</v>
      </c>
      <c r="H557" s="88" t="s">
        <v>175</v>
      </c>
      <c r="I557" s="96">
        <v>0</v>
      </c>
      <c r="J557" s="96">
        <v>66</v>
      </c>
      <c r="K557" s="96">
        <v>97</v>
      </c>
      <c r="L557" s="89">
        <v>147</v>
      </c>
      <c r="M557" s="6"/>
      <c r="N557" s="6"/>
      <c r="O557" s="7"/>
      <c r="P557" s="6"/>
      <c r="Q557" s="6"/>
      <c r="R557" s="3"/>
      <c r="S557"/>
      <c r="T557"/>
      <c r="U557"/>
      <c r="V557"/>
      <c r="W557"/>
      <c r="X557"/>
      <c r="Y557"/>
      <c r="Z557" s="4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</row>
    <row r="558" spans="1:1024" ht="39">
      <c r="A558" s="108"/>
      <c r="B558" s="91" t="s">
        <v>32</v>
      </c>
      <c r="C558" s="94">
        <v>0</v>
      </c>
      <c r="D558" s="94">
        <v>2493.5450000000001</v>
      </c>
      <c r="E558" s="94">
        <v>2340.0120000000002</v>
      </c>
      <c r="F558" s="92">
        <v>93.8</v>
      </c>
      <c r="G558" s="93" t="s">
        <v>285</v>
      </c>
      <c r="H558" s="93" t="s">
        <v>175</v>
      </c>
      <c r="I558" s="94">
        <v>0</v>
      </c>
      <c r="J558" s="94">
        <v>30</v>
      </c>
      <c r="K558" s="94">
        <v>31</v>
      </c>
      <c r="L558" s="95">
        <v>103.3</v>
      </c>
      <c r="M558" s="6"/>
      <c r="N558" s="6"/>
      <c r="O558" s="7"/>
      <c r="P558" s="6"/>
      <c r="Q558" s="6"/>
      <c r="R558" s="3"/>
      <c r="S558"/>
      <c r="T558"/>
      <c r="U558"/>
      <c r="V558"/>
      <c r="W558"/>
      <c r="X558"/>
      <c r="Y558"/>
      <c r="Z558" s="4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  <c r="AKZ558"/>
      <c r="ALA558"/>
      <c r="ALB558"/>
      <c r="ALC558"/>
      <c r="ALD558"/>
      <c r="ALE558"/>
      <c r="ALF558"/>
      <c r="ALG558"/>
      <c r="ALH558"/>
      <c r="ALI558"/>
      <c r="ALJ558"/>
      <c r="ALK558"/>
      <c r="ALL558"/>
      <c r="ALM558"/>
      <c r="ALN558"/>
      <c r="ALO558"/>
      <c r="ALP558"/>
      <c r="ALQ558"/>
      <c r="ALR558"/>
      <c r="ALS558"/>
      <c r="ALT558"/>
      <c r="ALU558"/>
      <c r="ALV558"/>
      <c r="ALW558"/>
      <c r="ALX558"/>
      <c r="ALY558"/>
      <c r="ALZ558"/>
      <c r="AMA558"/>
      <c r="AMB558"/>
      <c r="AMC558"/>
      <c r="AMD558"/>
      <c r="AME558"/>
      <c r="AMF558"/>
      <c r="AMG558"/>
      <c r="AMH558"/>
      <c r="AMI558"/>
      <c r="AMJ558"/>
    </row>
    <row r="559" spans="1:1024" ht="26.25">
      <c r="A559" s="101"/>
      <c r="B559" s="86" t="s">
        <v>32</v>
      </c>
      <c r="C559" s="96">
        <v>1160</v>
      </c>
      <c r="D559" s="96">
        <v>0</v>
      </c>
      <c r="E559" s="96">
        <v>0</v>
      </c>
      <c r="F559" s="87" t="s">
        <v>238</v>
      </c>
      <c r="G559" s="88" t="s">
        <v>286</v>
      </c>
      <c r="H559" s="88" t="s">
        <v>175</v>
      </c>
      <c r="I559" s="96">
        <v>20</v>
      </c>
      <c r="J559" s="96">
        <v>0</v>
      </c>
      <c r="K559" s="96">
        <v>0</v>
      </c>
      <c r="L559" s="89">
        <v>0</v>
      </c>
      <c r="M559" s="185">
        <v>1000</v>
      </c>
      <c r="N559" s="185"/>
      <c r="O559" s="7"/>
      <c r="P559" s="6"/>
      <c r="Q559" s="6"/>
      <c r="R559" s="3"/>
      <c r="S559"/>
      <c r="T559"/>
      <c r="U559"/>
      <c r="V559"/>
      <c r="W559"/>
      <c r="X559"/>
      <c r="Y559"/>
      <c r="Z559" s="4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</row>
    <row r="560" spans="1:1024" ht="26.25">
      <c r="A560" s="108"/>
      <c r="B560" s="91" t="s">
        <v>32</v>
      </c>
      <c r="C560" s="94">
        <v>0</v>
      </c>
      <c r="D560" s="94">
        <v>3924.2950000000001</v>
      </c>
      <c r="E560" s="94">
        <v>3868.16</v>
      </c>
      <c r="F560" s="92">
        <v>98.6</v>
      </c>
      <c r="G560" s="93" t="s">
        <v>287</v>
      </c>
      <c r="H560" s="93" t="s">
        <v>175</v>
      </c>
      <c r="I560" s="94">
        <v>0</v>
      </c>
      <c r="J560" s="94">
        <v>50</v>
      </c>
      <c r="K560" s="94">
        <v>72</v>
      </c>
      <c r="L560" s="95">
        <v>144</v>
      </c>
      <c r="M560" s="6"/>
      <c r="N560" s="6"/>
      <c r="O560" s="7"/>
      <c r="P560" s="6"/>
      <c r="Q560" s="6"/>
      <c r="R560" s="3"/>
      <c r="S560"/>
      <c r="T560"/>
      <c r="U560"/>
      <c r="V560"/>
      <c r="W560"/>
      <c r="X560"/>
      <c r="Y560"/>
      <c r="Z560" s="4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</row>
    <row r="561" spans="1:1024" ht="26.25">
      <c r="A561" s="101"/>
      <c r="B561" s="86" t="s">
        <v>32</v>
      </c>
      <c r="C561" s="96">
        <v>0</v>
      </c>
      <c r="D561" s="96">
        <v>1880.4169999999999</v>
      </c>
      <c r="E561" s="96">
        <v>904.995</v>
      </c>
      <c r="F561" s="87">
        <v>48.1</v>
      </c>
      <c r="G561" s="88" t="s">
        <v>288</v>
      </c>
      <c r="H561" s="88" t="s">
        <v>175</v>
      </c>
      <c r="I561" s="96">
        <v>0</v>
      </c>
      <c r="J561" s="96">
        <v>80</v>
      </c>
      <c r="K561" s="96">
        <v>45</v>
      </c>
      <c r="L561" s="89">
        <v>56.3</v>
      </c>
      <c r="M561" s="6"/>
      <c r="N561" s="6"/>
      <c r="O561" s="7"/>
      <c r="P561" s="6"/>
      <c r="Q561" s="6"/>
      <c r="R561" s="3"/>
      <c r="S561"/>
      <c r="T561"/>
      <c r="U561"/>
      <c r="V561"/>
      <c r="W561"/>
      <c r="X561"/>
      <c r="Y561"/>
      <c r="Z561" s="4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</row>
    <row r="562" spans="1:1024">
      <c r="A562" s="108"/>
      <c r="B562" s="91"/>
      <c r="C562" s="92"/>
      <c r="D562" s="92"/>
      <c r="E562" s="92"/>
      <c r="F562" s="92"/>
      <c r="G562" s="93"/>
      <c r="H562" s="93"/>
      <c r="I562" s="94"/>
      <c r="J562" s="94"/>
      <c r="K562" s="94"/>
      <c r="L562" s="95"/>
      <c r="M562" s="6"/>
      <c r="N562" s="6"/>
      <c r="O562" s="7"/>
      <c r="P562" s="6"/>
      <c r="Q562" s="6"/>
      <c r="R562" s="3"/>
      <c r="S562"/>
      <c r="T562"/>
      <c r="U562"/>
      <c r="V562"/>
      <c r="W562"/>
      <c r="X562"/>
      <c r="Y562"/>
      <c r="Z562" s="4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</row>
    <row r="563" spans="1:1024" ht="47.25">
      <c r="A563" s="85" t="s">
        <v>289</v>
      </c>
      <c r="B563" s="86"/>
      <c r="C563" s="87"/>
      <c r="D563" s="87"/>
      <c r="E563" s="87"/>
      <c r="F563" s="87"/>
      <c r="G563" s="88"/>
      <c r="H563" s="88"/>
      <c r="I563" s="96"/>
      <c r="J563" s="96"/>
      <c r="K563" s="96"/>
      <c r="L563" s="89"/>
      <c r="M563" s="6"/>
      <c r="N563" s="6"/>
      <c r="O563" s="7"/>
      <c r="P563" s="6"/>
      <c r="Q563" s="6"/>
      <c r="R563" s="3"/>
      <c r="S563"/>
      <c r="T563"/>
      <c r="U563"/>
      <c r="V563"/>
      <c r="W563"/>
      <c r="X563"/>
      <c r="Y563"/>
      <c r="Z563" s="4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</row>
    <row r="564" spans="1:1024">
      <c r="A564" s="108" t="s">
        <v>290</v>
      </c>
      <c r="B564" s="91"/>
      <c r="C564" s="92"/>
      <c r="D564" s="92"/>
      <c r="E564" s="92"/>
      <c r="F564" s="92"/>
      <c r="G564" s="93"/>
      <c r="H564" s="93"/>
      <c r="I564" s="94"/>
      <c r="J564" s="94"/>
      <c r="K564" s="94"/>
      <c r="L564" s="95"/>
      <c r="M564" s="6"/>
      <c r="N564" s="6"/>
      <c r="O564" s="7"/>
      <c r="P564" s="6"/>
      <c r="Q564" s="6"/>
      <c r="R564" s="3"/>
      <c r="S564"/>
      <c r="T564"/>
      <c r="U564"/>
      <c r="V564"/>
      <c r="W564"/>
      <c r="X564"/>
      <c r="Y564"/>
      <c r="Z564" s="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</row>
    <row r="565" spans="1:1024">
      <c r="A565" s="101"/>
      <c r="B565" s="86"/>
      <c r="C565" s="87"/>
      <c r="D565" s="87"/>
      <c r="E565" s="87"/>
      <c r="F565" s="87"/>
      <c r="G565" s="88"/>
      <c r="H565" s="88"/>
      <c r="I565" s="96"/>
      <c r="J565" s="96"/>
      <c r="K565" s="96"/>
      <c r="L565" s="89"/>
      <c r="M565" s="6"/>
      <c r="N565" s="6"/>
      <c r="O565" s="7"/>
      <c r="P565" s="6"/>
      <c r="Q565" s="6"/>
      <c r="R565" s="3"/>
      <c r="S565"/>
      <c r="T565"/>
      <c r="U565"/>
      <c r="V565"/>
      <c r="W565"/>
      <c r="X565"/>
      <c r="Y565"/>
      <c r="Z565" s="4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</row>
    <row r="566" spans="1:1024" ht="47.25">
      <c r="A566" s="90" t="s">
        <v>193</v>
      </c>
      <c r="B566" s="91"/>
      <c r="C566" s="92"/>
      <c r="D566" s="92"/>
      <c r="E566" s="92"/>
      <c r="F566" s="92"/>
      <c r="G566" s="93" t="s">
        <v>45</v>
      </c>
      <c r="H566" s="93" t="s">
        <v>46</v>
      </c>
      <c r="I566" s="94">
        <v>1793406</v>
      </c>
      <c r="J566" s="94">
        <v>1768236</v>
      </c>
      <c r="K566" s="94">
        <v>1733010</v>
      </c>
      <c r="L566" s="95">
        <v>98</v>
      </c>
      <c r="M566" s="6"/>
      <c r="N566" s="6"/>
      <c r="O566" s="184">
        <f>Sheet1!K566+Sheet1!K569+Sheet1!K599</f>
        <v>4135672.5</v>
      </c>
      <c r="P566" s="6"/>
      <c r="Q566" s="6"/>
      <c r="R566" s="3"/>
      <c r="S566"/>
      <c r="T566"/>
      <c r="U566"/>
      <c r="V566"/>
      <c r="W566"/>
      <c r="X566"/>
      <c r="Y566"/>
      <c r="Z566" s="4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</row>
    <row r="567" spans="1:1024">
      <c r="A567" s="101" t="s">
        <v>290</v>
      </c>
      <c r="B567" s="86"/>
      <c r="C567" s="96">
        <v>50084463</v>
      </c>
      <c r="D567" s="96">
        <v>52015867.085000001</v>
      </c>
      <c r="E567" s="96">
        <v>51872697.126000002</v>
      </c>
      <c r="F567" s="87">
        <v>99.724757142342696</v>
      </c>
      <c r="G567" s="88" t="s">
        <v>48</v>
      </c>
      <c r="H567" s="88" t="s">
        <v>49</v>
      </c>
      <c r="I567" s="96">
        <v>1316866</v>
      </c>
      <c r="J567" s="96">
        <v>1326058</v>
      </c>
      <c r="K567" s="96">
        <v>1314110</v>
      </c>
      <c r="L567" s="89">
        <v>99.1</v>
      </c>
      <c r="M567" s="6"/>
      <c r="N567" s="6"/>
      <c r="O567" s="184">
        <f>Sheet1!K567+Sheet1!K570+Sheet1!K600</f>
        <v>1456014.25</v>
      </c>
      <c r="P567" s="130">
        <f>Sheet1!O567/(Sheet1!O567+Sheet1!O566)</f>
        <v>0.26038909457866177</v>
      </c>
      <c r="Q567" s="6"/>
      <c r="R567" s="3"/>
      <c r="S567"/>
      <c r="T567"/>
      <c r="U567"/>
      <c r="V567"/>
      <c r="W567"/>
      <c r="X567"/>
      <c r="Y567"/>
      <c r="Z567" s="4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/>
      <c r="AEO567"/>
      <c r="AEP567"/>
      <c r="AEQ567"/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/>
      <c r="AFG567"/>
      <c r="AFH567"/>
      <c r="AFI567"/>
      <c r="AFJ567"/>
      <c r="AFK567"/>
      <c r="AFL567"/>
      <c r="AFM567"/>
      <c r="AFN567"/>
      <c r="AFO567"/>
      <c r="AFP567"/>
      <c r="AFQ567"/>
      <c r="AFR567"/>
      <c r="AFS567"/>
      <c r="AFT567"/>
      <c r="AFU567"/>
      <c r="AFV567"/>
      <c r="AFW567"/>
      <c r="AFX567"/>
      <c r="AFY567"/>
      <c r="AFZ567"/>
      <c r="AGA567"/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/>
      <c r="AGQ567"/>
      <c r="AGR567"/>
      <c r="AGS567"/>
      <c r="AGT567"/>
      <c r="AGU567"/>
      <c r="AGV567"/>
      <c r="AGW567"/>
      <c r="AGX567"/>
      <c r="AGY567"/>
      <c r="AGZ567"/>
      <c r="AHA567"/>
      <c r="AHB567"/>
      <c r="AHC567"/>
      <c r="AHD567"/>
      <c r="AHE567"/>
      <c r="AHF567"/>
      <c r="AHG567"/>
      <c r="AHH567"/>
      <c r="AHI567"/>
      <c r="AHJ567"/>
      <c r="AHK567"/>
      <c r="AHL567"/>
      <c r="AHM567"/>
      <c r="AHN567"/>
      <c r="AHO567"/>
      <c r="AHP567"/>
      <c r="AHQ567"/>
      <c r="AHR567"/>
      <c r="AHS567"/>
      <c r="AHT567"/>
      <c r="AHU567"/>
      <c r="AHV567"/>
      <c r="AHW567"/>
      <c r="AHX567"/>
      <c r="AHY567"/>
      <c r="AHZ567"/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/>
      <c r="AIP567"/>
      <c r="AIQ567"/>
      <c r="AIR567"/>
      <c r="AIS567"/>
      <c r="AIT567"/>
      <c r="AIU567"/>
      <c r="AIV567"/>
      <c r="AIW567"/>
      <c r="AIX567"/>
      <c r="AIY567"/>
      <c r="AIZ567"/>
      <c r="AJA567"/>
      <c r="AJB567"/>
      <c r="AJC567"/>
      <c r="AJD567"/>
      <c r="AJE567"/>
      <c r="AJF567"/>
      <c r="AJG567"/>
      <c r="AJH567"/>
      <c r="AJI567"/>
      <c r="AJJ567"/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/>
      <c r="AJZ567"/>
      <c r="AKA567"/>
      <c r="AKB567"/>
      <c r="AKC567"/>
      <c r="AKD567"/>
      <c r="AKE567"/>
      <c r="AKF567"/>
      <c r="AKG567"/>
      <c r="AKH567"/>
      <c r="AKI567"/>
      <c r="AKJ567"/>
      <c r="AKK567"/>
      <c r="AKL567"/>
      <c r="AKM567"/>
      <c r="AKN567"/>
      <c r="AKO567"/>
      <c r="AKP567"/>
      <c r="AKQ567"/>
      <c r="AKR567"/>
      <c r="AKS567"/>
      <c r="AKT567"/>
      <c r="AKU567"/>
      <c r="AKV567"/>
      <c r="AKW567"/>
      <c r="AKX567"/>
      <c r="AKY567"/>
      <c r="AKZ567"/>
      <c r="ALA567"/>
      <c r="ALB567"/>
      <c r="ALC567"/>
      <c r="ALD567"/>
      <c r="ALE567"/>
      <c r="ALF567"/>
      <c r="ALG567"/>
      <c r="ALH567"/>
      <c r="ALI567"/>
      <c r="ALJ567"/>
      <c r="ALK567"/>
      <c r="ALL567"/>
      <c r="ALM567"/>
      <c r="ALN567"/>
      <c r="ALO567"/>
      <c r="ALP567"/>
      <c r="ALQ567"/>
      <c r="ALR567"/>
      <c r="ALS567"/>
      <c r="ALT567"/>
      <c r="ALU567"/>
      <c r="ALV567"/>
      <c r="ALW567"/>
      <c r="ALX567"/>
      <c r="ALY567"/>
      <c r="ALZ567"/>
      <c r="AMA567"/>
      <c r="AMB567"/>
      <c r="AMC567"/>
      <c r="AMD567"/>
      <c r="AME567"/>
      <c r="AMF567"/>
      <c r="AMG567"/>
      <c r="AMH567"/>
      <c r="AMI567"/>
      <c r="AMJ567"/>
    </row>
    <row r="568" spans="1:1024">
      <c r="A568" s="108"/>
      <c r="B568" s="91"/>
      <c r="C568" s="94">
        <v>0</v>
      </c>
      <c r="D568" s="94">
        <v>0</v>
      </c>
      <c r="E568" s="94">
        <v>0</v>
      </c>
      <c r="F568" s="92"/>
      <c r="G568" s="93"/>
      <c r="H568" s="93"/>
      <c r="I568" s="94"/>
      <c r="J568" s="94"/>
      <c r="K568" s="94"/>
      <c r="L568" s="95"/>
      <c r="M568" s="6"/>
      <c r="N568" s="6"/>
      <c r="O568" s="7"/>
      <c r="P568" s="6"/>
      <c r="Q568" s="6"/>
      <c r="R568" s="3"/>
      <c r="S568"/>
      <c r="T568"/>
      <c r="U568"/>
      <c r="V568"/>
      <c r="W568"/>
      <c r="X568"/>
      <c r="Y568"/>
      <c r="Z568" s="4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</row>
    <row r="569" spans="1:1024" ht="31.5">
      <c r="A569" s="85" t="s">
        <v>263</v>
      </c>
      <c r="B569" s="86"/>
      <c r="C569" s="96">
        <v>0</v>
      </c>
      <c r="D569" s="96">
        <v>0</v>
      </c>
      <c r="E569" s="96">
        <v>0</v>
      </c>
      <c r="F569" s="87"/>
      <c r="G569" s="88" t="s">
        <v>45</v>
      </c>
      <c r="H569" s="88" t="s">
        <v>46</v>
      </c>
      <c r="I569" s="96">
        <v>2192316</v>
      </c>
      <c r="J569" s="96">
        <v>2261909</v>
      </c>
      <c r="K569" s="96">
        <v>2273926.75</v>
      </c>
      <c r="L569" s="89">
        <v>100.5</v>
      </c>
      <c r="M569" s="6"/>
      <c r="N569" s="6"/>
      <c r="O569" s="7"/>
      <c r="P569" s="6"/>
      <c r="Q569" s="6"/>
      <c r="R569" s="3"/>
      <c r="S569"/>
      <c r="T569"/>
      <c r="U569"/>
      <c r="V569"/>
      <c r="W569"/>
      <c r="X569"/>
      <c r="Y569"/>
      <c r="Z569" s="4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</row>
    <row r="570" spans="1:1024">
      <c r="A570" s="108" t="s">
        <v>290</v>
      </c>
      <c r="B570" s="91"/>
      <c r="C570" s="94">
        <v>27952042</v>
      </c>
      <c r="D570" s="94">
        <v>30148218.513999999</v>
      </c>
      <c r="E570" s="94">
        <v>30103200.373</v>
      </c>
      <c r="F570" s="92">
        <v>99.8506772764066</v>
      </c>
      <c r="G570" s="93" t="s">
        <v>48</v>
      </c>
      <c r="H570" s="93" t="s">
        <v>49</v>
      </c>
      <c r="I570" s="94">
        <v>101717</v>
      </c>
      <c r="J570" s="94">
        <v>107828</v>
      </c>
      <c r="K570" s="94">
        <v>106411.5</v>
      </c>
      <c r="L570" s="95">
        <v>98.686333790852103</v>
      </c>
      <c r="M570" s="6"/>
      <c r="N570" s="6"/>
      <c r="O570" s="7"/>
      <c r="P570" s="6"/>
      <c r="Q570" s="6"/>
      <c r="R570" s="3"/>
      <c r="S570"/>
      <c r="T570"/>
      <c r="U570"/>
      <c r="V570"/>
      <c r="W570"/>
      <c r="X570"/>
      <c r="Y570"/>
      <c r="Z570" s="4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</row>
    <row r="571" spans="1:1024">
      <c r="A571" s="101"/>
      <c r="B571" s="86"/>
      <c r="C571" s="96">
        <v>0</v>
      </c>
      <c r="D571" s="96">
        <v>0</v>
      </c>
      <c r="E571" s="96">
        <v>0</v>
      </c>
      <c r="F571" s="87"/>
      <c r="G571" s="88"/>
      <c r="H571" s="88"/>
      <c r="I571" s="96"/>
      <c r="J571" s="96"/>
      <c r="K571" s="96"/>
      <c r="L571" s="89"/>
      <c r="M571" s="6"/>
      <c r="N571" s="6"/>
      <c r="O571" s="7"/>
      <c r="P571" s="6"/>
      <c r="Q571" s="6"/>
      <c r="R571" s="3"/>
      <c r="S571"/>
      <c r="T571"/>
      <c r="U571"/>
      <c r="V571"/>
      <c r="W571"/>
      <c r="X571"/>
      <c r="Y571"/>
      <c r="Z571" s="4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</row>
    <row r="572" spans="1:1024">
      <c r="A572" s="108"/>
      <c r="B572" s="91"/>
      <c r="C572" s="94">
        <v>0</v>
      </c>
      <c r="D572" s="94">
        <v>0</v>
      </c>
      <c r="E572" s="94">
        <v>0</v>
      </c>
      <c r="F572" s="92"/>
      <c r="G572" s="93"/>
      <c r="H572" s="93"/>
      <c r="I572" s="94"/>
      <c r="J572" s="94"/>
      <c r="K572" s="94"/>
      <c r="L572" s="95"/>
      <c r="M572" s="6"/>
      <c r="N572" s="6"/>
      <c r="O572" s="7"/>
      <c r="P572" s="6"/>
      <c r="Q572" s="6"/>
      <c r="R572" s="3"/>
      <c r="S572"/>
      <c r="T572"/>
      <c r="U572"/>
      <c r="V572"/>
      <c r="W572"/>
      <c r="X572"/>
      <c r="Y572"/>
      <c r="Z572" s="4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</row>
    <row r="573" spans="1:1024" ht="31.5">
      <c r="A573" s="85" t="s">
        <v>291</v>
      </c>
      <c r="B573" s="86"/>
      <c r="C573" s="96">
        <v>0</v>
      </c>
      <c r="D573" s="96">
        <v>0</v>
      </c>
      <c r="E573" s="96">
        <v>0</v>
      </c>
      <c r="F573" s="87"/>
      <c r="G573" s="88"/>
      <c r="H573" s="88"/>
      <c r="I573" s="96"/>
      <c r="J573" s="96"/>
      <c r="K573" s="96"/>
      <c r="L573" s="89"/>
      <c r="M573" s="6"/>
      <c r="N573" s="6"/>
      <c r="O573" s="7"/>
      <c r="P573" s="6"/>
      <c r="Q573" s="6"/>
      <c r="R573" s="3"/>
      <c r="S573"/>
      <c r="T573"/>
      <c r="U573"/>
      <c r="V573"/>
      <c r="W573"/>
      <c r="X573"/>
      <c r="Y573"/>
      <c r="Z573" s="4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  <c r="AME573"/>
      <c r="AMF573"/>
      <c r="AMG573"/>
      <c r="AMH573"/>
      <c r="AMI573"/>
      <c r="AMJ573"/>
    </row>
    <row r="574" spans="1:1024">
      <c r="A574" s="108" t="s">
        <v>290</v>
      </c>
      <c r="B574" s="91"/>
      <c r="C574" s="94">
        <v>188880</v>
      </c>
      <c r="D574" s="94">
        <v>2327080</v>
      </c>
      <c r="E574" s="94">
        <v>2261168.5789999999</v>
      </c>
      <c r="F574" s="92">
        <v>97.2</v>
      </c>
      <c r="G574" s="93" t="s">
        <v>254</v>
      </c>
      <c r="H574" s="93" t="s">
        <v>101</v>
      </c>
      <c r="I574" s="94">
        <v>164508</v>
      </c>
      <c r="J574" s="94">
        <v>182501</v>
      </c>
      <c r="K574" s="94">
        <v>169233</v>
      </c>
      <c r="L574" s="95">
        <v>92.7</v>
      </c>
      <c r="M574" s="6"/>
      <c r="N574" s="6"/>
      <c r="O574" s="7"/>
      <c r="P574" s="6"/>
      <c r="Q574" s="6"/>
      <c r="R574" s="3"/>
      <c r="S574"/>
      <c r="T574"/>
      <c r="U574"/>
      <c r="V574"/>
      <c r="W574"/>
      <c r="X574"/>
      <c r="Y574"/>
      <c r="Z574" s="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</row>
    <row r="575" spans="1:1024">
      <c r="A575" s="101"/>
      <c r="B575" s="86"/>
      <c r="C575" s="96">
        <v>0</v>
      </c>
      <c r="D575" s="96">
        <v>0</v>
      </c>
      <c r="E575" s="96">
        <v>0</v>
      </c>
      <c r="F575" s="87"/>
      <c r="G575" s="88" t="s">
        <v>274</v>
      </c>
      <c r="H575" s="88" t="s">
        <v>101</v>
      </c>
      <c r="I575" s="96">
        <v>145071</v>
      </c>
      <c r="J575" s="96">
        <v>147821</v>
      </c>
      <c r="K575" s="96">
        <v>142126</v>
      </c>
      <c r="L575" s="89">
        <v>96.147367424114293</v>
      </c>
      <c r="M575" s="6"/>
      <c r="N575" s="6"/>
      <c r="O575" s="7"/>
      <c r="P575" s="6"/>
      <c r="Q575" s="6"/>
      <c r="R575" s="3"/>
      <c r="S575"/>
      <c r="T575"/>
      <c r="U575"/>
      <c r="V575"/>
      <c r="W575"/>
      <c r="X575"/>
      <c r="Y575"/>
      <c r="Z575" s="4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  <c r="AME575"/>
      <c r="AMF575"/>
      <c r="AMG575"/>
      <c r="AMH575"/>
      <c r="AMI575"/>
      <c r="AMJ575"/>
    </row>
    <row r="576" spans="1:1024">
      <c r="A576" s="90" t="s">
        <v>292</v>
      </c>
      <c r="B576" s="91"/>
      <c r="C576" s="94">
        <v>0</v>
      </c>
      <c r="D576" s="94">
        <v>0</v>
      </c>
      <c r="E576" s="94">
        <v>0</v>
      </c>
      <c r="F576" s="92"/>
      <c r="G576" s="93"/>
      <c r="H576" s="93"/>
      <c r="I576" s="94"/>
      <c r="J576" s="94"/>
      <c r="K576" s="94"/>
      <c r="L576" s="95"/>
      <c r="M576" s="6"/>
      <c r="N576" s="6"/>
      <c r="O576" s="7"/>
      <c r="P576" s="6"/>
      <c r="Q576" s="6"/>
      <c r="R576" s="3"/>
      <c r="S576"/>
      <c r="T576"/>
      <c r="U576"/>
      <c r="V576"/>
      <c r="W576"/>
      <c r="X576"/>
      <c r="Y576"/>
      <c r="Z576" s="4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  <c r="ALZ576"/>
      <c r="AMA576"/>
      <c r="AMB576"/>
      <c r="AMC576"/>
      <c r="AMD576"/>
      <c r="AME576"/>
      <c r="AMF576"/>
      <c r="AMG576"/>
      <c r="AMH576"/>
      <c r="AMI576"/>
      <c r="AMJ576"/>
    </row>
    <row r="577" spans="1:1024">
      <c r="A577" s="101" t="s">
        <v>290</v>
      </c>
      <c r="B577" s="86"/>
      <c r="C577" s="96">
        <v>746887</v>
      </c>
      <c r="D577" s="96">
        <v>716887</v>
      </c>
      <c r="E577" s="96">
        <v>683386.826</v>
      </c>
      <c r="F577" s="87">
        <v>95.3</v>
      </c>
      <c r="G577" s="88" t="s">
        <v>199</v>
      </c>
      <c r="H577" s="88" t="s">
        <v>170</v>
      </c>
      <c r="I577" s="96">
        <v>143118</v>
      </c>
      <c r="J577" s="96">
        <v>141998</v>
      </c>
      <c r="K577" s="96">
        <v>128121.25</v>
      </c>
      <c r="L577" s="89">
        <v>90.2</v>
      </c>
      <c r="M577" s="6"/>
      <c r="N577" s="6"/>
      <c r="O577" s="7"/>
      <c r="P577" s="6"/>
      <c r="Q577" s="6"/>
      <c r="R577" s="3"/>
      <c r="S577"/>
      <c r="T577"/>
      <c r="U577"/>
      <c r="V577"/>
      <c r="W577"/>
      <c r="X577"/>
      <c r="Y577"/>
      <c r="Z577" s="4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</row>
    <row r="578" spans="1:1024">
      <c r="A578" s="108"/>
      <c r="B578" s="91"/>
      <c r="C578" s="94">
        <v>0</v>
      </c>
      <c r="D578" s="94">
        <v>0</v>
      </c>
      <c r="E578" s="94">
        <v>0</v>
      </c>
      <c r="F578" s="92"/>
      <c r="G578" s="93"/>
      <c r="H578" s="93"/>
      <c r="I578" s="94"/>
      <c r="J578" s="94"/>
      <c r="K578" s="94"/>
      <c r="L578" s="95"/>
      <c r="M578" s="6"/>
      <c r="N578" s="6"/>
      <c r="O578" s="7"/>
      <c r="P578" s="6"/>
      <c r="Q578" s="6"/>
      <c r="R578" s="3"/>
      <c r="S578"/>
      <c r="T578"/>
      <c r="U578"/>
      <c r="V578"/>
      <c r="W578"/>
      <c r="X578"/>
      <c r="Y578"/>
      <c r="Z578" s="4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</row>
    <row r="579" spans="1:1024" ht="31.5">
      <c r="A579" s="85" t="s">
        <v>293</v>
      </c>
      <c r="B579" s="86"/>
      <c r="C579" s="96">
        <v>0</v>
      </c>
      <c r="D579" s="96">
        <v>0</v>
      </c>
      <c r="E579" s="96">
        <v>0</v>
      </c>
      <c r="F579" s="87"/>
      <c r="G579" s="88"/>
      <c r="H579" s="88"/>
      <c r="I579" s="96"/>
      <c r="J579" s="96"/>
      <c r="K579" s="96"/>
      <c r="L579" s="89"/>
      <c r="M579" s="6"/>
      <c r="N579" s="6"/>
      <c r="O579" s="7"/>
      <c r="P579" s="6"/>
      <c r="Q579" s="6"/>
      <c r="R579" s="3"/>
      <c r="S579"/>
      <c r="T579"/>
      <c r="U579"/>
      <c r="V579"/>
      <c r="W579"/>
      <c r="X579"/>
      <c r="Y579"/>
      <c r="Z579" s="4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  <c r="AME579"/>
      <c r="AMF579"/>
      <c r="AMG579"/>
      <c r="AMH579"/>
      <c r="AMI579"/>
      <c r="AMJ579"/>
    </row>
    <row r="580" spans="1:1024">
      <c r="A580" s="108" t="s">
        <v>290</v>
      </c>
      <c r="B580" s="91"/>
      <c r="C580" s="94">
        <v>0</v>
      </c>
      <c r="D580" s="94">
        <v>0</v>
      </c>
      <c r="E580" s="94">
        <v>0</v>
      </c>
      <c r="F580" s="92"/>
      <c r="G580" s="93"/>
      <c r="H580" s="93"/>
      <c r="I580" s="94"/>
      <c r="J580" s="94"/>
      <c r="K580" s="94"/>
      <c r="L580" s="95"/>
      <c r="M580" s="6"/>
      <c r="N580" s="6"/>
      <c r="O580" s="7"/>
      <c r="P580" s="6"/>
      <c r="Q580" s="6"/>
      <c r="R580" s="3"/>
      <c r="S580"/>
      <c r="T580"/>
      <c r="U580"/>
      <c r="V580"/>
      <c r="W580"/>
      <c r="X580"/>
      <c r="Y580"/>
      <c r="Z580" s="4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</row>
    <row r="581" spans="1:1024" ht="31.5">
      <c r="A581" s="85" t="s">
        <v>201</v>
      </c>
      <c r="B581" s="86"/>
      <c r="C581" s="96">
        <v>0</v>
      </c>
      <c r="D581" s="96">
        <v>0</v>
      </c>
      <c r="E581" s="96">
        <v>0</v>
      </c>
      <c r="F581" s="87"/>
      <c r="G581" s="88"/>
      <c r="H581" s="88"/>
      <c r="I581" s="96"/>
      <c r="J581" s="96"/>
      <c r="K581" s="96"/>
      <c r="L581" s="89"/>
      <c r="M581" s="6"/>
      <c r="N581" s="6"/>
      <c r="O581" s="7"/>
      <c r="P581" s="6"/>
      <c r="Q581" s="6"/>
      <c r="R581" s="3"/>
      <c r="S581"/>
      <c r="T581"/>
      <c r="U581"/>
      <c r="V581"/>
      <c r="W581"/>
      <c r="X581"/>
      <c r="Y581"/>
      <c r="Z581" s="4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</row>
    <row r="582" spans="1:1024">
      <c r="A582" s="108" t="s">
        <v>290</v>
      </c>
      <c r="B582" s="91"/>
      <c r="C582" s="94">
        <v>7639887</v>
      </c>
      <c r="D582" s="94">
        <v>9290775.5109999999</v>
      </c>
      <c r="E582" s="94">
        <v>8449036.4570000004</v>
      </c>
      <c r="F582" s="92">
        <v>90.940056048029504</v>
      </c>
      <c r="G582" s="93" t="s">
        <v>154</v>
      </c>
      <c r="H582" s="93" t="s">
        <v>101</v>
      </c>
      <c r="I582" s="94">
        <v>576</v>
      </c>
      <c r="J582" s="94">
        <v>630</v>
      </c>
      <c r="K582" s="94">
        <v>482</v>
      </c>
      <c r="L582" s="95">
        <v>76.5</v>
      </c>
      <c r="M582" s="6"/>
      <c r="N582" s="6"/>
      <c r="O582" s="7"/>
      <c r="P582" s="6"/>
      <c r="Q582" s="6"/>
      <c r="R582" s="3"/>
      <c r="S582"/>
      <c r="T582"/>
      <c r="U582"/>
      <c r="V582"/>
      <c r="W582"/>
      <c r="X582"/>
      <c r="Y582"/>
      <c r="Z582" s="4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</row>
    <row r="583" spans="1:1024">
      <c r="A583" s="101"/>
      <c r="B583" s="86"/>
      <c r="C583" s="96">
        <v>0</v>
      </c>
      <c r="D583" s="96">
        <v>0</v>
      </c>
      <c r="E583" s="96">
        <v>0</v>
      </c>
      <c r="F583" s="87"/>
      <c r="G583" s="88" t="s">
        <v>169</v>
      </c>
      <c r="H583" s="88" t="s">
        <v>170</v>
      </c>
      <c r="I583" s="96">
        <v>4096486</v>
      </c>
      <c r="J583" s="96">
        <v>3552796</v>
      </c>
      <c r="K583" s="96">
        <v>3052468</v>
      </c>
      <c r="L583" s="89">
        <v>85.917345099465294</v>
      </c>
      <c r="M583" s="6"/>
      <c r="N583" s="6"/>
      <c r="O583" s="7"/>
      <c r="P583" s="6"/>
      <c r="Q583" s="6"/>
      <c r="R583" s="3"/>
      <c r="S583"/>
      <c r="T583"/>
      <c r="U583"/>
      <c r="V583"/>
      <c r="W583"/>
      <c r="X583"/>
      <c r="Y583"/>
      <c r="Z583" s="4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</row>
    <row r="584" spans="1:1024">
      <c r="A584" s="108"/>
      <c r="B584" s="91"/>
      <c r="C584" s="94">
        <v>0</v>
      </c>
      <c r="D584" s="94">
        <v>0</v>
      </c>
      <c r="E584" s="94">
        <v>0</v>
      </c>
      <c r="F584" s="92"/>
      <c r="G584" s="93" t="s">
        <v>171</v>
      </c>
      <c r="H584" s="93" t="s">
        <v>170</v>
      </c>
      <c r="I584" s="94">
        <v>59989</v>
      </c>
      <c r="J584" s="94">
        <v>62734</v>
      </c>
      <c r="K584" s="94">
        <v>55692</v>
      </c>
      <c r="L584" s="95">
        <v>88.8</v>
      </c>
      <c r="M584" s="6"/>
      <c r="N584" s="6"/>
      <c r="O584" s="7"/>
      <c r="P584" s="6"/>
      <c r="Q584" s="6"/>
      <c r="R584" s="3"/>
      <c r="S584"/>
      <c r="T584"/>
      <c r="U584"/>
      <c r="V584"/>
      <c r="W584"/>
      <c r="X584"/>
      <c r="Y584"/>
      <c r="Z584" s="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</row>
    <row r="585" spans="1:1024">
      <c r="A585" s="101"/>
      <c r="B585" s="86"/>
      <c r="C585" s="96">
        <v>0</v>
      </c>
      <c r="D585" s="96">
        <v>0</v>
      </c>
      <c r="E585" s="96">
        <v>0</v>
      </c>
      <c r="F585" s="87"/>
      <c r="G585" s="88" t="s">
        <v>172</v>
      </c>
      <c r="H585" s="88" t="s">
        <v>170</v>
      </c>
      <c r="I585" s="96">
        <v>69435</v>
      </c>
      <c r="J585" s="96">
        <v>85613</v>
      </c>
      <c r="K585" s="96">
        <v>68239</v>
      </c>
      <c r="L585" s="89">
        <v>79.7</v>
      </c>
      <c r="M585" s="6"/>
      <c r="N585" s="6"/>
      <c r="O585" s="7"/>
      <c r="P585" s="6"/>
      <c r="Q585" s="6"/>
      <c r="R585" s="3"/>
      <c r="S585"/>
      <c r="T585"/>
      <c r="U585"/>
      <c r="V585"/>
      <c r="W585"/>
      <c r="X585"/>
      <c r="Y585"/>
      <c r="Z585" s="4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</row>
    <row r="586" spans="1:1024">
      <c r="A586" s="108"/>
      <c r="B586" s="91"/>
      <c r="C586" s="94">
        <v>0</v>
      </c>
      <c r="D586" s="94">
        <v>0</v>
      </c>
      <c r="E586" s="94">
        <v>0</v>
      </c>
      <c r="F586" s="92"/>
      <c r="G586" s="93" t="s">
        <v>158</v>
      </c>
      <c r="H586" s="93" t="s">
        <v>101</v>
      </c>
      <c r="I586" s="94">
        <v>68248</v>
      </c>
      <c r="J586" s="94">
        <v>74332</v>
      </c>
      <c r="K586" s="94">
        <v>57739</v>
      </c>
      <c r="L586" s="95">
        <v>77.7</v>
      </c>
      <c r="M586" s="6"/>
      <c r="N586" s="6"/>
      <c r="O586" s="7"/>
      <c r="P586" s="6"/>
      <c r="Q586" s="6"/>
      <c r="R586" s="3"/>
      <c r="S586"/>
      <c r="T586"/>
      <c r="U586"/>
      <c r="V586"/>
      <c r="W586"/>
      <c r="X586"/>
      <c r="Y586"/>
      <c r="Z586" s="4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  <c r="AME586"/>
      <c r="AMF586"/>
      <c r="AMG586"/>
      <c r="AMH586"/>
      <c r="AMI586"/>
      <c r="AMJ586"/>
    </row>
    <row r="587" spans="1:1024">
      <c r="A587" s="101"/>
      <c r="B587" s="86"/>
      <c r="C587" s="96">
        <v>0</v>
      </c>
      <c r="D587" s="96">
        <v>0</v>
      </c>
      <c r="E587" s="96">
        <v>0</v>
      </c>
      <c r="F587" s="87"/>
      <c r="G587" s="88" t="s">
        <v>159</v>
      </c>
      <c r="H587" s="88" t="s">
        <v>101</v>
      </c>
      <c r="I587" s="96">
        <v>194482</v>
      </c>
      <c r="J587" s="96">
        <v>215560</v>
      </c>
      <c r="K587" s="96">
        <v>194958</v>
      </c>
      <c r="L587" s="89">
        <v>90.4</v>
      </c>
      <c r="M587" s="6"/>
      <c r="N587" s="6"/>
      <c r="O587" s="7"/>
      <c r="P587" s="6"/>
      <c r="Q587" s="6"/>
      <c r="R587" s="3"/>
      <c r="S587"/>
      <c r="T587"/>
      <c r="U587"/>
      <c r="V587"/>
      <c r="W587"/>
      <c r="X587"/>
      <c r="Y587"/>
      <c r="Z587" s="4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</row>
    <row r="588" spans="1:1024">
      <c r="A588" s="108"/>
      <c r="B588" s="91"/>
      <c r="C588" s="94">
        <v>0</v>
      </c>
      <c r="D588" s="94">
        <v>0</v>
      </c>
      <c r="E588" s="94">
        <v>0</v>
      </c>
      <c r="F588" s="92"/>
      <c r="G588" s="93" t="s">
        <v>173</v>
      </c>
      <c r="H588" s="93" t="s">
        <v>170</v>
      </c>
      <c r="I588" s="94">
        <v>107588</v>
      </c>
      <c r="J588" s="94">
        <v>100962</v>
      </c>
      <c r="K588" s="94">
        <v>83631</v>
      </c>
      <c r="L588" s="95">
        <v>82.8</v>
      </c>
      <c r="M588" s="6"/>
      <c r="N588" s="6"/>
      <c r="O588" s="7"/>
      <c r="P588" s="6"/>
      <c r="Q588" s="6"/>
      <c r="R588" s="3"/>
      <c r="S588"/>
      <c r="T588"/>
      <c r="U588"/>
      <c r="V588"/>
      <c r="W588"/>
      <c r="X588"/>
      <c r="Y588"/>
      <c r="Z588" s="4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  <c r="AME588"/>
      <c r="AMF588"/>
      <c r="AMG588"/>
      <c r="AMH588"/>
      <c r="AMI588"/>
      <c r="AMJ588"/>
    </row>
    <row r="589" spans="1:1024">
      <c r="A589" s="101"/>
      <c r="B589" s="86"/>
      <c r="C589" s="96">
        <v>0</v>
      </c>
      <c r="D589" s="96">
        <v>0</v>
      </c>
      <c r="E589" s="96">
        <v>0</v>
      </c>
      <c r="F589" s="87"/>
      <c r="G589" s="88" t="s">
        <v>177</v>
      </c>
      <c r="H589" s="88" t="s">
        <v>170</v>
      </c>
      <c r="I589" s="96">
        <v>2751478</v>
      </c>
      <c r="J589" s="96">
        <v>2805206</v>
      </c>
      <c r="K589" s="96">
        <v>2298262</v>
      </c>
      <c r="L589" s="89">
        <v>81.900000000000006</v>
      </c>
      <c r="M589" s="6"/>
      <c r="N589" s="6"/>
      <c r="O589" s="7"/>
      <c r="P589" s="6"/>
      <c r="Q589" s="6"/>
      <c r="R589" s="3"/>
      <c r="S589"/>
      <c r="T589"/>
      <c r="U589"/>
      <c r="V589"/>
      <c r="W589"/>
      <c r="X589"/>
      <c r="Y589"/>
      <c r="Z589" s="4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</row>
    <row r="590" spans="1:1024" ht="31.5">
      <c r="A590" s="90" t="s">
        <v>203</v>
      </c>
      <c r="B590" s="91"/>
      <c r="C590" s="94">
        <v>0</v>
      </c>
      <c r="D590" s="94">
        <v>0</v>
      </c>
      <c r="E590" s="94">
        <v>0</v>
      </c>
      <c r="F590" s="92"/>
      <c r="G590" s="93"/>
      <c r="H590" s="93"/>
      <c r="I590" s="94"/>
      <c r="J590" s="94"/>
      <c r="K590" s="94"/>
      <c r="L590" s="95"/>
      <c r="M590" s="6"/>
      <c r="N590" s="6"/>
      <c r="O590" s="7"/>
      <c r="P590" s="6"/>
      <c r="Q590" s="6"/>
      <c r="R590" s="3"/>
      <c r="S590"/>
      <c r="T590"/>
      <c r="U590"/>
      <c r="V590"/>
      <c r="W590"/>
      <c r="X590"/>
      <c r="Y590"/>
      <c r="Z590" s="4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</row>
    <row r="591" spans="1:1024">
      <c r="A591" s="101" t="s">
        <v>290</v>
      </c>
      <c r="B591" s="86"/>
      <c r="C591" s="96">
        <v>1355100</v>
      </c>
      <c r="D591" s="96">
        <v>1648180.233</v>
      </c>
      <c r="E591" s="96">
        <v>1641748.4469999999</v>
      </c>
      <c r="F591" s="87">
        <v>99.6097644012941</v>
      </c>
      <c r="G591" s="88" t="s">
        <v>169</v>
      </c>
      <c r="H591" s="88" t="s">
        <v>170</v>
      </c>
      <c r="I591" s="96">
        <v>114545</v>
      </c>
      <c r="J591" s="96">
        <v>116410</v>
      </c>
      <c r="K591" s="96">
        <v>117035.25</v>
      </c>
      <c r="L591" s="89">
        <v>100.5</v>
      </c>
      <c r="M591" s="6"/>
      <c r="N591" s="6"/>
      <c r="O591" s="7"/>
      <c r="P591" s="6"/>
      <c r="Q591" s="6"/>
      <c r="R591" s="3"/>
      <c r="S591"/>
      <c r="T591"/>
      <c r="U591"/>
      <c r="V591"/>
      <c r="W591"/>
      <c r="X591"/>
      <c r="Y591"/>
      <c r="Z591" s="4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</row>
    <row r="592" spans="1:1024">
      <c r="A592" s="108"/>
      <c r="B592" s="91"/>
      <c r="C592" s="94">
        <v>0</v>
      </c>
      <c r="D592" s="94">
        <v>0</v>
      </c>
      <c r="E592" s="94">
        <v>0</v>
      </c>
      <c r="F592" s="92"/>
      <c r="G592" s="93" t="s">
        <v>171</v>
      </c>
      <c r="H592" s="93" t="s">
        <v>170</v>
      </c>
      <c r="I592" s="94">
        <v>65912</v>
      </c>
      <c r="J592" s="94">
        <v>68098</v>
      </c>
      <c r="K592" s="94">
        <v>69750</v>
      </c>
      <c r="L592" s="95">
        <v>102.4</v>
      </c>
      <c r="M592" s="6"/>
      <c r="N592" s="6"/>
      <c r="O592" s="7"/>
      <c r="P592" s="6"/>
      <c r="Q592" s="6"/>
      <c r="R592" s="3"/>
      <c r="S592"/>
      <c r="T592"/>
      <c r="U592"/>
      <c r="V592"/>
      <c r="W592"/>
      <c r="X592"/>
      <c r="Y592"/>
      <c r="Z592" s="4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</row>
    <row r="593" spans="1:1024">
      <c r="A593" s="101"/>
      <c r="B593" s="86"/>
      <c r="C593" s="96">
        <v>0</v>
      </c>
      <c r="D593" s="96">
        <v>0</v>
      </c>
      <c r="E593" s="96">
        <v>0</v>
      </c>
      <c r="F593" s="87"/>
      <c r="G593" s="88" t="s">
        <v>177</v>
      </c>
      <c r="H593" s="88" t="s">
        <v>170</v>
      </c>
      <c r="I593" s="96">
        <v>88426</v>
      </c>
      <c r="J593" s="96">
        <v>88705</v>
      </c>
      <c r="K593" s="96">
        <v>82612</v>
      </c>
      <c r="L593" s="89">
        <v>93.1</v>
      </c>
      <c r="M593" s="6"/>
      <c r="N593" s="6"/>
      <c r="O593" s="7"/>
      <c r="P593" s="6"/>
      <c r="Q593" s="6"/>
      <c r="R593" s="3"/>
      <c r="S593"/>
      <c r="T593"/>
      <c r="U593"/>
      <c r="V593"/>
      <c r="W593"/>
      <c r="X593"/>
      <c r="Y593"/>
      <c r="Z593" s="4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  <c r="AME593"/>
      <c r="AMF593"/>
      <c r="AMG593"/>
      <c r="AMH593"/>
      <c r="AMI593"/>
      <c r="AMJ593"/>
    </row>
    <row r="594" spans="1:1024">
      <c r="A594" s="108"/>
      <c r="B594" s="91"/>
      <c r="C594" s="94">
        <v>0</v>
      </c>
      <c r="D594" s="94">
        <v>0</v>
      </c>
      <c r="E594" s="94">
        <v>0</v>
      </c>
      <c r="F594" s="92"/>
      <c r="G594" s="93" t="s">
        <v>204</v>
      </c>
      <c r="H594" s="93" t="s">
        <v>170</v>
      </c>
      <c r="I594" s="94">
        <v>745891</v>
      </c>
      <c r="J594" s="94">
        <v>716071</v>
      </c>
      <c r="K594" s="94">
        <v>700396</v>
      </c>
      <c r="L594" s="95">
        <v>97.8</v>
      </c>
      <c r="M594" s="6"/>
      <c r="N594" s="6"/>
      <c r="O594" s="7"/>
      <c r="P594" s="6"/>
      <c r="Q594" s="6"/>
      <c r="R594" s="3"/>
      <c r="S594"/>
      <c r="T594"/>
      <c r="U594"/>
      <c r="V594"/>
      <c r="W594"/>
      <c r="X594"/>
      <c r="Y594"/>
      <c r="Z594" s="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</row>
    <row r="595" spans="1:1024" ht="47.25">
      <c r="A595" s="85" t="s">
        <v>294</v>
      </c>
      <c r="B595" s="86"/>
      <c r="C595" s="96">
        <v>0</v>
      </c>
      <c r="D595" s="96">
        <v>0</v>
      </c>
      <c r="E595" s="96">
        <v>0</v>
      </c>
      <c r="F595" s="87"/>
      <c r="G595" s="88"/>
      <c r="H595" s="88"/>
      <c r="I595" s="96"/>
      <c r="J595" s="96"/>
      <c r="K595" s="96"/>
      <c r="L595" s="89"/>
      <c r="M595" s="6"/>
      <c r="N595" s="6"/>
      <c r="O595" s="7"/>
      <c r="P595" s="6"/>
      <c r="Q595" s="6"/>
      <c r="R595" s="3"/>
      <c r="S595"/>
      <c r="T595"/>
      <c r="U595"/>
      <c r="V595"/>
      <c r="W595"/>
      <c r="X595"/>
      <c r="Y595"/>
      <c r="Z595" s="4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</row>
    <row r="596" spans="1:1024">
      <c r="A596" s="108" t="s">
        <v>290</v>
      </c>
      <c r="B596" s="91"/>
      <c r="C596" s="94">
        <v>0</v>
      </c>
      <c r="D596" s="94">
        <v>7314941.2560000001</v>
      </c>
      <c r="E596" s="94">
        <v>6339851.7750000004</v>
      </c>
      <c r="F596" s="92">
        <v>86.669893210691299</v>
      </c>
      <c r="G596" s="93" t="s">
        <v>295</v>
      </c>
      <c r="H596" s="93" t="s">
        <v>170</v>
      </c>
      <c r="I596" s="94">
        <v>0</v>
      </c>
      <c r="J596" s="94">
        <v>4200000</v>
      </c>
      <c r="K596" s="94">
        <v>3473456.5</v>
      </c>
      <c r="L596" s="95">
        <v>82.7</v>
      </c>
      <c r="M596" s="6"/>
      <c r="N596" s="6"/>
      <c r="O596" s="7"/>
      <c r="P596" s="6"/>
      <c r="Q596" s="6"/>
      <c r="R596" s="3"/>
      <c r="S596"/>
      <c r="T596"/>
      <c r="U596"/>
      <c r="V596"/>
      <c r="W596"/>
      <c r="X596"/>
      <c r="Y596"/>
      <c r="Z596" s="4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</row>
    <row r="597" spans="1:1024">
      <c r="A597" s="101"/>
      <c r="B597" s="86"/>
      <c r="C597" s="96">
        <v>0</v>
      </c>
      <c r="D597" s="96">
        <v>0</v>
      </c>
      <c r="E597" s="96">
        <v>0</v>
      </c>
      <c r="F597" s="87"/>
      <c r="G597" s="88"/>
      <c r="H597" s="88"/>
      <c r="I597" s="96"/>
      <c r="J597" s="96"/>
      <c r="K597" s="96"/>
      <c r="L597" s="89"/>
      <c r="M597" s="6"/>
      <c r="N597" s="6"/>
      <c r="O597" s="7"/>
      <c r="P597" s="6"/>
      <c r="Q597" s="6"/>
      <c r="R597" s="3"/>
      <c r="S597"/>
      <c r="T597"/>
      <c r="U597"/>
      <c r="V597"/>
      <c r="W597"/>
      <c r="X597"/>
      <c r="Y597"/>
      <c r="Z597" s="4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</row>
    <row r="598" spans="1:1024" ht="31.5">
      <c r="A598" s="90" t="s">
        <v>296</v>
      </c>
      <c r="B598" s="91"/>
      <c r="C598" s="94">
        <v>0</v>
      </c>
      <c r="D598" s="94">
        <v>0</v>
      </c>
      <c r="E598" s="94">
        <v>0</v>
      </c>
      <c r="F598" s="92"/>
      <c r="G598" s="93"/>
      <c r="H598" s="93"/>
      <c r="I598" s="94"/>
      <c r="J598" s="94"/>
      <c r="K598" s="94"/>
      <c r="L598" s="95"/>
      <c r="M598" s="6"/>
      <c r="N598" s="6"/>
      <c r="O598" s="7"/>
      <c r="P598" s="6"/>
      <c r="Q598" s="6"/>
      <c r="R598" s="3"/>
      <c r="S598"/>
      <c r="T598"/>
      <c r="U598"/>
      <c r="V598"/>
      <c r="W598"/>
      <c r="X598"/>
      <c r="Y598"/>
      <c r="Z598" s="4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</row>
    <row r="599" spans="1:1024">
      <c r="A599" s="101" t="s">
        <v>290</v>
      </c>
      <c r="B599" s="86"/>
      <c r="C599" s="96">
        <v>5127845</v>
      </c>
      <c r="D599" s="96">
        <v>5663467.0290000001</v>
      </c>
      <c r="E599" s="96">
        <v>5634894.3150000004</v>
      </c>
      <c r="F599" s="87">
        <v>99.5</v>
      </c>
      <c r="G599" s="88" t="s">
        <v>45</v>
      </c>
      <c r="H599" s="88" t="s">
        <v>46</v>
      </c>
      <c r="I599" s="96">
        <v>129713</v>
      </c>
      <c r="J599" s="96">
        <v>128806</v>
      </c>
      <c r="K599" s="96">
        <v>128735.75</v>
      </c>
      <c r="L599" s="89">
        <v>99.9</v>
      </c>
      <c r="M599" s="6"/>
      <c r="N599" s="6"/>
      <c r="O599" s="7"/>
      <c r="P599" s="6"/>
      <c r="Q599" s="6"/>
      <c r="R599" s="3"/>
      <c r="S599"/>
      <c r="T599"/>
      <c r="U599"/>
      <c r="V599"/>
      <c r="W599"/>
      <c r="X599"/>
      <c r="Y599"/>
      <c r="Z599" s="4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</row>
    <row r="600" spans="1:1024">
      <c r="A600" s="108"/>
      <c r="B600" s="91"/>
      <c r="C600" s="94">
        <v>0</v>
      </c>
      <c r="D600" s="94">
        <v>0</v>
      </c>
      <c r="E600" s="94">
        <v>0</v>
      </c>
      <c r="F600" s="92"/>
      <c r="G600" s="93" t="s">
        <v>48</v>
      </c>
      <c r="H600" s="93" t="s">
        <v>49</v>
      </c>
      <c r="I600" s="94">
        <v>35622</v>
      </c>
      <c r="J600" s="94">
        <v>35346</v>
      </c>
      <c r="K600" s="94">
        <v>35492.75</v>
      </c>
      <c r="L600" s="95">
        <v>100.4</v>
      </c>
      <c r="M600" s="6"/>
      <c r="N600" s="6"/>
      <c r="O600" s="7"/>
      <c r="P600" s="6"/>
      <c r="Q600" s="6"/>
      <c r="R600" s="3"/>
      <c r="S600"/>
      <c r="T600"/>
      <c r="U600"/>
      <c r="V600"/>
      <c r="W600"/>
      <c r="X600"/>
      <c r="Y600"/>
      <c r="Z600" s="4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</row>
    <row r="601" spans="1:1024" ht="31.5">
      <c r="A601" s="85" t="s">
        <v>297</v>
      </c>
      <c r="B601" s="86"/>
      <c r="C601" s="96">
        <v>0</v>
      </c>
      <c r="D601" s="96">
        <v>0</v>
      </c>
      <c r="E601" s="96">
        <v>0</v>
      </c>
      <c r="F601" s="87"/>
      <c r="G601" s="88"/>
      <c r="H601" s="88"/>
      <c r="I601" s="96"/>
      <c r="J601" s="96"/>
      <c r="K601" s="96"/>
      <c r="L601" s="89"/>
      <c r="M601" s="6"/>
      <c r="N601" s="6"/>
      <c r="O601" s="7"/>
      <c r="P601" s="6"/>
      <c r="Q601" s="6"/>
      <c r="R601" s="3"/>
      <c r="S601"/>
      <c r="T601"/>
      <c r="U601"/>
      <c r="V601"/>
      <c r="W601"/>
      <c r="X601"/>
      <c r="Y601"/>
      <c r="Z601" s="4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</row>
    <row r="602" spans="1:1024">
      <c r="A602" s="108" t="s">
        <v>290</v>
      </c>
      <c r="B602" s="91"/>
      <c r="C602" s="94">
        <v>717467</v>
      </c>
      <c r="D602" s="94">
        <v>749280.84199999995</v>
      </c>
      <c r="E602" s="94">
        <v>746773.71799999999</v>
      </c>
      <c r="F602" s="92">
        <v>99.7</v>
      </c>
      <c r="G602" s="93" t="s">
        <v>249</v>
      </c>
      <c r="H602" s="93" t="s">
        <v>49</v>
      </c>
      <c r="I602" s="94">
        <v>21481</v>
      </c>
      <c r="J602" s="94">
        <v>21261</v>
      </c>
      <c r="K602" s="94">
        <v>21245.25</v>
      </c>
      <c r="L602" s="95">
        <v>99.9</v>
      </c>
      <c r="M602" s="6"/>
      <c r="N602" s="6"/>
      <c r="O602" s="7"/>
      <c r="P602" s="6"/>
      <c r="Q602" s="6"/>
      <c r="R602" s="3"/>
      <c r="S602"/>
      <c r="T602"/>
      <c r="U602"/>
      <c r="V602"/>
      <c r="W602"/>
      <c r="X602"/>
      <c r="Y602"/>
      <c r="Z602" s="4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  <c r="AME602"/>
      <c r="AMF602"/>
      <c r="AMG602"/>
      <c r="AMH602"/>
      <c r="AMI602"/>
      <c r="AMJ602"/>
    </row>
    <row r="603" spans="1:1024">
      <c r="A603" s="101"/>
      <c r="B603" s="86"/>
      <c r="C603" s="96">
        <v>0</v>
      </c>
      <c r="D603" s="96">
        <v>0</v>
      </c>
      <c r="E603" s="96">
        <v>0</v>
      </c>
      <c r="F603" s="87"/>
      <c r="G603" s="88"/>
      <c r="H603" s="88"/>
      <c r="I603" s="96"/>
      <c r="J603" s="96"/>
      <c r="K603" s="96"/>
      <c r="L603" s="89"/>
      <c r="M603" s="6"/>
      <c r="N603" s="6"/>
      <c r="O603" s="7"/>
      <c r="P603" s="6"/>
      <c r="Q603" s="6"/>
      <c r="R603" s="3"/>
      <c r="S603"/>
      <c r="T603"/>
      <c r="U603"/>
      <c r="V603"/>
      <c r="W603"/>
      <c r="X603"/>
      <c r="Y603"/>
      <c r="Z603" s="4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  <c r="AMB603"/>
      <c r="AMC603"/>
      <c r="AMD603"/>
      <c r="AME603"/>
      <c r="AMF603"/>
      <c r="AMG603"/>
      <c r="AMH603"/>
      <c r="AMI603"/>
      <c r="AMJ603"/>
    </row>
    <row r="604" spans="1:1024" ht="63">
      <c r="A604" s="151" t="s">
        <v>298</v>
      </c>
      <c r="B604" s="152"/>
      <c r="C604" s="153">
        <v>93820079.081</v>
      </c>
      <c r="D604" s="153">
        <v>109885593.93000001</v>
      </c>
      <c r="E604" s="153">
        <v>107742277.53</v>
      </c>
      <c r="F604" s="154">
        <v>98</v>
      </c>
      <c r="G604" s="120"/>
      <c r="H604" s="120"/>
      <c r="I604" s="121"/>
      <c r="J604" s="121"/>
      <c r="K604" s="121"/>
      <c r="L604" s="122"/>
      <c r="M604" s="6"/>
      <c r="N604" s="6"/>
      <c r="O604" s="7"/>
      <c r="P604" s="6"/>
      <c r="Q604" s="6"/>
      <c r="R604" s="3"/>
      <c r="S604"/>
      <c r="T604"/>
      <c r="U604"/>
      <c r="V604"/>
      <c r="W604"/>
      <c r="X604"/>
      <c r="Y604"/>
      <c r="Z604" s="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</row>
    <row r="605" spans="1:1024" ht="47.25">
      <c r="A605" s="156" t="s">
        <v>299</v>
      </c>
      <c r="B605" s="157"/>
      <c r="C605" s="158"/>
      <c r="D605" s="158"/>
      <c r="E605" s="158"/>
      <c r="F605" s="158"/>
      <c r="G605" s="159"/>
      <c r="H605" s="159"/>
      <c r="I605" s="160"/>
      <c r="J605" s="160"/>
      <c r="K605" s="160"/>
      <c r="L605" s="161"/>
      <c r="M605" s="6"/>
      <c r="N605" s="6"/>
      <c r="O605" s="7"/>
      <c r="P605" s="6"/>
      <c r="Q605" s="6"/>
      <c r="R605" s="3"/>
      <c r="S605"/>
      <c r="T605"/>
      <c r="U605"/>
      <c r="V605"/>
      <c r="W605"/>
      <c r="X605"/>
      <c r="Y605"/>
      <c r="Z605" s="4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</row>
    <row r="606" spans="1:1024">
      <c r="A606" s="90" t="s">
        <v>300</v>
      </c>
      <c r="B606" s="91"/>
      <c r="C606" s="92"/>
      <c r="D606" s="92"/>
      <c r="E606" s="92"/>
      <c r="F606" s="92"/>
      <c r="G606" s="93"/>
      <c r="H606" s="93"/>
      <c r="I606" s="94"/>
      <c r="J606" s="94"/>
      <c r="K606" s="94"/>
      <c r="L606" s="95"/>
      <c r="M606" s="6"/>
      <c r="N606" s="6"/>
      <c r="O606" s="7"/>
      <c r="P606" s="6"/>
      <c r="Q606" s="6"/>
      <c r="R606" s="3"/>
      <c r="S606"/>
      <c r="T606"/>
      <c r="U606"/>
      <c r="V606"/>
      <c r="W606"/>
      <c r="X606"/>
      <c r="Y606"/>
      <c r="Z606" s="4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</row>
    <row r="607" spans="1:1024" ht="31.5">
      <c r="A607" s="101" t="s">
        <v>281</v>
      </c>
      <c r="B607" s="86" t="s">
        <v>32</v>
      </c>
      <c r="C607" s="96">
        <v>4909.9709999999995</v>
      </c>
      <c r="D607" s="96">
        <v>909.971</v>
      </c>
      <c r="E607" s="96">
        <v>0</v>
      </c>
      <c r="F607" s="87">
        <v>0</v>
      </c>
      <c r="G607" s="88" t="s">
        <v>301</v>
      </c>
      <c r="H607" s="88" t="s">
        <v>175</v>
      </c>
      <c r="I607" s="96">
        <v>66.75</v>
      </c>
      <c r="J607" s="96">
        <v>44.5</v>
      </c>
      <c r="K607" s="96">
        <v>0</v>
      </c>
      <c r="L607" s="89">
        <v>0</v>
      </c>
      <c r="M607" s="6"/>
      <c r="N607" s="6"/>
      <c r="O607" s="7"/>
      <c r="P607" s="6"/>
      <c r="Q607" s="6"/>
      <c r="R607" s="3"/>
      <c r="S607"/>
      <c r="T607"/>
      <c r="U607"/>
      <c r="V607"/>
      <c r="W607"/>
      <c r="X607"/>
      <c r="Y607"/>
      <c r="Z607" s="4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</row>
    <row r="608" spans="1:1024" ht="26.25">
      <c r="A608" s="108"/>
      <c r="B608" s="91" t="s">
        <v>32</v>
      </c>
      <c r="C608" s="94">
        <v>871.178</v>
      </c>
      <c r="D608" s="94">
        <v>706.26199999999994</v>
      </c>
      <c r="E608" s="94">
        <v>569.21600000000001</v>
      </c>
      <c r="F608" s="92">
        <v>80.599999999999994</v>
      </c>
      <c r="G608" s="93" t="s">
        <v>302</v>
      </c>
      <c r="H608" s="93" t="s">
        <v>175</v>
      </c>
      <c r="I608" s="94">
        <v>3</v>
      </c>
      <c r="J608" s="94">
        <v>3</v>
      </c>
      <c r="K608" s="94">
        <v>3</v>
      </c>
      <c r="L608" s="95">
        <v>100</v>
      </c>
      <c r="M608" s="6"/>
      <c r="N608" s="6"/>
      <c r="O608" s="7"/>
      <c r="P608" s="6"/>
      <c r="Q608" s="6"/>
      <c r="R608" s="3"/>
      <c r="S608"/>
      <c r="T608"/>
      <c r="U608"/>
      <c r="V608"/>
      <c r="W608"/>
      <c r="X608"/>
      <c r="Y608"/>
      <c r="Z608" s="4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</row>
    <row r="609" spans="1:1024" ht="26.25">
      <c r="A609" s="101"/>
      <c r="B609" s="86" t="s">
        <v>32</v>
      </c>
      <c r="C609" s="96">
        <v>14592.377</v>
      </c>
      <c r="D609" s="96">
        <v>5591.9539999999997</v>
      </c>
      <c r="E609" s="96">
        <v>4804.5720000000001</v>
      </c>
      <c r="F609" s="87">
        <v>85.9</v>
      </c>
      <c r="G609" s="88" t="s">
        <v>303</v>
      </c>
      <c r="H609" s="88" t="s">
        <v>175</v>
      </c>
      <c r="I609" s="96">
        <v>69</v>
      </c>
      <c r="J609" s="96">
        <v>60.22</v>
      </c>
      <c r="K609" s="96">
        <v>56.16</v>
      </c>
      <c r="L609" s="89">
        <v>93.3</v>
      </c>
      <c r="M609" s="6"/>
      <c r="N609" s="6"/>
      <c r="O609" s="7"/>
      <c r="P609" s="6"/>
      <c r="Q609" s="6"/>
      <c r="R609" s="3"/>
      <c r="S609"/>
      <c r="T609"/>
      <c r="U609"/>
      <c r="V609"/>
      <c r="W609"/>
      <c r="X609"/>
      <c r="Y609"/>
      <c r="Z609" s="4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</row>
    <row r="610" spans="1:1024">
      <c r="A610" s="108"/>
      <c r="B610" s="91" t="s">
        <v>32</v>
      </c>
      <c r="C610" s="94">
        <v>1830.9760000000001</v>
      </c>
      <c r="D610" s="94">
        <v>1256.135</v>
      </c>
      <c r="E610" s="94">
        <v>1170.682</v>
      </c>
      <c r="F610" s="92">
        <v>93.2</v>
      </c>
      <c r="G610" s="93" t="s">
        <v>304</v>
      </c>
      <c r="H610" s="93" t="s">
        <v>175</v>
      </c>
      <c r="I610" s="94">
        <v>8</v>
      </c>
      <c r="J610" s="94">
        <v>8</v>
      </c>
      <c r="K610" s="94">
        <v>8</v>
      </c>
      <c r="L610" s="95">
        <v>100</v>
      </c>
      <c r="M610" s="6"/>
      <c r="N610" s="6"/>
      <c r="O610" s="7"/>
      <c r="P610" s="6"/>
      <c r="Q610" s="6"/>
      <c r="R610" s="3"/>
      <c r="S610"/>
      <c r="T610"/>
      <c r="U610"/>
      <c r="V610"/>
      <c r="W610"/>
      <c r="X610"/>
      <c r="Y610"/>
      <c r="Z610" s="4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  <c r="AME610"/>
      <c r="AMF610"/>
      <c r="AMG610"/>
      <c r="AMH610"/>
      <c r="AMI610"/>
      <c r="AMJ610"/>
    </row>
    <row r="611" spans="1:1024" ht="26.25">
      <c r="A611" s="101"/>
      <c r="B611" s="86" t="s">
        <v>32</v>
      </c>
      <c r="C611" s="96">
        <v>404.096</v>
      </c>
      <c r="D611" s="96">
        <v>1815.4880000000001</v>
      </c>
      <c r="E611" s="96">
        <v>1126.348</v>
      </c>
      <c r="F611" s="87">
        <v>62</v>
      </c>
      <c r="G611" s="88" t="s">
        <v>305</v>
      </c>
      <c r="H611" s="88" t="s">
        <v>175</v>
      </c>
      <c r="I611" s="96">
        <v>55</v>
      </c>
      <c r="J611" s="96">
        <v>55</v>
      </c>
      <c r="K611" s="96">
        <v>55</v>
      </c>
      <c r="L611" s="89">
        <v>100</v>
      </c>
      <c r="M611" s="6"/>
      <c r="N611" s="6"/>
      <c r="O611" s="7"/>
      <c r="P611" s="6"/>
      <c r="Q611" s="6"/>
      <c r="R611" s="3"/>
      <c r="S611"/>
      <c r="T611"/>
      <c r="U611"/>
      <c r="V611"/>
      <c r="W611"/>
      <c r="X611"/>
      <c r="Y611"/>
      <c r="Z611" s="4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</row>
    <row r="612" spans="1:1024" ht="39">
      <c r="A612" s="108"/>
      <c r="B612" s="91" t="s">
        <v>32</v>
      </c>
      <c r="C612" s="94">
        <v>0</v>
      </c>
      <c r="D612" s="94">
        <v>528.55499999999995</v>
      </c>
      <c r="E612" s="94">
        <v>0</v>
      </c>
      <c r="F612" s="92">
        <v>0</v>
      </c>
      <c r="G612" s="93" t="s">
        <v>306</v>
      </c>
      <c r="H612" s="93" t="s">
        <v>175</v>
      </c>
      <c r="I612" s="94" t="s">
        <v>238</v>
      </c>
      <c r="J612" s="94" t="s">
        <v>238</v>
      </c>
      <c r="K612" s="94">
        <v>0</v>
      </c>
      <c r="L612" s="95" t="s">
        <v>238</v>
      </c>
      <c r="M612" s="6"/>
      <c r="N612" s="6"/>
      <c r="O612" s="7"/>
      <c r="P612" s="6"/>
      <c r="Q612" s="6"/>
      <c r="R612" s="3"/>
      <c r="S612"/>
      <c r="T612"/>
      <c r="U612"/>
      <c r="V612"/>
      <c r="W612"/>
      <c r="X612"/>
      <c r="Y612"/>
      <c r="Z612" s="4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  <c r="ALM612"/>
      <c r="ALN612"/>
      <c r="ALO612"/>
      <c r="ALP612"/>
      <c r="ALQ612"/>
      <c r="ALR612"/>
      <c r="ALS612"/>
      <c r="ALT612"/>
      <c r="ALU612"/>
      <c r="ALV612"/>
      <c r="ALW612"/>
      <c r="ALX612"/>
      <c r="ALY612"/>
      <c r="ALZ612"/>
      <c r="AMA612"/>
      <c r="AMB612"/>
      <c r="AMC612"/>
      <c r="AMD612"/>
      <c r="AME612"/>
      <c r="AMF612"/>
      <c r="AMG612"/>
      <c r="AMH612"/>
      <c r="AMI612"/>
      <c r="AMJ612"/>
    </row>
    <row r="613" spans="1:1024" ht="26.25">
      <c r="A613" s="101"/>
      <c r="B613" s="86" t="s">
        <v>32</v>
      </c>
      <c r="C613" s="96">
        <v>0</v>
      </c>
      <c r="D613" s="96">
        <v>3837.7930000000001</v>
      </c>
      <c r="E613" s="96">
        <v>0</v>
      </c>
      <c r="F613" s="87">
        <v>0</v>
      </c>
      <c r="G613" s="88" t="s">
        <v>307</v>
      </c>
      <c r="H613" s="88" t="s">
        <v>175</v>
      </c>
      <c r="I613" s="96" t="s">
        <v>238</v>
      </c>
      <c r="J613" s="96" t="s">
        <v>238</v>
      </c>
      <c r="K613" s="96">
        <v>17.690000000000001</v>
      </c>
      <c r="L613" s="89" t="s">
        <v>238</v>
      </c>
      <c r="M613" s="6"/>
      <c r="N613" s="6"/>
      <c r="O613" s="184">
        <f>Sheet1!K617+Sheet1!K620+Sheet1!K645</f>
        <v>4196894</v>
      </c>
      <c r="P613" s="6"/>
      <c r="Q613" s="6"/>
      <c r="R613" s="3"/>
      <c r="S613"/>
      <c r="T613"/>
      <c r="U613"/>
      <c r="V613"/>
      <c r="W613"/>
      <c r="X613"/>
      <c r="Y613"/>
      <c r="Z613" s="4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</row>
    <row r="614" spans="1:1024">
      <c r="A614" s="108"/>
      <c r="B614" s="91" t="s">
        <v>32</v>
      </c>
      <c r="C614" s="94">
        <v>0</v>
      </c>
      <c r="D614" s="94">
        <v>2660.038</v>
      </c>
      <c r="E614" s="94">
        <v>1823.9059999999999</v>
      </c>
      <c r="F614" s="92">
        <v>68.599999999999994</v>
      </c>
      <c r="G614" s="93" t="s">
        <v>308</v>
      </c>
      <c r="H614" s="93" t="s">
        <v>175</v>
      </c>
      <c r="I614" s="94" t="s">
        <v>238</v>
      </c>
      <c r="J614" s="94" t="s">
        <v>238</v>
      </c>
      <c r="K614" s="94">
        <v>87.39</v>
      </c>
      <c r="L614" s="95" t="s">
        <v>238</v>
      </c>
      <c r="M614" s="6"/>
      <c r="N614" s="6"/>
      <c r="O614" s="184">
        <f>Sheet1!K618+Sheet1!K621+Sheet1!K646</f>
        <v>1481730</v>
      </c>
      <c r="P614" s="130">
        <f>Sheet1!O614/(Sheet1!O614+Sheet1!O613)</f>
        <v>0.26093116924099924</v>
      </c>
      <c r="Q614" s="6"/>
      <c r="R614" s="3"/>
      <c r="S614"/>
      <c r="T614"/>
      <c r="U614"/>
      <c r="V614"/>
      <c r="W614"/>
      <c r="X614"/>
      <c r="Y614"/>
      <c r="Z614" s="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  <c r="ALZ614"/>
      <c r="AMA614"/>
      <c r="AMB614"/>
      <c r="AMC614"/>
      <c r="AMD614"/>
      <c r="AME614"/>
      <c r="AMF614"/>
      <c r="AMG614"/>
      <c r="AMH614"/>
      <c r="AMI614"/>
      <c r="AMJ614"/>
    </row>
    <row r="615" spans="1:1024" ht="26.25">
      <c r="A615" s="101"/>
      <c r="B615" s="86" t="s">
        <v>32</v>
      </c>
      <c r="C615" s="96">
        <v>0</v>
      </c>
      <c r="D615" s="96">
        <v>794.55700000000002</v>
      </c>
      <c r="E615" s="96">
        <v>453.52199999999999</v>
      </c>
      <c r="F615" s="87">
        <v>57.1</v>
      </c>
      <c r="G615" s="88" t="s">
        <v>309</v>
      </c>
      <c r="H615" s="88" t="s">
        <v>175</v>
      </c>
      <c r="I615" s="96" t="s">
        <v>238</v>
      </c>
      <c r="J615" s="96" t="s">
        <v>238</v>
      </c>
      <c r="K615" s="96">
        <v>95.48</v>
      </c>
      <c r="L615" s="89" t="s">
        <v>238</v>
      </c>
      <c r="M615" s="6"/>
      <c r="N615" s="6"/>
      <c r="O615" s="7"/>
      <c r="P615" s="6"/>
      <c r="Q615" s="6"/>
      <c r="R615" s="3"/>
      <c r="S615"/>
      <c r="T615"/>
      <c r="U615"/>
      <c r="V615"/>
      <c r="W615"/>
      <c r="X615"/>
      <c r="Y615"/>
      <c r="Z615" s="4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</row>
    <row r="616" spans="1:1024" ht="47.25">
      <c r="A616" s="90" t="s">
        <v>310</v>
      </c>
      <c r="B616" s="91"/>
      <c r="C616" s="94">
        <v>0</v>
      </c>
      <c r="D616" s="94">
        <v>0</v>
      </c>
      <c r="E616" s="94">
        <v>0</v>
      </c>
      <c r="F616" s="92"/>
      <c r="G616" s="93"/>
      <c r="H616" s="93"/>
      <c r="I616" s="94"/>
      <c r="J616" s="94"/>
      <c r="K616" s="94"/>
      <c r="L616" s="95"/>
      <c r="M616" s="6"/>
      <c r="N616" s="6"/>
      <c r="O616" s="7"/>
      <c r="P616" s="6"/>
      <c r="Q616" s="6"/>
      <c r="R616" s="3"/>
      <c r="S616"/>
      <c r="T616"/>
      <c r="U616"/>
      <c r="V616"/>
      <c r="W616"/>
      <c r="X616"/>
      <c r="Y616"/>
      <c r="Z616" s="4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</row>
    <row r="617" spans="1:1024">
      <c r="A617" s="101" t="s">
        <v>290</v>
      </c>
      <c r="B617" s="86"/>
      <c r="C617" s="96">
        <v>64501940.756999999</v>
      </c>
      <c r="D617" s="96">
        <v>71735278.164000005</v>
      </c>
      <c r="E617" s="96">
        <v>70902472.817000002</v>
      </c>
      <c r="F617" s="87">
        <v>98.8</v>
      </c>
      <c r="G617" s="88" t="s">
        <v>45</v>
      </c>
      <c r="H617" s="88" t="s">
        <v>46</v>
      </c>
      <c r="I617" s="96">
        <v>1699636</v>
      </c>
      <c r="J617" s="96">
        <v>1699636</v>
      </c>
      <c r="K617" s="96">
        <v>1702762</v>
      </c>
      <c r="L617" s="89">
        <v>100.2</v>
      </c>
      <c r="M617" s="6"/>
      <c r="N617" s="6"/>
      <c r="O617" s="7"/>
      <c r="P617" s="6"/>
      <c r="Q617" s="6"/>
      <c r="R617" s="3"/>
      <c r="S617"/>
      <c r="T617"/>
      <c r="U617"/>
      <c r="V617"/>
      <c r="W617"/>
      <c r="X617"/>
      <c r="Y617"/>
      <c r="Z617" s="4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</row>
    <row r="618" spans="1:1024">
      <c r="A618" s="108"/>
      <c r="B618" s="91"/>
      <c r="C618" s="94">
        <v>0</v>
      </c>
      <c r="D618" s="94">
        <v>0</v>
      </c>
      <c r="E618" s="94">
        <v>0</v>
      </c>
      <c r="F618" s="92"/>
      <c r="G618" s="93" t="s">
        <v>48</v>
      </c>
      <c r="H618" s="93" t="s">
        <v>49</v>
      </c>
      <c r="I618" s="94">
        <v>1307517</v>
      </c>
      <c r="J618" s="94">
        <v>1307517</v>
      </c>
      <c r="K618" s="94">
        <v>1308435</v>
      </c>
      <c r="L618" s="95">
        <v>100.1</v>
      </c>
      <c r="M618" s="6"/>
      <c r="N618" s="6"/>
      <c r="O618" s="7"/>
      <c r="P618" s="6"/>
      <c r="Q618" s="6"/>
      <c r="R618" s="3"/>
      <c r="S618"/>
      <c r="T618"/>
      <c r="U618"/>
      <c r="V618"/>
      <c r="W618"/>
      <c r="X618"/>
      <c r="Y618"/>
      <c r="Z618" s="4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</row>
    <row r="619" spans="1:1024" ht="31.5">
      <c r="A619" s="85" t="s">
        <v>311</v>
      </c>
      <c r="B619" s="86"/>
      <c r="C619" s="96">
        <v>0</v>
      </c>
      <c r="D619" s="96">
        <v>0</v>
      </c>
      <c r="E619" s="96">
        <v>0</v>
      </c>
      <c r="F619" s="87"/>
      <c r="G619" s="88"/>
      <c r="H619" s="88"/>
      <c r="I619" s="96"/>
      <c r="J619" s="96"/>
      <c r="K619" s="96"/>
      <c r="L619" s="89"/>
      <c r="M619" s="6"/>
      <c r="N619" s="6"/>
      <c r="O619" s="7"/>
      <c r="P619" s="6"/>
      <c r="Q619" s="6"/>
      <c r="R619" s="3"/>
      <c r="S619"/>
      <c r="T619"/>
      <c r="U619"/>
      <c r="V619"/>
      <c r="W619"/>
      <c r="X619"/>
      <c r="Y619"/>
      <c r="Z619" s="4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</row>
    <row r="620" spans="1:1024">
      <c r="A620" s="108" t="s">
        <v>290</v>
      </c>
      <c r="B620" s="91"/>
      <c r="C620" s="94">
        <v>37390698.677000001</v>
      </c>
      <c r="D620" s="94">
        <v>42881589.215999998</v>
      </c>
      <c r="E620" s="94">
        <v>42603817.777000003</v>
      </c>
      <c r="F620" s="92">
        <v>99.4</v>
      </c>
      <c r="G620" s="93" t="s">
        <v>45</v>
      </c>
      <c r="H620" s="93" t="s">
        <v>46</v>
      </c>
      <c r="I620" s="94">
        <v>2381780</v>
      </c>
      <c r="J620" s="94">
        <v>2381780</v>
      </c>
      <c r="K620" s="94">
        <v>2369624</v>
      </c>
      <c r="L620" s="95">
        <v>99.5</v>
      </c>
      <c r="M620" s="6"/>
      <c r="N620" s="6"/>
      <c r="O620" s="7"/>
      <c r="P620" s="6"/>
      <c r="Q620" s="6"/>
      <c r="R620" s="3"/>
      <c r="S620"/>
      <c r="T620"/>
      <c r="U620"/>
      <c r="V620"/>
      <c r="W620"/>
      <c r="X620"/>
      <c r="Y620"/>
      <c r="Z620" s="4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</row>
    <row r="621" spans="1:1024">
      <c r="A621" s="101"/>
      <c r="B621" s="86"/>
      <c r="C621" s="96">
        <v>0</v>
      </c>
      <c r="D621" s="96">
        <v>0</v>
      </c>
      <c r="E621" s="96">
        <v>0</v>
      </c>
      <c r="F621" s="87"/>
      <c r="G621" s="88" t="s">
        <v>48</v>
      </c>
      <c r="H621" s="88" t="s">
        <v>49</v>
      </c>
      <c r="I621" s="96">
        <v>142528</v>
      </c>
      <c r="J621" s="96">
        <v>142528</v>
      </c>
      <c r="K621" s="96">
        <v>138834</v>
      </c>
      <c r="L621" s="89">
        <v>97.4</v>
      </c>
      <c r="M621" s="6"/>
      <c r="N621" s="6"/>
      <c r="O621" s="7"/>
      <c r="P621" s="6"/>
      <c r="Q621" s="6"/>
      <c r="R621" s="3"/>
      <c r="S621"/>
      <c r="T621"/>
      <c r="U621"/>
      <c r="V621"/>
      <c r="W621"/>
      <c r="X621"/>
      <c r="Y621"/>
      <c r="Z621" s="4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  <c r="AMB621"/>
      <c r="AMC621"/>
      <c r="AMD621"/>
      <c r="AME621"/>
      <c r="AMF621"/>
      <c r="AMG621"/>
      <c r="AMH621"/>
      <c r="AMI621"/>
      <c r="AMJ621"/>
    </row>
    <row r="622" spans="1:1024" ht="31.5">
      <c r="A622" s="90" t="s">
        <v>312</v>
      </c>
      <c r="B622" s="91"/>
      <c r="C622" s="94">
        <v>0</v>
      </c>
      <c r="D622" s="94">
        <v>0</v>
      </c>
      <c r="E622" s="94">
        <v>0</v>
      </c>
      <c r="F622" s="92"/>
      <c r="G622" s="93"/>
      <c r="H622" s="93"/>
      <c r="I622" s="94"/>
      <c r="J622" s="94"/>
      <c r="K622" s="94"/>
      <c r="L622" s="95"/>
      <c r="M622" s="6"/>
      <c r="N622" s="6"/>
      <c r="O622" s="7"/>
      <c r="P622" s="6"/>
      <c r="Q622" s="6"/>
      <c r="R622" s="3"/>
      <c r="S622"/>
      <c r="T622"/>
      <c r="U622"/>
      <c r="V622"/>
      <c r="W622"/>
      <c r="X622"/>
      <c r="Y622"/>
      <c r="Z622" s="4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</row>
    <row r="623" spans="1:1024">
      <c r="A623" s="101" t="s">
        <v>290</v>
      </c>
      <c r="B623" s="86"/>
      <c r="C623" s="96">
        <v>352080</v>
      </c>
      <c r="D623" s="96">
        <v>392080</v>
      </c>
      <c r="E623" s="96">
        <v>390218.52799999999</v>
      </c>
      <c r="F623" s="87">
        <v>99.5</v>
      </c>
      <c r="G623" s="88" t="s">
        <v>254</v>
      </c>
      <c r="H623" s="88" t="s">
        <v>101</v>
      </c>
      <c r="I623" s="96">
        <v>227986</v>
      </c>
      <c r="J623" s="96">
        <v>227986</v>
      </c>
      <c r="K623" s="96">
        <v>186406</v>
      </c>
      <c r="L623" s="89">
        <v>81.8</v>
      </c>
      <c r="M623" s="6"/>
      <c r="N623" s="6"/>
      <c r="O623" s="7"/>
      <c r="P623" s="6"/>
      <c r="Q623" s="6"/>
      <c r="R623" s="3"/>
      <c r="S623"/>
      <c r="T623"/>
      <c r="U623"/>
      <c r="V623"/>
      <c r="W623"/>
      <c r="X623"/>
      <c r="Y623"/>
      <c r="Z623" s="4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</row>
    <row r="624" spans="1:1024">
      <c r="A624" s="108"/>
      <c r="B624" s="91"/>
      <c r="C624" s="94">
        <v>0</v>
      </c>
      <c r="D624" s="94">
        <v>0</v>
      </c>
      <c r="E624" s="94">
        <v>0</v>
      </c>
      <c r="F624" s="92"/>
      <c r="G624" s="93" t="s">
        <v>274</v>
      </c>
      <c r="H624" s="93" t="s">
        <v>101</v>
      </c>
      <c r="I624" s="94">
        <v>126928</v>
      </c>
      <c r="J624" s="94">
        <v>126929</v>
      </c>
      <c r="K624" s="94">
        <v>127809</v>
      </c>
      <c r="L624" s="95">
        <v>100.7</v>
      </c>
      <c r="M624" s="6"/>
      <c r="N624" s="6"/>
      <c r="O624" s="7"/>
      <c r="P624" s="6"/>
      <c r="Q624" s="6"/>
      <c r="R624" s="3"/>
      <c r="S624"/>
      <c r="T624"/>
      <c r="U624"/>
      <c r="V624"/>
      <c r="W624"/>
      <c r="X624"/>
      <c r="Y624"/>
      <c r="Z624" s="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  <c r="AMB624"/>
      <c r="AMC624"/>
      <c r="AMD624"/>
      <c r="AME624"/>
      <c r="AMF624"/>
      <c r="AMG624"/>
      <c r="AMH624"/>
      <c r="AMI624"/>
      <c r="AMJ624"/>
    </row>
    <row r="625" spans="1:1024">
      <c r="A625" s="85" t="s">
        <v>313</v>
      </c>
      <c r="B625" s="86"/>
      <c r="C625" s="96">
        <v>0</v>
      </c>
      <c r="D625" s="96">
        <v>0</v>
      </c>
      <c r="E625" s="96">
        <v>0</v>
      </c>
      <c r="F625" s="87"/>
      <c r="G625" s="88"/>
      <c r="H625" s="88"/>
      <c r="I625" s="96"/>
      <c r="J625" s="96"/>
      <c r="K625" s="96"/>
      <c r="L625" s="89"/>
      <c r="M625" s="6"/>
      <c r="N625" s="6"/>
      <c r="O625" s="7"/>
      <c r="P625" s="6"/>
      <c r="Q625" s="6"/>
      <c r="R625" s="3"/>
      <c r="S625"/>
      <c r="T625"/>
      <c r="U625"/>
      <c r="V625"/>
      <c r="W625"/>
      <c r="X625"/>
      <c r="Y625"/>
      <c r="Z625" s="4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</row>
    <row r="626" spans="1:1024">
      <c r="A626" s="108" t="s">
        <v>290</v>
      </c>
      <c r="B626" s="91"/>
      <c r="C626" s="94">
        <v>716887</v>
      </c>
      <c r="D626" s="94">
        <v>601887</v>
      </c>
      <c r="E626" s="94">
        <v>581766.83700000006</v>
      </c>
      <c r="F626" s="92">
        <v>96.7</v>
      </c>
      <c r="G626" s="93" t="s">
        <v>199</v>
      </c>
      <c r="H626" s="93" t="s">
        <v>170</v>
      </c>
      <c r="I626" s="94">
        <v>108797</v>
      </c>
      <c r="J626" s="94">
        <v>108797</v>
      </c>
      <c r="K626" s="94">
        <v>104318</v>
      </c>
      <c r="L626" s="95">
        <v>95.9</v>
      </c>
      <c r="M626" s="6"/>
      <c r="N626" s="6"/>
      <c r="O626" s="7"/>
      <c r="P626" s="6"/>
      <c r="Q626" s="6"/>
      <c r="R626" s="3"/>
      <c r="S626"/>
      <c r="T626"/>
      <c r="U626"/>
      <c r="V626"/>
      <c r="W626"/>
      <c r="X626"/>
      <c r="Y626"/>
      <c r="Z626" s="4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</row>
    <row r="627" spans="1:1024" ht="31.5">
      <c r="A627" s="85" t="s">
        <v>314</v>
      </c>
      <c r="B627" s="86"/>
      <c r="C627" s="96">
        <v>0</v>
      </c>
      <c r="D627" s="96">
        <v>0</v>
      </c>
      <c r="E627" s="96">
        <v>0</v>
      </c>
      <c r="F627" s="87"/>
      <c r="G627" s="88"/>
      <c r="H627" s="88"/>
      <c r="I627" s="96"/>
      <c r="J627" s="96"/>
      <c r="K627" s="96"/>
      <c r="L627" s="89"/>
      <c r="M627" s="6"/>
      <c r="N627" s="6"/>
      <c r="O627" s="7"/>
      <c r="P627" s="6"/>
      <c r="Q627" s="6"/>
      <c r="R627" s="3"/>
      <c r="S627"/>
      <c r="T627"/>
      <c r="U627"/>
      <c r="V627"/>
      <c r="W627"/>
      <c r="X627"/>
      <c r="Y627"/>
      <c r="Z627" s="4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</row>
    <row r="628" spans="1:1024">
      <c r="A628" s="108" t="s">
        <v>290</v>
      </c>
      <c r="B628" s="91"/>
      <c r="C628" s="94">
        <v>8234688.7970000003</v>
      </c>
      <c r="D628" s="94">
        <v>10702688.797</v>
      </c>
      <c r="E628" s="94">
        <v>10597953.316</v>
      </c>
      <c r="F628" s="92">
        <v>99</v>
      </c>
      <c r="G628" s="93" t="s">
        <v>154</v>
      </c>
      <c r="H628" s="93" t="s">
        <v>101</v>
      </c>
      <c r="I628" s="94">
        <v>505</v>
      </c>
      <c r="J628" s="94">
        <v>505</v>
      </c>
      <c r="K628" s="94">
        <v>385</v>
      </c>
      <c r="L628" s="95">
        <v>76.2</v>
      </c>
      <c r="M628" s="6"/>
      <c r="N628" s="6"/>
      <c r="O628" s="7"/>
      <c r="P628" s="6"/>
      <c r="Q628" s="6"/>
      <c r="R628" s="3"/>
      <c r="S628"/>
      <c r="T628"/>
      <c r="U628"/>
      <c r="V628"/>
      <c r="W628"/>
      <c r="X628"/>
      <c r="Y628"/>
      <c r="Z628" s="4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</row>
    <row r="629" spans="1:1024">
      <c r="A629" s="101"/>
      <c r="B629" s="86"/>
      <c r="C629" s="96">
        <v>0</v>
      </c>
      <c r="D629" s="96">
        <v>0</v>
      </c>
      <c r="E629" s="96">
        <v>0</v>
      </c>
      <c r="F629" s="87"/>
      <c r="G629" s="88" t="s">
        <v>169</v>
      </c>
      <c r="H629" s="88" t="s">
        <v>170</v>
      </c>
      <c r="I629" s="96">
        <v>3361890</v>
      </c>
      <c r="J629" s="96">
        <v>3361890</v>
      </c>
      <c r="K629" s="96">
        <v>3254844</v>
      </c>
      <c r="L629" s="89">
        <v>96.8</v>
      </c>
      <c r="M629" s="6"/>
      <c r="N629" s="6"/>
      <c r="O629" s="7"/>
      <c r="P629" s="6"/>
      <c r="Q629" s="6"/>
      <c r="R629" s="3"/>
      <c r="S629"/>
      <c r="T629"/>
      <c r="U629"/>
      <c r="V629"/>
      <c r="W629"/>
      <c r="X629"/>
      <c r="Y629"/>
      <c r="Z629" s="4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</row>
    <row r="630" spans="1:1024">
      <c r="A630" s="108"/>
      <c r="B630" s="91"/>
      <c r="C630" s="94">
        <v>0</v>
      </c>
      <c r="D630" s="94">
        <v>0</v>
      </c>
      <c r="E630" s="94">
        <v>0</v>
      </c>
      <c r="F630" s="92"/>
      <c r="G630" s="93" t="s">
        <v>171</v>
      </c>
      <c r="H630" s="93" t="s">
        <v>170</v>
      </c>
      <c r="I630" s="94">
        <v>68582</v>
      </c>
      <c r="J630" s="94">
        <v>68582</v>
      </c>
      <c r="K630" s="94">
        <v>72264</v>
      </c>
      <c r="L630" s="95">
        <v>105.4</v>
      </c>
      <c r="M630" s="6"/>
      <c r="N630" s="6"/>
      <c r="O630" s="7"/>
      <c r="P630" s="6"/>
      <c r="Q630" s="6"/>
      <c r="R630" s="3"/>
      <c r="S630"/>
      <c r="T630"/>
      <c r="U630"/>
      <c r="V630"/>
      <c r="W630"/>
      <c r="X630"/>
      <c r="Y630"/>
      <c r="Z630" s="4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  <c r="ALZ630"/>
      <c r="AMA630"/>
      <c r="AMB630"/>
      <c r="AMC630"/>
      <c r="AMD630"/>
      <c r="AME630"/>
      <c r="AMF630"/>
      <c r="AMG630"/>
      <c r="AMH630"/>
      <c r="AMI630"/>
      <c r="AMJ630"/>
    </row>
    <row r="631" spans="1:1024">
      <c r="A631" s="101"/>
      <c r="B631" s="86"/>
      <c r="C631" s="96">
        <v>0</v>
      </c>
      <c r="D631" s="96">
        <v>0</v>
      </c>
      <c r="E631" s="96">
        <v>0</v>
      </c>
      <c r="F631" s="87"/>
      <c r="G631" s="88" t="s">
        <v>172</v>
      </c>
      <c r="H631" s="88" t="s">
        <v>170</v>
      </c>
      <c r="I631" s="96">
        <v>82844</v>
      </c>
      <c r="J631" s="96">
        <v>82843</v>
      </c>
      <c r="K631" s="96">
        <v>84012</v>
      </c>
      <c r="L631" s="89">
        <v>101.4</v>
      </c>
      <c r="M631" s="6"/>
      <c r="N631" s="6"/>
      <c r="O631" s="7"/>
      <c r="P631" s="6"/>
      <c r="Q631" s="6"/>
      <c r="R631" s="3"/>
      <c r="S631"/>
      <c r="T631"/>
      <c r="U631"/>
      <c r="V631"/>
      <c r="W631"/>
      <c r="X631"/>
      <c r="Y631"/>
      <c r="Z631" s="4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  <c r="ZY631"/>
      <c r="ZZ631"/>
      <c r="AAA631"/>
      <c r="AAB631"/>
      <c r="AAC631"/>
      <c r="AAD631"/>
      <c r="AAE631"/>
      <c r="AAF631"/>
      <c r="AAG631"/>
      <c r="AAH631"/>
      <c r="AAI631"/>
      <c r="AAJ631"/>
      <c r="AAK631"/>
      <c r="AAL631"/>
      <c r="AAM631"/>
      <c r="AAN631"/>
      <c r="AAO631"/>
      <c r="AAP631"/>
      <c r="AAQ631"/>
      <c r="AAR631"/>
      <c r="AAS631"/>
      <c r="AAT631"/>
      <c r="AAU631"/>
      <c r="AAV631"/>
      <c r="AAW631"/>
      <c r="AAX631"/>
      <c r="AAY631"/>
      <c r="AAZ631"/>
      <c r="ABA631"/>
      <c r="ABB631"/>
      <c r="ABC631"/>
      <c r="ABD631"/>
      <c r="ABE631"/>
      <c r="ABF631"/>
      <c r="ABG631"/>
      <c r="ABH631"/>
      <c r="ABI631"/>
      <c r="ABJ631"/>
      <c r="ABK631"/>
      <c r="ABL631"/>
      <c r="ABM631"/>
      <c r="ABN631"/>
      <c r="ABO631"/>
      <c r="ABP631"/>
      <c r="ABQ631"/>
      <c r="ABR631"/>
      <c r="ABS631"/>
      <c r="ABT631"/>
      <c r="ABU631"/>
      <c r="ABV631"/>
      <c r="ABW631"/>
      <c r="ABX631"/>
      <c r="ABY631"/>
      <c r="ABZ631"/>
      <c r="ACA631"/>
      <c r="ACB631"/>
      <c r="ACC631"/>
      <c r="ACD631"/>
      <c r="ACE631"/>
      <c r="ACF631"/>
      <c r="ACG631"/>
      <c r="ACH631"/>
      <c r="ACI631"/>
      <c r="ACJ631"/>
      <c r="ACK631"/>
      <c r="ACL631"/>
      <c r="ACM631"/>
      <c r="ACN631"/>
      <c r="ACO631"/>
      <c r="ACP631"/>
      <c r="ACQ631"/>
      <c r="ACR631"/>
      <c r="ACS631"/>
      <c r="ACT631"/>
      <c r="ACU631"/>
      <c r="ACV631"/>
      <c r="ACW631"/>
      <c r="ACX631"/>
      <c r="ACY631"/>
      <c r="ACZ631"/>
      <c r="ADA631"/>
      <c r="ADB631"/>
      <c r="ADC631"/>
      <c r="ADD631"/>
      <c r="ADE631"/>
      <c r="ADF631"/>
      <c r="ADG631"/>
      <c r="ADH631"/>
      <c r="ADI631"/>
      <c r="ADJ631"/>
      <c r="ADK631"/>
      <c r="ADL631"/>
      <c r="ADM631"/>
      <c r="ADN631"/>
      <c r="ADO631"/>
      <c r="ADP631"/>
      <c r="ADQ631"/>
      <c r="ADR631"/>
      <c r="ADS631"/>
      <c r="ADT631"/>
      <c r="ADU631"/>
      <c r="ADV631"/>
      <c r="ADW631"/>
      <c r="ADX631"/>
      <c r="ADY631"/>
      <c r="ADZ631"/>
      <c r="AEA631"/>
      <c r="AEB631"/>
      <c r="AEC631"/>
      <c r="AED631"/>
      <c r="AEE631"/>
      <c r="AEF631"/>
      <c r="AEG631"/>
      <c r="AEH631"/>
      <c r="AEI631"/>
      <c r="AEJ631"/>
      <c r="AEK631"/>
      <c r="AEL631"/>
      <c r="AEM631"/>
      <c r="AEN631"/>
      <c r="AEO631"/>
      <c r="AEP631"/>
      <c r="AEQ631"/>
      <c r="AER631"/>
      <c r="AES631"/>
      <c r="AET631"/>
      <c r="AEU631"/>
      <c r="AEV631"/>
      <c r="AEW631"/>
      <c r="AEX631"/>
      <c r="AEY631"/>
      <c r="AEZ631"/>
      <c r="AFA631"/>
      <c r="AFB631"/>
      <c r="AFC631"/>
      <c r="AFD631"/>
      <c r="AFE631"/>
      <c r="AFF631"/>
      <c r="AFG631"/>
      <c r="AFH631"/>
      <c r="AFI631"/>
      <c r="AFJ631"/>
      <c r="AFK631"/>
      <c r="AFL631"/>
      <c r="AFM631"/>
      <c r="AFN631"/>
      <c r="AFO631"/>
      <c r="AFP631"/>
      <c r="AFQ631"/>
      <c r="AFR631"/>
      <c r="AFS631"/>
      <c r="AFT631"/>
      <c r="AFU631"/>
      <c r="AFV631"/>
      <c r="AFW631"/>
      <c r="AFX631"/>
      <c r="AFY631"/>
      <c r="AFZ631"/>
      <c r="AGA631"/>
      <c r="AGB631"/>
      <c r="AGC631"/>
      <c r="AGD631"/>
      <c r="AGE631"/>
      <c r="AGF631"/>
      <c r="AGG631"/>
      <c r="AGH631"/>
      <c r="AGI631"/>
      <c r="AGJ631"/>
      <c r="AGK631"/>
      <c r="AGL631"/>
      <c r="AGM631"/>
      <c r="AGN631"/>
      <c r="AGO631"/>
      <c r="AGP631"/>
      <c r="AGQ631"/>
      <c r="AGR631"/>
      <c r="AGS631"/>
      <c r="AGT631"/>
      <c r="AGU631"/>
      <c r="AGV631"/>
      <c r="AGW631"/>
      <c r="AGX631"/>
      <c r="AGY631"/>
      <c r="AGZ631"/>
      <c r="AHA631"/>
      <c r="AHB631"/>
      <c r="AHC631"/>
      <c r="AHD631"/>
      <c r="AHE631"/>
      <c r="AHF631"/>
      <c r="AHG631"/>
      <c r="AHH631"/>
      <c r="AHI631"/>
      <c r="AHJ631"/>
      <c r="AHK631"/>
      <c r="AHL631"/>
      <c r="AHM631"/>
      <c r="AHN631"/>
      <c r="AHO631"/>
      <c r="AHP631"/>
      <c r="AHQ631"/>
      <c r="AHR631"/>
      <c r="AHS631"/>
      <c r="AHT631"/>
      <c r="AHU631"/>
      <c r="AHV631"/>
      <c r="AHW631"/>
      <c r="AHX631"/>
      <c r="AHY631"/>
      <c r="AHZ631"/>
      <c r="AIA631"/>
      <c r="AIB631"/>
      <c r="AIC631"/>
      <c r="AID631"/>
      <c r="AIE631"/>
      <c r="AIF631"/>
      <c r="AIG631"/>
      <c r="AIH631"/>
      <c r="AII631"/>
      <c r="AIJ631"/>
      <c r="AIK631"/>
      <c r="AIL631"/>
      <c r="AIM631"/>
      <c r="AIN631"/>
      <c r="AIO631"/>
      <c r="AIP631"/>
      <c r="AIQ631"/>
      <c r="AIR631"/>
      <c r="AIS631"/>
      <c r="AIT631"/>
      <c r="AIU631"/>
      <c r="AIV631"/>
      <c r="AIW631"/>
      <c r="AIX631"/>
      <c r="AIY631"/>
      <c r="AIZ631"/>
      <c r="AJA631"/>
      <c r="AJB631"/>
      <c r="AJC631"/>
      <c r="AJD631"/>
      <c r="AJE631"/>
      <c r="AJF631"/>
      <c r="AJG631"/>
      <c r="AJH631"/>
      <c r="AJI631"/>
      <c r="AJJ631"/>
      <c r="AJK631"/>
      <c r="AJL631"/>
      <c r="AJM631"/>
      <c r="AJN631"/>
      <c r="AJO631"/>
      <c r="AJP631"/>
      <c r="AJQ631"/>
      <c r="AJR631"/>
      <c r="AJS631"/>
      <c r="AJT631"/>
      <c r="AJU631"/>
      <c r="AJV631"/>
      <c r="AJW631"/>
      <c r="AJX631"/>
      <c r="AJY631"/>
      <c r="AJZ631"/>
      <c r="AKA631"/>
      <c r="AKB631"/>
      <c r="AKC631"/>
      <c r="AKD631"/>
      <c r="AKE631"/>
      <c r="AKF631"/>
      <c r="AKG631"/>
      <c r="AKH631"/>
      <c r="AKI631"/>
      <c r="AKJ631"/>
      <c r="AKK631"/>
      <c r="AKL631"/>
      <c r="AKM631"/>
      <c r="AKN631"/>
      <c r="AKO631"/>
      <c r="AKP631"/>
      <c r="AKQ631"/>
      <c r="AKR631"/>
      <c r="AKS631"/>
      <c r="AKT631"/>
      <c r="AKU631"/>
      <c r="AKV631"/>
      <c r="AKW631"/>
      <c r="AKX631"/>
      <c r="AKY631"/>
      <c r="AKZ631"/>
      <c r="ALA631"/>
      <c r="ALB631"/>
      <c r="ALC631"/>
      <c r="ALD631"/>
      <c r="ALE631"/>
      <c r="ALF631"/>
      <c r="ALG631"/>
      <c r="ALH631"/>
      <c r="ALI631"/>
      <c r="ALJ631"/>
      <c r="ALK631"/>
      <c r="ALL631"/>
      <c r="ALM631"/>
      <c r="ALN631"/>
      <c r="ALO631"/>
      <c r="ALP631"/>
      <c r="ALQ631"/>
      <c r="ALR631"/>
      <c r="ALS631"/>
      <c r="ALT631"/>
      <c r="ALU631"/>
      <c r="ALV631"/>
      <c r="ALW631"/>
      <c r="ALX631"/>
      <c r="ALY631"/>
      <c r="ALZ631"/>
      <c r="AMA631"/>
      <c r="AMB631"/>
      <c r="AMC631"/>
      <c r="AMD631"/>
      <c r="AME631"/>
      <c r="AMF631"/>
      <c r="AMG631"/>
      <c r="AMH631"/>
      <c r="AMI631"/>
      <c r="AMJ631"/>
    </row>
    <row r="632" spans="1:1024">
      <c r="A632" s="108"/>
      <c r="B632" s="91"/>
      <c r="C632" s="94">
        <v>0</v>
      </c>
      <c r="D632" s="94">
        <v>0</v>
      </c>
      <c r="E632" s="94">
        <v>0</v>
      </c>
      <c r="F632" s="92"/>
      <c r="G632" s="93" t="s">
        <v>158</v>
      </c>
      <c r="H632" s="93" t="s">
        <v>101</v>
      </c>
      <c r="I632" s="94">
        <v>59859</v>
      </c>
      <c r="J632" s="94">
        <v>59860</v>
      </c>
      <c r="K632" s="94">
        <v>49849</v>
      </c>
      <c r="L632" s="95">
        <v>83.3</v>
      </c>
      <c r="M632" s="6"/>
      <c r="N632" s="6"/>
      <c r="O632" s="7"/>
      <c r="P632" s="6"/>
      <c r="Q632" s="6"/>
      <c r="R632" s="3"/>
      <c r="S632"/>
      <c r="T632"/>
      <c r="U632"/>
      <c r="V632"/>
      <c r="W632"/>
      <c r="X632"/>
      <c r="Y632"/>
      <c r="Z632" s="4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</row>
    <row r="633" spans="1:1024">
      <c r="A633" s="101"/>
      <c r="B633" s="86"/>
      <c r="C633" s="96">
        <v>0</v>
      </c>
      <c r="D633" s="96">
        <v>0</v>
      </c>
      <c r="E633" s="96">
        <v>0</v>
      </c>
      <c r="F633" s="87"/>
      <c r="G633" s="88" t="s">
        <v>159</v>
      </c>
      <c r="H633" s="88" t="s">
        <v>101</v>
      </c>
      <c r="I633" s="96">
        <v>197215</v>
      </c>
      <c r="J633" s="96">
        <v>197216</v>
      </c>
      <c r="K633" s="96">
        <v>176208</v>
      </c>
      <c r="L633" s="89">
        <v>89.3</v>
      </c>
      <c r="M633" s="6"/>
      <c r="N633" s="6"/>
      <c r="O633" s="7"/>
      <c r="P633" s="6"/>
      <c r="Q633" s="6"/>
      <c r="R633" s="3"/>
      <c r="S633"/>
      <c r="T633"/>
      <c r="U633"/>
      <c r="V633"/>
      <c r="W633"/>
      <c r="X633"/>
      <c r="Y633"/>
      <c r="Z633" s="4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</row>
    <row r="634" spans="1:1024">
      <c r="A634" s="108"/>
      <c r="B634" s="91"/>
      <c r="C634" s="94">
        <v>0</v>
      </c>
      <c r="D634" s="94">
        <v>0</v>
      </c>
      <c r="E634" s="94">
        <v>0</v>
      </c>
      <c r="F634" s="92"/>
      <c r="G634" s="93" t="s">
        <v>173</v>
      </c>
      <c r="H634" s="93" t="s">
        <v>170</v>
      </c>
      <c r="I634" s="94">
        <v>91609</v>
      </c>
      <c r="J634" s="94">
        <v>91609</v>
      </c>
      <c r="K634" s="94">
        <v>83618</v>
      </c>
      <c r="L634" s="95">
        <v>91.3</v>
      </c>
      <c r="M634" s="6"/>
      <c r="N634" s="6"/>
      <c r="O634" s="7"/>
      <c r="P634" s="6"/>
      <c r="Q634" s="6"/>
      <c r="R634" s="3"/>
      <c r="S634"/>
      <c r="T634"/>
      <c r="U634"/>
      <c r="V634"/>
      <c r="W634"/>
      <c r="X634"/>
      <c r="Y634"/>
      <c r="Z634" s="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</row>
    <row r="635" spans="1:1024">
      <c r="A635" s="101"/>
      <c r="B635" s="86"/>
      <c r="C635" s="96">
        <v>0</v>
      </c>
      <c r="D635" s="96">
        <v>0</v>
      </c>
      <c r="E635" s="96">
        <v>0</v>
      </c>
      <c r="F635" s="87"/>
      <c r="G635" s="88" t="s">
        <v>177</v>
      </c>
      <c r="H635" s="88" t="s">
        <v>170</v>
      </c>
      <c r="I635" s="96">
        <v>2804412</v>
      </c>
      <c r="J635" s="96">
        <v>2804412</v>
      </c>
      <c r="K635" s="96">
        <v>2689961</v>
      </c>
      <c r="L635" s="89">
        <v>95.9</v>
      </c>
      <c r="M635" s="6"/>
      <c r="N635" s="6"/>
      <c r="O635" s="7"/>
      <c r="P635" s="6"/>
      <c r="Q635" s="6"/>
      <c r="R635" s="3"/>
      <c r="S635"/>
      <c r="T635"/>
      <c r="U635"/>
      <c r="V635"/>
      <c r="W635"/>
      <c r="X635"/>
      <c r="Y635"/>
      <c r="Z635" s="4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</row>
    <row r="636" spans="1:1024" ht="31.5">
      <c r="A636" s="90" t="s">
        <v>315</v>
      </c>
      <c r="B636" s="91"/>
      <c r="C636" s="94">
        <v>0</v>
      </c>
      <c r="D636" s="94">
        <v>0</v>
      </c>
      <c r="E636" s="94">
        <v>0</v>
      </c>
      <c r="F636" s="92"/>
      <c r="G636" s="93"/>
      <c r="H636" s="93"/>
      <c r="I636" s="94"/>
      <c r="J636" s="94"/>
      <c r="K636" s="94"/>
      <c r="L636" s="95"/>
      <c r="M636" s="6"/>
      <c r="N636" s="6"/>
      <c r="O636" s="7"/>
      <c r="P636" s="6"/>
      <c r="Q636" s="6"/>
      <c r="R636" s="3"/>
      <c r="S636"/>
      <c r="T636"/>
      <c r="U636"/>
      <c r="V636"/>
      <c r="W636"/>
      <c r="X636"/>
      <c r="Y636"/>
      <c r="Z636" s="4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</row>
    <row r="637" spans="1:1024">
      <c r="A637" s="101" t="s">
        <v>290</v>
      </c>
      <c r="B637" s="86"/>
      <c r="C637" s="96">
        <v>1609779.1980000001</v>
      </c>
      <c r="D637" s="96">
        <v>1894779.1980000001</v>
      </c>
      <c r="E637" s="96">
        <v>1870239.8859999999</v>
      </c>
      <c r="F637" s="87">
        <v>98.7</v>
      </c>
      <c r="G637" s="88" t="s">
        <v>169</v>
      </c>
      <c r="H637" s="88" t="s">
        <v>170</v>
      </c>
      <c r="I637" s="96">
        <v>199986</v>
      </c>
      <c r="J637" s="96">
        <v>199986</v>
      </c>
      <c r="K637" s="96">
        <v>197932</v>
      </c>
      <c r="L637" s="89">
        <v>99</v>
      </c>
      <c r="M637" s="6"/>
      <c r="N637" s="6"/>
      <c r="O637" s="7"/>
      <c r="P637" s="6"/>
      <c r="Q637" s="6"/>
      <c r="R637" s="3"/>
      <c r="S637"/>
      <c r="T637"/>
      <c r="U637"/>
      <c r="V637"/>
      <c r="W637"/>
      <c r="X637"/>
      <c r="Y637"/>
      <c r="Z637" s="4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</row>
    <row r="638" spans="1:1024">
      <c r="A638" s="108"/>
      <c r="B638" s="91"/>
      <c r="C638" s="94">
        <v>0</v>
      </c>
      <c r="D638" s="94">
        <v>0</v>
      </c>
      <c r="E638" s="94">
        <v>0</v>
      </c>
      <c r="F638" s="92"/>
      <c r="G638" s="93" t="s">
        <v>171</v>
      </c>
      <c r="H638" s="93" t="s">
        <v>170</v>
      </c>
      <c r="I638" s="94">
        <v>80766</v>
      </c>
      <c r="J638" s="94">
        <v>80766</v>
      </c>
      <c r="K638" s="94">
        <v>82578</v>
      </c>
      <c r="L638" s="95">
        <v>102.2</v>
      </c>
      <c r="M638" s="6"/>
      <c r="N638" s="6"/>
      <c r="O638" s="7"/>
      <c r="P638" s="6"/>
      <c r="Q638" s="6"/>
      <c r="R638" s="3"/>
      <c r="S638"/>
      <c r="T638"/>
      <c r="U638"/>
      <c r="V638"/>
      <c r="W638"/>
      <c r="X638"/>
      <c r="Y638"/>
      <c r="Z638" s="4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</row>
    <row r="639" spans="1:1024">
      <c r="A639" s="101"/>
      <c r="B639" s="86"/>
      <c r="C639" s="96">
        <v>0</v>
      </c>
      <c r="D639" s="96">
        <v>0</v>
      </c>
      <c r="E639" s="96">
        <v>0</v>
      </c>
      <c r="F639" s="87"/>
      <c r="G639" s="88" t="s">
        <v>177</v>
      </c>
      <c r="H639" s="88" t="s">
        <v>170</v>
      </c>
      <c r="I639" s="96">
        <v>129272</v>
      </c>
      <c r="J639" s="96">
        <v>129272</v>
      </c>
      <c r="K639" s="96">
        <v>153802</v>
      </c>
      <c r="L639" s="89">
        <v>119</v>
      </c>
      <c r="M639" s="6"/>
      <c r="N639" s="6"/>
      <c r="O639" s="7"/>
      <c r="P639" s="6"/>
      <c r="Q639" s="6"/>
      <c r="R639" s="3"/>
      <c r="S639"/>
      <c r="T639"/>
      <c r="U639"/>
      <c r="V639"/>
      <c r="W639"/>
      <c r="X639"/>
      <c r="Y639"/>
      <c r="Z639" s="4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  <c r="ZY639"/>
      <c r="ZZ639"/>
      <c r="AAA639"/>
      <c r="AAB639"/>
      <c r="AAC639"/>
      <c r="AAD639"/>
      <c r="AAE639"/>
      <c r="AAF639"/>
      <c r="AAG639"/>
      <c r="AAH639"/>
      <c r="AAI639"/>
      <c r="AAJ639"/>
      <c r="AAK639"/>
      <c r="AAL639"/>
      <c r="AAM639"/>
      <c r="AAN639"/>
      <c r="AAO639"/>
      <c r="AAP639"/>
      <c r="AAQ639"/>
      <c r="AAR639"/>
      <c r="AAS639"/>
      <c r="AAT639"/>
      <c r="AAU639"/>
      <c r="AAV639"/>
      <c r="AAW639"/>
      <c r="AAX639"/>
      <c r="AAY639"/>
      <c r="AAZ639"/>
      <c r="ABA639"/>
      <c r="ABB639"/>
      <c r="ABC639"/>
      <c r="ABD639"/>
      <c r="ABE639"/>
      <c r="ABF639"/>
      <c r="ABG639"/>
      <c r="ABH639"/>
      <c r="ABI639"/>
      <c r="ABJ639"/>
      <c r="ABK639"/>
      <c r="ABL639"/>
      <c r="ABM639"/>
      <c r="ABN639"/>
      <c r="ABO639"/>
      <c r="ABP639"/>
      <c r="ABQ639"/>
      <c r="ABR639"/>
      <c r="ABS639"/>
      <c r="ABT639"/>
      <c r="ABU639"/>
      <c r="ABV639"/>
      <c r="ABW639"/>
      <c r="ABX639"/>
      <c r="ABY639"/>
      <c r="ABZ639"/>
      <c r="ACA639"/>
      <c r="ACB639"/>
      <c r="ACC639"/>
      <c r="ACD639"/>
      <c r="ACE639"/>
      <c r="ACF639"/>
      <c r="ACG639"/>
      <c r="ACH639"/>
      <c r="ACI639"/>
      <c r="ACJ639"/>
      <c r="ACK639"/>
      <c r="ACL639"/>
      <c r="ACM639"/>
      <c r="ACN639"/>
      <c r="ACO639"/>
      <c r="ACP639"/>
      <c r="ACQ639"/>
      <c r="ACR639"/>
      <c r="ACS639"/>
      <c r="ACT639"/>
      <c r="ACU639"/>
      <c r="ACV639"/>
      <c r="ACW639"/>
      <c r="ACX639"/>
      <c r="ACY639"/>
      <c r="ACZ639"/>
      <c r="ADA639"/>
      <c r="ADB639"/>
      <c r="ADC639"/>
      <c r="ADD639"/>
      <c r="ADE639"/>
      <c r="ADF639"/>
      <c r="ADG639"/>
      <c r="ADH639"/>
      <c r="ADI639"/>
      <c r="ADJ639"/>
      <c r="ADK639"/>
      <c r="ADL639"/>
      <c r="ADM639"/>
      <c r="ADN639"/>
      <c r="ADO639"/>
      <c r="ADP639"/>
      <c r="ADQ639"/>
      <c r="ADR639"/>
      <c r="ADS639"/>
      <c r="ADT639"/>
      <c r="ADU639"/>
      <c r="ADV639"/>
      <c r="ADW639"/>
      <c r="ADX639"/>
      <c r="ADY639"/>
      <c r="ADZ639"/>
      <c r="AEA639"/>
      <c r="AEB639"/>
      <c r="AEC639"/>
      <c r="AED639"/>
      <c r="AEE639"/>
      <c r="AEF639"/>
      <c r="AEG639"/>
      <c r="AEH639"/>
      <c r="AEI639"/>
      <c r="AEJ639"/>
      <c r="AEK639"/>
      <c r="AEL639"/>
      <c r="AEM639"/>
      <c r="AEN639"/>
      <c r="AEO639"/>
      <c r="AEP639"/>
      <c r="AEQ639"/>
      <c r="AER639"/>
      <c r="AES639"/>
      <c r="AET639"/>
      <c r="AEU639"/>
      <c r="AEV639"/>
      <c r="AEW639"/>
      <c r="AEX639"/>
      <c r="AEY639"/>
      <c r="AEZ639"/>
      <c r="AFA639"/>
      <c r="AFB639"/>
      <c r="AFC639"/>
      <c r="AFD639"/>
      <c r="AFE639"/>
      <c r="AFF639"/>
      <c r="AFG639"/>
      <c r="AFH639"/>
      <c r="AFI639"/>
      <c r="AFJ639"/>
      <c r="AFK639"/>
      <c r="AFL639"/>
      <c r="AFM639"/>
      <c r="AFN639"/>
      <c r="AFO639"/>
      <c r="AFP639"/>
      <c r="AFQ639"/>
      <c r="AFR639"/>
      <c r="AFS639"/>
      <c r="AFT639"/>
      <c r="AFU639"/>
      <c r="AFV639"/>
      <c r="AFW639"/>
      <c r="AFX639"/>
      <c r="AFY639"/>
      <c r="AFZ639"/>
      <c r="AGA639"/>
      <c r="AGB639"/>
      <c r="AGC639"/>
      <c r="AGD639"/>
      <c r="AGE639"/>
      <c r="AGF639"/>
      <c r="AGG639"/>
      <c r="AGH639"/>
      <c r="AGI639"/>
      <c r="AGJ639"/>
      <c r="AGK639"/>
      <c r="AGL639"/>
      <c r="AGM639"/>
      <c r="AGN639"/>
      <c r="AGO639"/>
      <c r="AGP639"/>
      <c r="AGQ639"/>
      <c r="AGR639"/>
      <c r="AGS639"/>
      <c r="AGT639"/>
      <c r="AGU639"/>
      <c r="AGV639"/>
      <c r="AGW639"/>
      <c r="AGX639"/>
      <c r="AGY639"/>
      <c r="AGZ639"/>
      <c r="AHA639"/>
      <c r="AHB639"/>
      <c r="AHC639"/>
      <c r="AHD639"/>
      <c r="AHE639"/>
      <c r="AHF639"/>
      <c r="AHG639"/>
      <c r="AHH639"/>
      <c r="AHI639"/>
      <c r="AHJ639"/>
      <c r="AHK639"/>
      <c r="AHL639"/>
      <c r="AHM639"/>
      <c r="AHN639"/>
      <c r="AHO639"/>
      <c r="AHP639"/>
      <c r="AHQ639"/>
      <c r="AHR639"/>
      <c r="AHS639"/>
      <c r="AHT639"/>
      <c r="AHU639"/>
      <c r="AHV639"/>
      <c r="AHW639"/>
      <c r="AHX639"/>
      <c r="AHY639"/>
      <c r="AHZ639"/>
      <c r="AIA639"/>
      <c r="AIB639"/>
      <c r="AIC639"/>
      <c r="AID639"/>
      <c r="AIE639"/>
      <c r="AIF639"/>
      <c r="AIG639"/>
      <c r="AIH639"/>
      <c r="AII639"/>
      <c r="AIJ639"/>
      <c r="AIK639"/>
      <c r="AIL639"/>
      <c r="AIM639"/>
      <c r="AIN639"/>
      <c r="AIO639"/>
      <c r="AIP639"/>
      <c r="AIQ639"/>
      <c r="AIR639"/>
      <c r="AIS639"/>
      <c r="AIT639"/>
      <c r="AIU639"/>
      <c r="AIV639"/>
      <c r="AIW639"/>
      <c r="AIX639"/>
      <c r="AIY639"/>
      <c r="AIZ639"/>
      <c r="AJA639"/>
      <c r="AJB639"/>
      <c r="AJC639"/>
      <c r="AJD639"/>
      <c r="AJE639"/>
      <c r="AJF639"/>
      <c r="AJG639"/>
      <c r="AJH639"/>
      <c r="AJI639"/>
      <c r="AJJ639"/>
      <c r="AJK639"/>
      <c r="AJL639"/>
      <c r="AJM639"/>
      <c r="AJN639"/>
      <c r="AJO639"/>
      <c r="AJP639"/>
      <c r="AJQ639"/>
      <c r="AJR639"/>
      <c r="AJS639"/>
      <c r="AJT639"/>
      <c r="AJU639"/>
      <c r="AJV639"/>
      <c r="AJW639"/>
      <c r="AJX639"/>
      <c r="AJY639"/>
      <c r="AJZ639"/>
      <c r="AKA639"/>
      <c r="AKB639"/>
      <c r="AKC639"/>
      <c r="AKD639"/>
      <c r="AKE639"/>
      <c r="AKF639"/>
      <c r="AKG639"/>
      <c r="AKH639"/>
      <c r="AKI639"/>
      <c r="AKJ639"/>
      <c r="AKK639"/>
      <c r="AKL639"/>
      <c r="AKM639"/>
      <c r="AKN639"/>
      <c r="AKO639"/>
      <c r="AKP639"/>
      <c r="AKQ639"/>
      <c r="AKR639"/>
      <c r="AKS639"/>
      <c r="AKT639"/>
      <c r="AKU639"/>
      <c r="AKV639"/>
      <c r="AKW639"/>
      <c r="AKX639"/>
      <c r="AKY639"/>
      <c r="AKZ639"/>
      <c r="ALA639"/>
      <c r="ALB639"/>
      <c r="ALC639"/>
      <c r="ALD639"/>
      <c r="ALE639"/>
      <c r="ALF639"/>
      <c r="ALG639"/>
      <c r="ALH639"/>
      <c r="ALI639"/>
      <c r="ALJ639"/>
      <c r="ALK639"/>
      <c r="ALL639"/>
      <c r="ALM639"/>
      <c r="ALN639"/>
      <c r="ALO639"/>
      <c r="ALP639"/>
      <c r="ALQ639"/>
      <c r="ALR639"/>
      <c r="ALS639"/>
      <c r="ALT639"/>
      <c r="ALU639"/>
      <c r="ALV639"/>
      <c r="ALW639"/>
      <c r="ALX639"/>
      <c r="ALY639"/>
      <c r="ALZ639"/>
      <c r="AMA639"/>
      <c r="AMB639"/>
      <c r="AMC639"/>
      <c r="AMD639"/>
      <c r="AME639"/>
      <c r="AMF639"/>
      <c r="AMG639"/>
      <c r="AMH639"/>
      <c r="AMI639"/>
      <c r="AMJ639"/>
    </row>
    <row r="640" spans="1:1024">
      <c r="A640" s="108"/>
      <c r="B640" s="91"/>
      <c r="C640" s="94">
        <v>0</v>
      </c>
      <c r="D640" s="94">
        <v>0</v>
      </c>
      <c r="E640" s="94">
        <v>0</v>
      </c>
      <c r="F640" s="92"/>
      <c r="G640" s="93" t="s">
        <v>204</v>
      </c>
      <c r="H640" s="93" t="s">
        <v>170</v>
      </c>
      <c r="I640" s="94">
        <v>714285</v>
      </c>
      <c r="J640" s="94">
        <v>714302</v>
      </c>
      <c r="K640" s="94">
        <v>698577</v>
      </c>
      <c r="L640" s="95">
        <v>97.8</v>
      </c>
      <c r="M640" s="6"/>
      <c r="N640" s="6"/>
      <c r="O640" s="7"/>
      <c r="P640" s="6"/>
      <c r="Q640" s="6"/>
      <c r="R640" s="3"/>
      <c r="S640"/>
      <c r="T640"/>
      <c r="U640"/>
      <c r="V640"/>
      <c r="W640"/>
      <c r="X640"/>
      <c r="Y640"/>
      <c r="Z640" s="4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</row>
    <row r="641" spans="1:1024" ht="31.5">
      <c r="A641" s="85" t="s">
        <v>316</v>
      </c>
      <c r="B641" s="86"/>
      <c r="C641" s="96">
        <v>0</v>
      </c>
      <c r="D641" s="96">
        <v>0</v>
      </c>
      <c r="E641" s="96">
        <v>0</v>
      </c>
      <c r="F641" s="87"/>
      <c r="G641" s="88"/>
      <c r="H641" s="88"/>
      <c r="I641" s="96"/>
      <c r="J641" s="96"/>
      <c r="K641" s="96"/>
      <c r="L641" s="89"/>
      <c r="M641" s="6"/>
      <c r="N641" s="6"/>
      <c r="O641" s="7"/>
      <c r="P641" s="6"/>
      <c r="Q641" s="6"/>
      <c r="R641" s="3"/>
      <c r="S641"/>
      <c r="T641"/>
      <c r="U641"/>
      <c r="V641"/>
      <c r="W641"/>
      <c r="X641"/>
      <c r="Y641"/>
      <c r="Z641" s="4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</row>
    <row r="642" spans="1:1024">
      <c r="A642" s="108" t="s">
        <v>290</v>
      </c>
      <c r="B642" s="91"/>
      <c r="C642" s="94">
        <v>10083331.999</v>
      </c>
      <c r="D642" s="94">
        <v>9293331.9989999998</v>
      </c>
      <c r="E642" s="94">
        <v>9036656.5669999998</v>
      </c>
      <c r="F642" s="92">
        <v>97.2</v>
      </c>
      <c r="G642" s="93" t="s">
        <v>317</v>
      </c>
      <c r="H642" s="93" t="s">
        <v>170</v>
      </c>
      <c r="I642" s="94">
        <v>3535418</v>
      </c>
      <c r="J642" s="94">
        <v>3535418</v>
      </c>
      <c r="K642" s="94">
        <v>3530480</v>
      </c>
      <c r="L642" s="95">
        <v>99.9</v>
      </c>
      <c r="M642" s="6"/>
      <c r="N642" s="6"/>
      <c r="O642" s="186">
        <v>122008681.1515</v>
      </c>
      <c r="P642" s="187">
        <v>28298805.006050002</v>
      </c>
      <c r="Q642" s="6"/>
      <c r="R642" s="3"/>
      <c r="S642"/>
      <c r="T642"/>
      <c r="U642"/>
      <c r="V642"/>
      <c r="W642"/>
      <c r="X642"/>
      <c r="Y642"/>
      <c r="Z642" s="4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</row>
    <row r="643" spans="1:1024">
      <c r="A643" s="101"/>
      <c r="B643" s="86"/>
      <c r="C643" s="96">
        <v>0</v>
      </c>
      <c r="D643" s="96">
        <v>0</v>
      </c>
      <c r="E643" s="96">
        <v>0</v>
      </c>
      <c r="F643" s="87"/>
      <c r="G643" s="88"/>
      <c r="H643" s="88"/>
      <c r="I643" s="96"/>
      <c r="J643" s="96"/>
      <c r="K643" s="96"/>
      <c r="L643" s="89"/>
      <c r="M643" s="6"/>
      <c r="N643" s="6"/>
      <c r="O643" s="7">
        <f>Sheet1!E648+Sheet1!E645+Sheet1!E620+Sheet1!E617</f>
        <v>122008681.15100001</v>
      </c>
      <c r="P643" s="6">
        <f>Sheet1!E642+Sheet1!E637+Sheet1!E628+Sheet1!E626+Sheet1!E623+Sheet1!P647+Sheet1!P648</f>
        <v>23925668.108220004</v>
      </c>
      <c r="Q643" s="6"/>
      <c r="R643" s="3"/>
      <c r="S643"/>
      <c r="T643"/>
      <c r="U643"/>
      <c r="V643"/>
      <c r="W643"/>
      <c r="X643"/>
      <c r="Y643"/>
      <c r="Z643" s="4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</row>
    <row r="644" spans="1:1024" ht="31.5">
      <c r="A644" s="90" t="s">
        <v>318</v>
      </c>
      <c r="B644" s="91"/>
      <c r="C644" s="94">
        <v>0</v>
      </c>
      <c r="D644" s="94">
        <v>0</v>
      </c>
      <c r="E644" s="94">
        <v>0</v>
      </c>
      <c r="F644" s="92"/>
      <c r="G644" s="93"/>
      <c r="H644" s="93"/>
      <c r="I644" s="94"/>
      <c r="J644" s="94"/>
      <c r="K644" s="94"/>
      <c r="L644" s="95"/>
      <c r="M644" s="6"/>
      <c r="N644" s="6"/>
      <c r="O644" s="7"/>
      <c r="P644" s="6"/>
      <c r="Q644" s="6"/>
      <c r="R644" s="3"/>
      <c r="S644"/>
      <c r="T644"/>
      <c r="U644"/>
      <c r="V644"/>
      <c r="W644"/>
      <c r="X644"/>
      <c r="Y644"/>
      <c r="Z644" s="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</row>
    <row r="645" spans="1:1024" ht="16.5">
      <c r="A645" s="101" t="s">
        <v>290</v>
      </c>
      <c r="B645" s="86"/>
      <c r="C645" s="96">
        <v>6885005.2819999997</v>
      </c>
      <c r="D645" s="96">
        <v>7524105.2819999997</v>
      </c>
      <c r="E645" s="96">
        <v>7476953.1220000004</v>
      </c>
      <c r="F645" s="87">
        <v>99.4</v>
      </c>
      <c r="G645" s="88" t="s">
        <v>45</v>
      </c>
      <c r="H645" s="88" t="s">
        <v>46</v>
      </c>
      <c r="I645" s="96">
        <v>123972</v>
      </c>
      <c r="J645" s="96">
        <v>123972</v>
      </c>
      <c r="K645" s="96">
        <v>124508</v>
      </c>
      <c r="L645" s="89">
        <v>100.4</v>
      </c>
      <c r="M645" s="6"/>
      <c r="N645" s="6"/>
      <c r="O645" s="188">
        <v>28298805006.049999</v>
      </c>
      <c r="P645" s="6">
        <f>Sheet1!O645/1000</f>
        <v>28298805.006049998</v>
      </c>
      <c r="Q645" s="189">
        <v>28298805006.049999</v>
      </c>
      <c r="R645" s="3">
        <f>Sheet1!Q645/1000</f>
        <v>28298805.006049998</v>
      </c>
      <c r="S645"/>
      <c r="T645"/>
      <c r="U645"/>
      <c r="V645"/>
      <c r="W645"/>
      <c r="X645"/>
      <c r="Y645"/>
      <c r="Z645" s="4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</row>
    <row r="646" spans="1:1024">
      <c r="A646" s="108"/>
      <c r="B646" s="91"/>
      <c r="C646" s="94">
        <v>0</v>
      </c>
      <c r="D646" s="94">
        <v>0</v>
      </c>
      <c r="E646" s="94">
        <v>0</v>
      </c>
      <c r="F646" s="92"/>
      <c r="G646" s="93" t="s">
        <v>48</v>
      </c>
      <c r="H646" s="93" t="s">
        <v>49</v>
      </c>
      <c r="I646" s="94">
        <v>34301</v>
      </c>
      <c r="J646" s="94">
        <v>34301</v>
      </c>
      <c r="K646" s="94">
        <v>34461</v>
      </c>
      <c r="L646" s="95">
        <v>100.5</v>
      </c>
      <c r="M646" s="6"/>
      <c r="N646" s="6"/>
      <c r="O646" s="190">
        <v>26849972031.830002</v>
      </c>
      <c r="P646" s="6">
        <f>Sheet1!O646/1000</f>
        <v>26849972.031830002</v>
      </c>
      <c r="Q646" s="166">
        <v>4373136898.0900002</v>
      </c>
      <c r="R646" s="3">
        <f>Sheet1!Q646/1000</f>
        <v>4373136.8980900003</v>
      </c>
      <c r="S646"/>
      <c r="T646"/>
      <c r="U646"/>
      <c r="V646"/>
      <c r="W646"/>
      <c r="X646"/>
      <c r="Y646"/>
      <c r="Z646" s="4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  <c r="ALM646"/>
      <c r="ALN646"/>
      <c r="ALO646"/>
      <c r="ALP646"/>
      <c r="ALQ646"/>
      <c r="ALR646"/>
      <c r="ALS646"/>
      <c r="ALT646"/>
      <c r="ALU646"/>
      <c r="ALV646"/>
      <c r="ALW646"/>
      <c r="ALX646"/>
      <c r="ALY646"/>
      <c r="ALZ646"/>
      <c r="AMA646"/>
      <c r="AMB646"/>
      <c r="AMC646"/>
      <c r="AMD646"/>
      <c r="AME646"/>
      <c r="AMF646"/>
      <c r="AMG646"/>
      <c r="AMH646"/>
      <c r="AMI646"/>
      <c r="AMJ646"/>
    </row>
    <row r="647" spans="1:1024" ht="31.5">
      <c r="A647" s="85" t="s">
        <v>319</v>
      </c>
      <c r="B647" s="86"/>
      <c r="C647" s="96">
        <v>0</v>
      </c>
      <c r="D647" s="96">
        <v>0</v>
      </c>
      <c r="E647" s="96">
        <v>0</v>
      </c>
      <c r="F647" s="87"/>
      <c r="G647" s="88"/>
      <c r="H647" s="88"/>
      <c r="I647" s="96"/>
      <c r="J647" s="96"/>
      <c r="K647" s="96"/>
      <c r="L647" s="89"/>
      <c r="M647" s="6"/>
      <c r="N647" s="6"/>
      <c r="O647" s="190">
        <v>1446422663.27</v>
      </c>
      <c r="P647" s="6">
        <f>Sheet1!O647/1000</f>
        <v>1446422.6632699999</v>
      </c>
      <c r="Q647" s="166"/>
      <c r="R647" s="3"/>
      <c r="S647"/>
      <c r="T647"/>
      <c r="U647"/>
      <c r="V647"/>
      <c r="W647"/>
      <c r="X647"/>
      <c r="Y647"/>
      <c r="Z647" s="4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  <c r="ALM647"/>
      <c r="ALN647"/>
      <c r="ALO647"/>
      <c r="ALP647"/>
      <c r="ALQ647"/>
      <c r="ALR647"/>
      <c r="ALS647"/>
      <c r="ALT647"/>
      <c r="ALU647"/>
      <c r="ALV647"/>
      <c r="ALW647"/>
      <c r="ALX647"/>
      <c r="ALY647"/>
      <c r="ALZ647"/>
      <c r="AMA647"/>
      <c r="AMB647"/>
      <c r="AMC647"/>
      <c r="AMD647"/>
      <c r="AME647"/>
      <c r="AMF647"/>
      <c r="AMG647"/>
      <c r="AMH647"/>
      <c r="AMI647"/>
      <c r="AMJ647"/>
    </row>
    <row r="648" spans="1:1024">
      <c r="A648" s="108" t="s">
        <v>290</v>
      </c>
      <c r="B648" s="91"/>
      <c r="C648" s="94">
        <v>842872.28300000005</v>
      </c>
      <c r="D648" s="94">
        <v>1030644.3370000001</v>
      </c>
      <c r="E648" s="94">
        <v>1025437.4350000001</v>
      </c>
      <c r="F648" s="92">
        <v>99.5</v>
      </c>
      <c r="G648" s="93" t="s">
        <v>249</v>
      </c>
      <c r="H648" s="93" t="s">
        <v>49</v>
      </c>
      <c r="I648" s="94">
        <v>21386</v>
      </c>
      <c r="J648" s="94">
        <v>21386</v>
      </c>
      <c r="K648" s="94">
        <v>21462</v>
      </c>
      <c r="L648" s="95">
        <v>100.4</v>
      </c>
      <c r="M648" s="6"/>
      <c r="N648" s="6"/>
      <c r="O648" s="190">
        <v>2410310.9500000002</v>
      </c>
      <c r="P648" s="6">
        <f>Sheet1!O648/1000</f>
        <v>2410.31095</v>
      </c>
      <c r="Q648" s="166">
        <v>23925668107.959999</v>
      </c>
      <c r="R648" s="3">
        <f>Sheet1!Q648/1000</f>
        <v>23925668.107960001</v>
      </c>
      <c r="S648"/>
      <c r="T648"/>
      <c r="U648"/>
      <c r="V648"/>
      <c r="W648"/>
      <c r="X648"/>
      <c r="Y648"/>
      <c r="Z648" s="4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  <c r="ZY648"/>
      <c r="ZZ648"/>
      <c r="AAA648"/>
      <c r="AAB648"/>
      <c r="AAC648"/>
      <c r="AAD648"/>
      <c r="AAE648"/>
      <c r="AAF648"/>
      <c r="AAG648"/>
      <c r="AAH648"/>
      <c r="AAI648"/>
      <c r="AAJ648"/>
      <c r="AAK648"/>
      <c r="AAL648"/>
      <c r="AAM648"/>
      <c r="AAN648"/>
      <c r="AAO648"/>
      <c r="AAP648"/>
      <c r="AAQ648"/>
      <c r="AAR648"/>
      <c r="AAS648"/>
      <c r="AAT648"/>
      <c r="AAU648"/>
      <c r="AAV648"/>
      <c r="AAW648"/>
      <c r="AAX648"/>
      <c r="AAY648"/>
      <c r="AAZ648"/>
      <c r="ABA648"/>
      <c r="ABB648"/>
      <c r="ABC648"/>
      <c r="ABD648"/>
      <c r="ABE648"/>
      <c r="ABF648"/>
      <c r="ABG648"/>
      <c r="ABH648"/>
      <c r="ABI648"/>
      <c r="ABJ648"/>
      <c r="ABK648"/>
      <c r="ABL648"/>
      <c r="ABM648"/>
      <c r="ABN648"/>
      <c r="ABO648"/>
      <c r="ABP648"/>
      <c r="ABQ648"/>
      <c r="ABR648"/>
      <c r="ABS648"/>
      <c r="ABT648"/>
      <c r="ABU648"/>
      <c r="ABV648"/>
      <c r="ABW648"/>
      <c r="ABX648"/>
      <c r="ABY648"/>
      <c r="ABZ648"/>
      <c r="ACA648"/>
      <c r="ACB648"/>
      <c r="ACC648"/>
      <c r="ACD648"/>
      <c r="ACE648"/>
      <c r="ACF648"/>
      <c r="ACG648"/>
      <c r="ACH648"/>
      <c r="ACI648"/>
      <c r="ACJ648"/>
      <c r="ACK648"/>
      <c r="ACL648"/>
      <c r="ACM648"/>
      <c r="ACN648"/>
      <c r="ACO648"/>
      <c r="ACP648"/>
      <c r="ACQ648"/>
      <c r="ACR648"/>
      <c r="ACS648"/>
      <c r="ACT648"/>
      <c r="ACU648"/>
      <c r="ACV648"/>
      <c r="ACW648"/>
      <c r="ACX648"/>
      <c r="ACY648"/>
      <c r="ACZ648"/>
      <c r="ADA648"/>
      <c r="ADB648"/>
      <c r="ADC648"/>
      <c r="ADD648"/>
      <c r="ADE648"/>
      <c r="ADF648"/>
      <c r="ADG648"/>
      <c r="ADH648"/>
      <c r="ADI648"/>
      <c r="ADJ648"/>
      <c r="ADK648"/>
      <c r="ADL648"/>
      <c r="ADM648"/>
      <c r="ADN648"/>
      <c r="ADO648"/>
      <c r="ADP648"/>
      <c r="ADQ648"/>
      <c r="ADR648"/>
      <c r="ADS648"/>
      <c r="ADT648"/>
      <c r="ADU648"/>
      <c r="ADV648"/>
      <c r="ADW648"/>
      <c r="ADX648"/>
      <c r="ADY648"/>
      <c r="ADZ648"/>
      <c r="AEA648"/>
      <c r="AEB648"/>
      <c r="AEC648"/>
      <c r="AED648"/>
      <c r="AEE648"/>
      <c r="AEF648"/>
      <c r="AEG648"/>
      <c r="AEH648"/>
      <c r="AEI648"/>
      <c r="AEJ648"/>
      <c r="AEK648"/>
      <c r="AEL648"/>
      <c r="AEM648"/>
      <c r="AEN648"/>
      <c r="AEO648"/>
      <c r="AEP648"/>
      <c r="AEQ648"/>
      <c r="AER648"/>
      <c r="AES648"/>
      <c r="AET648"/>
      <c r="AEU648"/>
      <c r="AEV648"/>
      <c r="AEW648"/>
      <c r="AEX648"/>
      <c r="AEY648"/>
      <c r="AEZ648"/>
      <c r="AFA648"/>
      <c r="AFB648"/>
      <c r="AFC648"/>
      <c r="AFD648"/>
      <c r="AFE648"/>
      <c r="AFF648"/>
      <c r="AFG648"/>
      <c r="AFH648"/>
      <c r="AFI648"/>
      <c r="AFJ648"/>
      <c r="AFK648"/>
      <c r="AFL648"/>
      <c r="AFM648"/>
      <c r="AFN648"/>
      <c r="AFO648"/>
      <c r="AFP648"/>
      <c r="AFQ648"/>
      <c r="AFR648"/>
      <c r="AFS648"/>
      <c r="AFT648"/>
      <c r="AFU648"/>
      <c r="AFV648"/>
      <c r="AFW648"/>
      <c r="AFX648"/>
      <c r="AFY648"/>
      <c r="AFZ648"/>
      <c r="AGA648"/>
      <c r="AGB648"/>
      <c r="AGC648"/>
      <c r="AGD648"/>
      <c r="AGE648"/>
      <c r="AGF648"/>
      <c r="AGG648"/>
      <c r="AGH648"/>
      <c r="AGI648"/>
      <c r="AGJ648"/>
      <c r="AGK648"/>
      <c r="AGL648"/>
      <c r="AGM648"/>
      <c r="AGN648"/>
      <c r="AGO648"/>
      <c r="AGP648"/>
      <c r="AGQ648"/>
      <c r="AGR648"/>
      <c r="AGS648"/>
      <c r="AGT648"/>
      <c r="AGU648"/>
      <c r="AGV648"/>
      <c r="AGW648"/>
      <c r="AGX648"/>
      <c r="AGY648"/>
      <c r="AGZ648"/>
      <c r="AHA648"/>
      <c r="AHB648"/>
      <c r="AHC648"/>
      <c r="AHD648"/>
      <c r="AHE648"/>
      <c r="AHF648"/>
      <c r="AHG648"/>
      <c r="AHH648"/>
      <c r="AHI648"/>
      <c r="AHJ648"/>
      <c r="AHK648"/>
      <c r="AHL648"/>
      <c r="AHM648"/>
      <c r="AHN648"/>
      <c r="AHO648"/>
      <c r="AHP648"/>
      <c r="AHQ648"/>
      <c r="AHR648"/>
      <c r="AHS648"/>
      <c r="AHT648"/>
      <c r="AHU648"/>
      <c r="AHV648"/>
      <c r="AHW648"/>
      <c r="AHX648"/>
      <c r="AHY648"/>
      <c r="AHZ648"/>
      <c r="AIA648"/>
      <c r="AIB648"/>
      <c r="AIC648"/>
      <c r="AID648"/>
      <c r="AIE648"/>
      <c r="AIF648"/>
      <c r="AIG648"/>
      <c r="AIH648"/>
      <c r="AII648"/>
      <c r="AIJ648"/>
      <c r="AIK648"/>
      <c r="AIL648"/>
      <c r="AIM648"/>
      <c r="AIN648"/>
      <c r="AIO648"/>
      <c r="AIP648"/>
      <c r="AIQ648"/>
      <c r="AIR648"/>
      <c r="AIS648"/>
      <c r="AIT648"/>
      <c r="AIU648"/>
      <c r="AIV648"/>
      <c r="AIW648"/>
      <c r="AIX648"/>
      <c r="AIY648"/>
      <c r="AIZ648"/>
      <c r="AJA648"/>
      <c r="AJB648"/>
      <c r="AJC648"/>
      <c r="AJD648"/>
      <c r="AJE648"/>
      <c r="AJF648"/>
      <c r="AJG648"/>
      <c r="AJH648"/>
      <c r="AJI648"/>
      <c r="AJJ648"/>
      <c r="AJK648"/>
      <c r="AJL648"/>
      <c r="AJM648"/>
      <c r="AJN648"/>
      <c r="AJO648"/>
      <c r="AJP648"/>
      <c r="AJQ648"/>
      <c r="AJR648"/>
      <c r="AJS648"/>
      <c r="AJT648"/>
      <c r="AJU648"/>
      <c r="AJV648"/>
      <c r="AJW648"/>
      <c r="AJX648"/>
      <c r="AJY648"/>
      <c r="AJZ648"/>
      <c r="AKA648"/>
      <c r="AKB648"/>
      <c r="AKC648"/>
      <c r="AKD648"/>
      <c r="AKE648"/>
      <c r="AKF648"/>
      <c r="AKG648"/>
      <c r="AKH648"/>
      <c r="AKI648"/>
      <c r="AKJ648"/>
      <c r="AKK648"/>
      <c r="AKL648"/>
      <c r="AKM648"/>
      <c r="AKN648"/>
      <c r="AKO648"/>
      <c r="AKP648"/>
      <c r="AKQ648"/>
      <c r="AKR648"/>
      <c r="AKS648"/>
      <c r="AKT648"/>
      <c r="AKU648"/>
      <c r="AKV648"/>
      <c r="AKW648"/>
      <c r="AKX648"/>
      <c r="AKY648"/>
      <c r="AKZ648"/>
      <c r="ALA648"/>
      <c r="ALB648"/>
      <c r="ALC648"/>
      <c r="ALD648"/>
      <c r="ALE648"/>
      <c r="ALF648"/>
      <c r="ALG648"/>
      <c r="ALH648"/>
      <c r="ALI648"/>
      <c r="ALJ648"/>
      <c r="ALK648"/>
      <c r="ALL648"/>
      <c r="ALM648"/>
      <c r="ALN648"/>
      <c r="ALO648"/>
      <c r="ALP648"/>
      <c r="ALQ648"/>
      <c r="ALR648"/>
      <c r="ALS648"/>
      <c r="ALT648"/>
      <c r="ALU648"/>
      <c r="ALV648"/>
      <c r="ALW648"/>
      <c r="ALX648"/>
      <c r="ALY648"/>
      <c r="ALZ648"/>
      <c r="AMA648"/>
      <c r="AMB648"/>
      <c r="AMC648"/>
      <c r="AMD648"/>
      <c r="AME648"/>
      <c r="AMF648"/>
      <c r="AMG648"/>
      <c r="AMH648"/>
      <c r="AMI648"/>
      <c r="AMJ648"/>
    </row>
    <row r="649" spans="1:1024" ht="47.25">
      <c r="A649" s="85" t="s">
        <v>320</v>
      </c>
      <c r="B649" s="86"/>
      <c r="C649" s="96">
        <v>0</v>
      </c>
      <c r="D649" s="96">
        <v>0</v>
      </c>
      <c r="E649" s="96">
        <v>0</v>
      </c>
      <c r="F649" s="87"/>
      <c r="G649" s="88"/>
      <c r="H649" s="88"/>
      <c r="I649" s="96"/>
      <c r="J649" s="96"/>
      <c r="K649" s="96"/>
      <c r="L649" s="89"/>
      <c r="M649" s="6"/>
      <c r="N649" s="6"/>
      <c r="O649" s="7"/>
      <c r="P649" s="6"/>
      <c r="Q649" s="6"/>
      <c r="R649" s="3"/>
      <c r="S649"/>
      <c r="T649"/>
      <c r="U649"/>
      <c r="V649"/>
      <c r="W649"/>
      <c r="X649"/>
      <c r="Y649"/>
      <c r="Z649" s="4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</row>
    <row r="650" spans="1:1024" ht="26.25">
      <c r="A650" s="108" t="s">
        <v>321</v>
      </c>
      <c r="B650" s="91"/>
      <c r="C650" s="94">
        <v>2198786</v>
      </c>
      <c r="D650" s="94">
        <v>4549641.034</v>
      </c>
      <c r="E650" s="94">
        <v>3599367.1540000001</v>
      </c>
      <c r="F650" s="92">
        <v>79.099999999999994</v>
      </c>
      <c r="G650" s="93" t="s">
        <v>322</v>
      </c>
      <c r="H650" s="93" t="s">
        <v>323</v>
      </c>
      <c r="I650" s="94">
        <v>1771680</v>
      </c>
      <c r="J650" s="94">
        <v>1771680</v>
      </c>
      <c r="K650" s="94">
        <v>1763180</v>
      </c>
      <c r="L650" s="95">
        <v>99.5</v>
      </c>
      <c r="M650" s="6"/>
      <c r="N650" s="6"/>
      <c r="O650" s="7"/>
      <c r="P650" s="6"/>
      <c r="Q650" s="6"/>
      <c r="R650" s="3"/>
      <c r="S650"/>
      <c r="T650"/>
      <c r="U650"/>
      <c r="V650"/>
      <c r="W650"/>
      <c r="X650"/>
      <c r="Y650"/>
      <c r="Z650" s="4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</row>
    <row r="651" spans="1:1024">
      <c r="A651" s="101"/>
      <c r="B651" s="86"/>
      <c r="C651" s="96">
        <v>0</v>
      </c>
      <c r="D651" s="96">
        <v>0</v>
      </c>
      <c r="E651" s="96">
        <v>0</v>
      </c>
      <c r="F651" s="87"/>
      <c r="G651" s="88"/>
      <c r="H651" s="88"/>
      <c r="I651" s="96"/>
      <c r="J651" s="96"/>
      <c r="K651" s="96"/>
      <c r="L651" s="89"/>
      <c r="M651" s="6"/>
      <c r="N651" s="6"/>
      <c r="O651" s="7"/>
      <c r="P651" s="6"/>
      <c r="Q651" s="6"/>
      <c r="R651" s="3"/>
      <c r="S651"/>
      <c r="T651"/>
      <c r="U651"/>
      <c r="V651"/>
      <c r="W651"/>
      <c r="X651"/>
      <c r="Y651"/>
      <c r="Z651" s="4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</row>
    <row r="652" spans="1:1024" ht="63">
      <c r="A652" s="151" t="s">
        <v>324</v>
      </c>
      <c r="B652" s="152"/>
      <c r="C652" s="153">
        <v>132838678.59100001</v>
      </c>
      <c r="D652" s="153">
        <v>150624125.78</v>
      </c>
      <c r="E652" s="153">
        <v>148094831.685</v>
      </c>
      <c r="F652" s="154">
        <v>98.3</v>
      </c>
      <c r="G652" s="120"/>
      <c r="H652" s="120"/>
      <c r="I652" s="121"/>
      <c r="J652" s="121"/>
      <c r="K652" s="121"/>
      <c r="L652" s="122"/>
      <c r="M652" s="6"/>
      <c r="N652" s="6"/>
      <c r="O652" s="7"/>
      <c r="P652" s="6"/>
      <c r="Q652" s="6"/>
      <c r="R652" s="3"/>
      <c r="S652"/>
      <c r="T652"/>
      <c r="U652"/>
      <c r="V652"/>
      <c r="W652"/>
      <c r="X652"/>
      <c r="Y652"/>
      <c r="Z652" s="4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</row>
    <row r="653" spans="1:1024" ht="47.25">
      <c r="A653" s="191" t="s">
        <v>325</v>
      </c>
      <c r="B653" s="192"/>
      <c r="C653" s="193"/>
      <c r="D653" s="193"/>
      <c r="E653" s="193"/>
      <c r="F653" s="193"/>
      <c r="G653" s="194"/>
      <c r="H653" s="194"/>
      <c r="I653" s="195"/>
      <c r="J653" s="195"/>
      <c r="K653" s="195"/>
      <c r="L653" s="196"/>
      <c r="M653" s="6"/>
      <c r="N653" s="6"/>
      <c r="O653" s="7"/>
      <c r="P653" s="6"/>
      <c r="Q653" s="6"/>
      <c r="R653" s="3"/>
      <c r="S653"/>
      <c r="T653"/>
      <c r="U653"/>
      <c r="V653"/>
      <c r="W653"/>
      <c r="X653"/>
      <c r="Y653"/>
      <c r="Z653" s="4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</row>
    <row r="654" spans="1:1024">
      <c r="A654" s="197" t="s">
        <v>280</v>
      </c>
      <c r="B654" s="91"/>
      <c r="C654" s="92"/>
      <c r="D654" s="92"/>
      <c r="E654" s="92"/>
      <c r="F654" s="92"/>
      <c r="G654" s="93"/>
      <c r="H654" s="93"/>
      <c r="I654" s="94"/>
      <c r="J654" s="94"/>
      <c r="K654" s="94"/>
      <c r="L654" s="198"/>
      <c r="M654" s="6"/>
      <c r="N654" s="6"/>
      <c r="O654" s="7"/>
      <c r="P654" s="6"/>
      <c r="Q654" s="6"/>
      <c r="R654" s="3"/>
      <c r="S654"/>
      <c r="T654"/>
      <c r="U654"/>
      <c r="V654"/>
      <c r="W654"/>
      <c r="X654"/>
      <c r="Y654"/>
      <c r="Z654" s="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</row>
    <row r="655" spans="1:1024" ht="31.5">
      <c r="A655" s="199" t="s">
        <v>281</v>
      </c>
      <c r="B655" s="86" t="s">
        <v>32</v>
      </c>
      <c r="C655" s="96">
        <v>3333.9160000000002</v>
      </c>
      <c r="D655" s="96">
        <v>3333.9160000000002</v>
      </c>
      <c r="E655" s="96">
        <v>0</v>
      </c>
      <c r="F655" s="87">
        <v>0</v>
      </c>
      <c r="G655" s="88" t="s">
        <v>301</v>
      </c>
      <c r="H655" s="88" t="s">
        <v>175</v>
      </c>
      <c r="I655" s="96">
        <v>44.5</v>
      </c>
      <c r="J655" s="96">
        <v>66.75</v>
      </c>
      <c r="K655" s="96">
        <v>29</v>
      </c>
      <c r="L655" s="200">
        <v>43.445692883895099</v>
      </c>
      <c r="M655" s="6"/>
      <c r="N655" s="6"/>
      <c r="O655" s="7"/>
      <c r="P655" s="6"/>
      <c r="Q655" s="6"/>
      <c r="R655" s="3"/>
      <c r="S655"/>
      <c r="T655"/>
      <c r="U655"/>
      <c r="V655"/>
      <c r="W655"/>
      <c r="X655"/>
      <c r="Y655"/>
      <c r="Z655" s="4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</row>
    <row r="656" spans="1:1024" ht="26.25">
      <c r="A656" s="201"/>
      <c r="B656" s="91" t="s">
        <v>32</v>
      </c>
      <c r="C656" s="94">
        <v>700.65800000000002</v>
      </c>
      <c r="D656" s="94">
        <v>1761.44</v>
      </c>
      <c r="E656" s="94">
        <v>1566.116</v>
      </c>
      <c r="F656" s="92">
        <v>88.911118176037803</v>
      </c>
      <c r="G656" s="93" t="s">
        <v>303</v>
      </c>
      <c r="H656" s="93" t="s">
        <v>175</v>
      </c>
      <c r="I656" s="94">
        <v>8.7799999999999994</v>
      </c>
      <c r="J656" s="94">
        <v>12.84</v>
      </c>
      <c r="K656" s="94">
        <v>0</v>
      </c>
      <c r="L656" s="198">
        <v>0</v>
      </c>
      <c r="M656" s="6"/>
      <c r="N656" s="6"/>
      <c r="O656" s="7"/>
      <c r="P656" s="6"/>
      <c r="Q656" s="6"/>
      <c r="R656" s="3"/>
      <c r="S656"/>
      <c r="T656"/>
      <c r="U656"/>
      <c r="V656"/>
      <c r="W656"/>
      <c r="X656"/>
      <c r="Y656"/>
      <c r="Z656" s="4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</row>
    <row r="657" spans="1:1024" ht="39">
      <c r="A657" s="199"/>
      <c r="B657" s="86" t="s">
        <v>32</v>
      </c>
      <c r="C657" s="96">
        <v>0</v>
      </c>
      <c r="D657" s="96">
        <v>5285.5410000000002</v>
      </c>
      <c r="E657" s="96">
        <v>3957.6390000000001</v>
      </c>
      <c r="F657" s="87">
        <v>74.876706093094299</v>
      </c>
      <c r="G657" s="88" t="s">
        <v>326</v>
      </c>
      <c r="H657" s="88" t="s">
        <v>175</v>
      </c>
      <c r="I657" s="96" t="s">
        <v>238</v>
      </c>
      <c r="J657" s="96">
        <v>70</v>
      </c>
      <c r="K657" s="96">
        <v>67.25</v>
      </c>
      <c r="L657" s="200">
        <v>96.071428571428598</v>
      </c>
      <c r="M657" s="6"/>
      <c r="N657" s="6"/>
      <c r="O657" s="7"/>
      <c r="P657" s="6"/>
      <c r="Q657" s="6"/>
      <c r="R657" s="3"/>
      <c r="S657"/>
      <c r="T657"/>
      <c r="U657"/>
      <c r="V657"/>
      <c r="W657"/>
      <c r="X657"/>
      <c r="Y657"/>
      <c r="Z657" s="4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  <c r="ABE657"/>
      <c r="ABF657"/>
      <c r="ABG657"/>
      <c r="ABH657"/>
      <c r="ABI657"/>
      <c r="ABJ657"/>
      <c r="ABK657"/>
      <c r="ABL657"/>
      <c r="ABM657"/>
      <c r="ABN657"/>
      <c r="ABO657"/>
      <c r="ABP657"/>
      <c r="ABQ657"/>
      <c r="ABR657"/>
      <c r="ABS657"/>
      <c r="ABT657"/>
      <c r="ABU657"/>
      <c r="ABV657"/>
      <c r="ABW657"/>
      <c r="ABX657"/>
      <c r="ABY657"/>
      <c r="ABZ657"/>
      <c r="ACA657"/>
      <c r="ACB657"/>
      <c r="ACC657"/>
      <c r="ACD657"/>
      <c r="ACE657"/>
      <c r="ACF657"/>
      <c r="ACG657"/>
      <c r="ACH657"/>
      <c r="ACI657"/>
      <c r="ACJ657"/>
      <c r="ACK657"/>
      <c r="ACL657"/>
      <c r="ACM657"/>
      <c r="ACN657"/>
      <c r="ACO657"/>
      <c r="ACP657"/>
      <c r="ACQ657"/>
      <c r="ACR657"/>
      <c r="ACS657"/>
      <c r="ACT657"/>
      <c r="ACU657"/>
      <c r="ACV657"/>
      <c r="ACW657"/>
      <c r="ACX657"/>
      <c r="ACY657"/>
      <c r="ACZ657"/>
      <c r="ADA657"/>
      <c r="ADB657"/>
      <c r="ADC657"/>
      <c r="ADD657"/>
      <c r="ADE657"/>
      <c r="ADF657"/>
      <c r="ADG657"/>
      <c r="ADH657"/>
      <c r="ADI657"/>
      <c r="ADJ657"/>
      <c r="ADK657"/>
      <c r="ADL657"/>
      <c r="ADM657"/>
      <c r="ADN657"/>
      <c r="ADO657"/>
      <c r="ADP657"/>
      <c r="ADQ657"/>
      <c r="ADR657"/>
      <c r="ADS657"/>
      <c r="ADT657"/>
      <c r="ADU657"/>
      <c r="ADV657"/>
      <c r="ADW657"/>
      <c r="ADX657"/>
      <c r="ADY657"/>
      <c r="ADZ657"/>
      <c r="AEA657"/>
      <c r="AEB657"/>
      <c r="AEC657"/>
      <c r="AED657"/>
      <c r="AEE657"/>
      <c r="AEF657"/>
      <c r="AEG657"/>
      <c r="AEH657"/>
      <c r="AEI657"/>
      <c r="AEJ657"/>
      <c r="AEK657"/>
      <c r="AEL657"/>
      <c r="AEM657"/>
      <c r="AEN657"/>
      <c r="AEO657"/>
      <c r="AEP657"/>
      <c r="AEQ657"/>
      <c r="AER657"/>
      <c r="AES657"/>
      <c r="AET657"/>
      <c r="AEU657"/>
      <c r="AEV657"/>
      <c r="AEW657"/>
      <c r="AEX657"/>
      <c r="AEY657"/>
      <c r="AEZ657"/>
      <c r="AFA657"/>
      <c r="AFB657"/>
      <c r="AFC657"/>
      <c r="AFD657"/>
      <c r="AFE657"/>
      <c r="AFF657"/>
      <c r="AFG657"/>
      <c r="AFH657"/>
      <c r="AFI657"/>
      <c r="AFJ657"/>
      <c r="AFK657"/>
      <c r="AFL657"/>
      <c r="AFM657"/>
      <c r="AFN657"/>
      <c r="AFO657"/>
      <c r="AFP657"/>
      <c r="AFQ657"/>
      <c r="AFR657"/>
      <c r="AFS657"/>
      <c r="AFT657"/>
      <c r="AFU657"/>
      <c r="AFV657"/>
      <c r="AFW657"/>
      <c r="AFX657"/>
      <c r="AFY657"/>
      <c r="AFZ657"/>
      <c r="AGA657"/>
      <c r="AGB657"/>
      <c r="AGC657"/>
      <c r="AGD657"/>
      <c r="AGE657"/>
      <c r="AGF657"/>
      <c r="AGG657"/>
      <c r="AGH657"/>
      <c r="AGI657"/>
      <c r="AGJ657"/>
      <c r="AGK657"/>
      <c r="AGL657"/>
      <c r="AGM657"/>
      <c r="AGN657"/>
      <c r="AGO657"/>
      <c r="AGP657"/>
      <c r="AGQ657"/>
      <c r="AGR657"/>
      <c r="AGS657"/>
      <c r="AGT657"/>
      <c r="AGU657"/>
      <c r="AGV657"/>
      <c r="AGW657"/>
      <c r="AGX657"/>
      <c r="AGY657"/>
      <c r="AGZ657"/>
      <c r="AHA657"/>
      <c r="AHB657"/>
      <c r="AHC657"/>
      <c r="AHD657"/>
      <c r="AHE657"/>
      <c r="AHF657"/>
      <c r="AHG657"/>
      <c r="AHH657"/>
      <c r="AHI657"/>
      <c r="AHJ657"/>
      <c r="AHK657"/>
      <c r="AHL657"/>
      <c r="AHM657"/>
      <c r="AHN657"/>
      <c r="AHO657"/>
      <c r="AHP657"/>
      <c r="AHQ657"/>
      <c r="AHR657"/>
      <c r="AHS657"/>
      <c r="AHT657"/>
      <c r="AHU657"/>
      <c r="AHV657"/>
      <c r="AHW657"/>
      <c r="AHX657"/>
      <c r="AHY657"/>
      <c r="AHZ657"/>
      <c r="AIA657"/>
      <c r="AIB657"/>
      <c r="AIC657"/>
      <c r="AID657"/>
      <c r="AIE657"/>
      <c r="AIF657"/>
      <c r="AIG657"/>
      <c r="AIH657"/>
      <c r="AII657"/>
      <c r="AIJ657"/>
      <c r="AIK657"/>
      <c r="AIL657"/>
      <c r="AIM657"/>
      <c r="AIN657"/>
      <c r="AIO657"/>
      <c r="AIP657"/>
      <c r="AIQ657"/>
      <c r="AIR657"/>
      <c r="AIS657"/>
      <c r="AIT657"/>
      <c r="AIU657"/>
      <c r="AIV657"/>
      <c r="AIW657"/>
      <c r="AIX657"/>
      <c r="AIY657"/>
      <c r="AIZ657"/>
      <c r="AJA657"/>
      <c r="AJB657"/>
      <c r="AJC657"/>
      <c r="AJD657"/>
      <c r="AJE657"/>
      <c r="AJF657"/>
      <c r="AJG657"/>
      <c r="AJH657"/>
      <c r="AJI657"/>
      <c r="AJJ657"/>
      <c r="AJK657"/>
      <c r="AJL657"/>
      <c r="AJM657"/>
      <c r="AJN657"/>
      <c r="AJO657"/>
      <c r="AJP657"/>
      <c r="AJQ657"/>
      <c r="AJR657"/>
      <c r="AJS657"/>
      <c r="AJT657"/>
      <c r="AJU657"/>
      <c r="AJV657"/>
      <c r="AJW657"/>
      <c r="AJX657"/>
      <c r="AJY657"/>
      <c r="AJZ657"/>
      <c r="AKA657"/>
      <c r="AKB657"/>
      <c r="AKC657"/>
      <c r="AKD657"/>
      <c r="AKE657"/>
      <c r="AKF657"/>
      <c r="AKG657"/>
      <c r="AKH657"/>
      <c r="AKI657"/>
      <c r="AKJ657"/>
      <c r="AKK657"/>
      <c r="AKL657"/>
      <c r="AKM657"/>
      <c r="AKN657"/>
      <c r="AKO657"/>
      <c r="AKP657"/>
      <c r="AKQ657"/>
      <c r="AKR657"/>
      <c r="AKS657"/>
      <c r="AKT657"/>
      <c r="AKU657"/>
      <c r="AKV657"/>
      <c r="AKW657"/>
      <c r="AKX657"/>
      <c r="AKY657"/>
      <c r="AKZ657"/>
      <c r="ALA657"/>
      <c r="ALB657"/>
      <c r="ALC657"/>
      <c r="ALD657"/>
      <c r="ALE657"/>
      <c r="ALF657"/>
      <c r="ALG657"/>
      <c r="ALH657"/>
      <c r="ALI657"/>
      <c r="ALJ657"/>
      <c r="ALK657"/>
      <c r="ALL657"/>
      <c r="ALM657"/>
      <c r="ALN657"/>
      <c r="ALO657"/>
      <c r="ALP657"/>
      <c r="ALQ657"/>
      <c r="ALR657"/>
      <c r="ALS657"/>
      <c r="ALT657"/>
      <c r="ALU657"/>
      <c r="ALV657"/>
      <c r="ALW657"/>
      <c r="ALX657"/>
      <c r="ALY657"/>
      <c r="ALZ657"/>
      <c r="AMA657"/>
      <c r="AMB657"/>
      <c r="AMC657"/>
      <c r="AMD657"/>
      <c r="AME657"/>
      <c r="AMF657"/>
      <c r="AMG657"/>
      <c r="AMH657"/>
      <c r="AMI657"/>
      <c r="AMJ657"/>
    </row>
    <row r="658" spans="1:1024" ht="26.25">
      <c r="A658" s="201"/>
      <c r="B658" s="91" t="s">
        <v>32</v>
      </c>
      <c r="C658" s="94">
        <v>0</v>
      </c>
      <c r="D658" s="94">
        <v>4700</v>
      </c>
      <c r="E658" s="94">
        <v>4058.904</v>
      </c>
      <c r="F658" s="92">
        <v>86.359659574468097</v>
      </c>
      <c r="G658" s="93" t="s">
        <v>327</v>
      </c>
      <c r="H658" s="93" t="s">
        <v>175</v>
      </c>
      <c r="I658" s="94" t="s">
        <v>238</v>
      </c>
      <c r="J658" s="94">
        <v>82.31</v>
      </c>
      <c r="K658" s="94">
        <v>82.31</v>
      </c>
      <c r="L658" s="198">
        <v>100</v>
      </c>
      <c r="M658" s="6"/>
      <c r="N658" s="6"/>
      <c r="O658" s="7"/>
      <c r="P658" s="6"/>
      <c r="Q658" s="6"/>
      <c r="R658" s="3"/>
      <c r="S658"/>
      <c r="T658"/>
      <c r="U658"/>
      <c r="V658"/>
      <c r="W658"/>
      <c r="X658"/>
      <c r="Y658"/>
      <c r="Z658" s="4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</row>
    <row r="659" spans="1:1024" ht="26.25">
      <c r="A659" s="199"/>
      <c r="B659" s="86" t="s">
        <v>32</v>
      </c>
      <c r="C659" s="96">
        <v>0</v>
      </c>
      <c r="D659" s="96">
        <v>1047.3130000000001</v>
      </c>
      <c r="E659" s="96">
        <v>832.95100000000002</v>
      </c>
      <c r="F659" s="87">
        <v>79.532193336662502</v>
      </c>
      <c r="G659" s="88" t="s">
        <v>328</v>
      </c>
      <c r="H659" s="88" t="s">
        <v>175</v>
      </c>
      <c r="I659" s="96" t="s">
        <v>238</v>
      </c>
      <c r="J659" s="96" t="s">
        <v>238</v>
      </c>
      <c r="K659" s="96">
        <v>12.61</v>
      </c>
      <c r="L659" s="200" t="s">
        <v>238</v>
      </c>
      <c r="M659" s="6"/>
      <c r="N659" s="6"/>
      <c r="O659" s="7"/>
      <c r="P659" s="6"/>
      <c r="Q659" s="6"/>
      <c r="R659" s="3"/>
      <c r="S659"/>
      <c r="T659"/>
      <c r="U659"/>
      <c r="V659"/>
      <c r="W659"/>
      <c r="X659"/>
      <c r="Y659"/>
      <c r="Z659" s="4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</row>
    <row r="660" spans="1:1024" ht="39">
      <c r="A660" s="201"/>
      <c r="B660" s="91" t="s">
        <v>32</v>
      </c>
      <c r="C660" s="94">
        <v>0</v>
      </c>
      <c r="D660" s="94">
        <v>970.96699999999998</v>
      </c>
      <c r="E660" s="94">
        <v>370.72399999999999</v>
      </c>
      <c r="F660" s="92">
        <v>38.180906251190798</v>
      </c>
      <c r="G660" s="93" t="s">
        <v>329</v>
      </c>
      <c r="H660" s="93" t="s">
        <v>175</v>
      </c>
      <c r="I660" s="94" t="s">
        <v>238</v>
      </c>
      <c r="J660" s="94" t="s">
        <v>238</v>
      </c>
      <c r="K660" s="94">
        <v>4.5199999999999996</v>
      </c>
      <c r="L660" s="198" t="s">
        <v>238</v>
      </c>
      <c r="M660" s="6"/>
      <c r="N660" s="6"/>
      <c r="O660" s="7"/>
      <c r="P660" s="6"/>
      <c r="Q660" s="6"/>
      <c r="R660" s="3"/>
      <c r="S660"/>
      <c r="T660"/>
      <c r="U660"/>
      <c r="V660"/>
      <c r="W660"/>
      <c r="X660"/>
      <c r="Y660"/>
      <c r="Z660" s="4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</row>
    <row r="661" spans="1:1024" ht="39">
      <c r="A661" s="199"/>
      <c r="B661" s="86" t="s">
        <v>32</v>
      </c>
      <c r="C661" s="96">
        <v>0</v>
      </c>
      <c r="D661" s="96">
        <v>5700</v>
      </c>
      <c r="E661" s="96">
        <v>3645.9760000000001</v>
      </c>
      <c r="F661" s="87">
        <v>63.964491228070202</v>
      </c>
      <c r="G661" s="88" t="s">
        <v>330</v>
      </c>
      <c r="H661" s="88" t="s">
        <v>175</v>
      </c>
      <c r="I661" s="96" t="s">
        <v>238</v>
      </c>
      <c r="J661" s="96">
        <v>100</v>
      </c>
      <c r="K661" s="96">
        <v>100</v>
      </c>
      <c r="L661" s="200">
        <v>100</v>
      </c>
      <c r="M661" s="6"/>
      <c r="N661" s="6"/>
      <c r="O661" s="7"/>
      <c r="P661" s="6"/>
      <c r="Q661" s="6"/>
      <c r="R661" s="3"/>
      <c r="S661"/>
      <c r="T661"/>
      <c r="U661"/>
      <c r="V661"/>
      <c r="W661"/>
      <c r="X661"/>
      <c r="Y661"/>
      <c r="Z661" s="4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</row>
    <row r="662" spans="1:1024" ht="26.25">
      <c r="A662" s="201"/>
      <c r="B662" s="91" t="s">
        <v>32</v>
      </c>
      <c r="C662" s="94">
        <v>0</v>
      </c>
      <c r="D662" s="94">
        <v>3000</v>
      </c>
      <c r="E662" s="94">
        <v>1671.8430000000001</v>
      </c>
      <c r="F662" s="92">
        <v>55.728099999999998</v>
      </c>
      <c r="G662" s="93" t="s">
        <v>331</v>
      </c>
      <c r="H662" s="93" t="s">
        <v>175</v>
      </c>
      <c r="I662" s="94" t="s">
        <v>238</v>
      </c>
      <c r="J662" s="94">
        <v>100</v>
      </c>
      <c r="K662" s="94">
        <v>100</v>
      </c>
      <c r="L662" s="198">
        <v>100</v>
      </c>
      <c r="M662" s="6"/>
      <c r="N662" s="6"/>
      <c r="O662" s="7"/>
      <c r="P662" s="6"/>
      <c r="Q662" s="6"/>
      <c r="R662" s="3"/>
      <c r="S662"/>
      <c r="T662"/>
      <c r="U662"/>
      <c r="V662"/>
      <c r="W662"/>
      <c r="X662"/>
      <c r="Y662"/>
      <c r="Z662" s="4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</row>
    <row r="663" spans="1:1024" ht="26.25">
      <c r="A663" s="199"/>
      <c r="B663" s="86" t="s">
        <v>32</v>
      </c>
      <c r="C663" s="96">
        <v>0</v>
      </c>
      <c r="D663" s="96">
        <v>2600</v>
      </c>
      <c r="E663" s="96">
        <v>408.54700000000003</v>
      </c>
      <c r="F663" s="87">
        <v>15.713346153846199</v>
      </c>
      <c r="G663" s="88" t="s">
        <v>332</v>
      </c>
      <c r="H663" s="88" t="s">
        <v>175</v>
      </c>
      <c r="I663" s="96" t="s">
        <v>238</v>
      </c>
      <c r="J663" s="96">
        <v>100</v>
      </c>
      <c r="K663" s="96">
        <v>100</v>
      </c>
      <c r="L663" s="200">
        <v>100</v>
      </c>
      <c r="M663" s="6"/>
      <c r="N663" s="6"/>
      <c r="O663" s="7"/>
      <c r="P663" s="6"/>
      <c r="Q663" s="6"/>
      <c r="R663" s="3"/>
      <c r="S663"/>
      <c r="T663"/>
      <c r="U663"/>
      <c r="V663"/>
      <c r="W663"/>
      <c r="X663"/>
      <c r="Y663"/>
      <c r="Z663" s="4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</row>
    <row r="664" spans="1:1024" ht="26.25">
      <c r="A664" s="197"/>
      <c r="B664" s="91" t="s">
        <v>32</v>
      </c>
      <c r="C664" s="94">
        <v>0</v>
      </c>
      <c r="D664" s="94">
        <v>1200</v>
      </c>
      <c r="E664" s="94">
        <v>963.88699999999994</v>
      </c>
      <c r="F664" s="92">
        <v>80.323916666666705</v>
      </c>
      <c r="G664" s="93" t="s">
        <v>333</v>
      </c>
      <c r="H664" s="93" t="s">
        <v>175</v>
      </c>
      <c r="I664" s="94" t="s">
        <v>238</v>
      </c>
      <c r="J664" s="94">
        <v>100</v>
      </c>
      <c r="K664" s="94">
        <v>100</v>
      </c>
      <c r="L664" s="198">
        <v>100</v>
      </c>
      <c r="M664" s="6"/>
      <c r="N664" s="6"/>
      <c r="O664" s="7"/>
      <c r="P664" s="6"/>
      <c r="Q664" s="6"/>
      <c r="R664" s="3"/>
      <c r="S664"/>
      <c r="T664"/>
      <c r="U664"/>
      <c r="V664"/>
      <c r="W664"/>
      <c r="X664"/>
      <c r="Y664"/>
      <c r="Z664" s="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</row>
    <row r="665" spans="1:1024" ht="47.25">
      <c r="A665" s="199" t="s">
        <v>334</v>
      </c>
      <c r="B665" s="86"/>
      <c r="C665" s="96">
        <v>0</v>
      </c>
      <c r="D665" s="96">
        <v>0</v>
      </c>
      <c r="E665" s="96">
        <v>0</v>
      </c>
      <c r="F665" s="87"/>
      <c r="G665" s="88"/>
      <c r="H665" s="88"/>
      <c r="I665" s="96"/>
      <c r="J665" s="96"/>
      <c r="K665" s="96"/>
      <c r="L665" s="200"/>
      <c r="M665" s="6"/>
      <c r="N665" s="6"/>
      <c r="O665" s="7"/>
      <c r="P665" s="6"/>
      <c r="Q665" s="6"/>
      <c r="R665" s="3"/>
      <c r="S665"/>
      <c r="T665"/>
      <c r="U665"/>
      <c r="V665"/>
      <c r="W665"/>
      <c r="X665"/>
      <c r="Y665"/>
      <c r="Z665" s="4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</row>
    <row r="666" spans="1:1024">
      <c r="A666" s="201" t="s">
        <v>290</v>
      </c>
      <c r="B666" s="91"/>
      <c r="C666" s="94">
        <v>85468297.937000006</v>
      </c>
      <c r="D666" s="94">
        <v>102227790.93700001</v>
      </c>
      <c r="E666" s="94">
        <v>99613874.494000003</v>
      </c>
      <c r="F666" s="92">
        <v>97.443047121490807</v>
      </c>
      <c r="G666" s="93" t="s">
        <v>45</v>
      </c>
      <c r="H666" s="93" t="s">
        <v>46</v>
      </c>
      <c r="I666" s="94">
        <v>1697298</v>
      </c>
      <c r="J666" s="94">
        <v>1728094</v>
      </c>
      <c r="K666" s="94">
        <v>1741129</v>
      </c>
      <c r="L666" s="198">
        <v>100.754299245296</v>
      </c>
      <c r="M666" s="6"/>
      <c r="N666" s="6"/>
      <c r="O666" s="7"/>
      <c r="P666" s="6"/>
      <c r="Q666" s="6"/>
      <c r="R666" s="3"/>
      <c r="S666"/>
      <c r="T666"/>
      <c r="U666"/>
      <c r="V666"/>
      <c r="W666"/>
      <c r="X666"/>
      <c r="Y666"/>
      <c r="Z666" s="4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  <c r="ZY666"/>
      <c r="ZZ666"/>
      <c r="AAA666"/>
      <c r="AAB666"/>
      <c r="AAC666"/>
      <c r="AAD666"/>
      <c r="AAE666"/>
      <c r="AAF666"/>
      <c r="AAG666"/>
      <c r="AAH666"/>
      <c r="AAI666"/>
      <c r="AAJ666"/>
      <c r="AAK666"/>
      <c r="AAL666"/>
      <c r="AAM666"/>
      <c r="AAN666"/>
      <c r="AAO666"/>
      <c r="AAP666"/>
      <c r="AAQ666"/>
      <c r="AAR666"/>
      <c r="AAS666"/>
      <c r="AAT666"/>
      <c r="AAU666"/>
      <c r="AAV666"/>
      <c r="AAW666"/>
      <c r="AAX666"/>
      <c r="AAY666"/>
      <c r="AAZ666"/>
      <c r="ABA666"/>
      <c r="ABB666"/>
      <c r="ABC666"/>
      <c r="ABD666"/>
      <c r="ABE666"/>
      <c r="ABF666"/>
      <c r="ABG666"/>
      <c r="ABH666"/>
      <c r="ABI666"/>
      <c r="ABJ666"/>
      <c r="ABK666"/>
      <c r="ABL666"/>
      <c r="ABM666"/>
      <c r="ABN666"/>
      <c r="ABO666"/>
      <c r="ABP666"/>
      <c r="ABQ666"/>
      <c r="ABR666"/>
      <c r="ABS666"/>
      <c r="ABT666"/>
      <c r="ABU666"/>
      <c r="ABV666"/>
      <c r="ABW666"/>
      <c r="ABX666"/>
      <c r="ABY666"/>
      <c r="ABZ666"/>
      <c r="ACA666"/>
      <c r="ACB666"/>
      <c r="ACC666"/>
      <c r="ACD666"/>
      <c r="ACE666"/>
      <c r="ACF666"/>
      <c r="ACG666"/>
      <c r="ACH666"/>
      <c r="ACI666"/>
      <c r="ACJ666"/>
      <c r="ACK666"/>
      <c r="ACL666"/>
      <c r="ACM666"/>
      <c r="ACN666"/>
      <c r="ACO666"/>
      <c r="ACP666"/>
      <c r="ACQ666"/>
      <c r="ACR666"/>
      <c r="ACS666"/>
      <c r="ACT666"/>
      <c r="ACU666"/>
      <c r="ACV666"/>
      <c r="ACW666"/>
      <c r="ACX666"/>
      <c r="ACY666"/>
      <c r="ACZ666"/>
      <c r="ADA666"/>
      <c r="ADB666"/>
      <c r="ADC666"/>
      <c r="ADD666"/>
      <c r="ADE666"/>
      <c r="ADF666"/>
      <c r="ADG666"/>
      <c r="ADH666"/>
      <c r="ADI666"/>
      <c r="ADJ666"/>
      <c r="ADK666"/>
      <c r="ADL666"/>
      <c r="ADM666"/>
      <c r="ADN666"/>
      <c r="ADO666"/>
      <c r="ADP666"/>
      <c r="ADQ666"/>
      <c r="ADR666"/>
      <c r="ADS666"/>
      <c r="ADT666"/>
      <c r="ADU666"/>
      <c r="ADV666"/>
      <c r="ADW666"/>
      <c r="ADX666"/>
      <c r="ADY666"/>
      <c r="ADZ666"/>
      <c r="AEA666"/>
      <c r="AEB666"/>
      <c r="AEC666"/>
      <c r="AED666"/>
      <c r="AEE666"/>
      <c r="AEF666"/>
      <c r="AEG666"/>
      <c r="AEH666"/>
      <c r="AEI666"/>
      <c r="AEJ666"/>
      <c r="AEK666"/>
      <c r="AEL666"/>
      <c r="AEM666"/>
      <c r="AEN666"/>
      <c r="AEO666"/>
      <c r="AEP666"/>
      <c r="AEQ666"/>
      <c r="AER666"/>
      <c r="AES666"/>
      <c r="AET666"/>
      <c r="AEU666"/>
      <c r="AEV666"/>
      <c r="AEW666"/>
      <c r="AEX666"/>
      <c r="AEY666"/>
      <c r="AEZ666"/>
      <c r="AFA666"/>
      <c r="AFB666"/>
      <c r="AFC666"/>
      <c r="AFD666"/>
      <c r="AFE666"/>
      <c r="AFF666"/>
      <c r="AFG666"/>
      <c r="AFH666"/>
      <c r="AFI666"/>
      <c r="AFJ666"/>
      <c r="AFK666"/>
      <c r="AFL666"/>
      <c r="AFM666"/>
      <c r="AFN666"/>
      <c r="AFO666"/>
      <c r="AFP666"/>
      <c r="AFQ666"/>
      <c r="AFR666"/>
      <c r="AFS666"/>
      <c r="AFT666"/>
      <c r="AFU666"/>
      <c r="AFV666"/>
      <c r="AFW666"/>
      <c r="AFX666"/>
      <c r="AFY666"/>
      <c r="AFZ666"/>
      <c r="AGA666"/>
      <c r="AGB666"/>
      <c r="AGC666"/>
      <c r="AGD666"/>
      <c r="AGE666"/>
      <c r="AGF666"/>
      <c r="AGG666"/>
      <c r="AGH666"/>
      <c r="AGI666"/>
      <c r="AGJ666"/>
      <c r="AGK666"/>
      <c r="AGL666"/>
      <c r="AGM666"/>
      <c r="AGN666"/>
      <c r="AGO666"/>
      <c r="AGP666"/>
      <c r="AGQ666"/>
      <c r="AGR666"/>
      <c r="AGS666"/>
      <c r="AGT666"/>
      <c r="AGU666"/>
      <c r="AGV666"/>
      <c r="AGW666"/>
      <c r="AGX666"/>
      <c r="AGY666"/>
      <c r="AGZ666"/>
      <c r="AHA666"/>
      <c r="AHB666"/>
      <c r="AHC666"/>
      <c r="AHD666"/>
      <c r="AHE666"/>
      <c r="AHF666"/>
      <c r="AHG666"/>
      <c r="AHH666"/>
      <c r="AHI666"/>
      <c r="AHJ666"/>
      <c r="AHK666"/>
      <c r="AHL666"/>
      <c r="AHM666"/>
      <c r="AHN666"/>
      <c r="AHO666"/>
      <c r="AHP666"/>
      <c r="AHQ666"/>
      <c r="AHR666"/>
      <c r="AHS666"/>
      <c r="AHT666"/>
      <c r="AHU666"/>
      <c r="AHV666"/>
      <c r="AHW666"/>
      <c r="AHX666"/>
      <c r="AHY666"/>
      <c r="AHZ666"/>
      <c r="AIA666"/>
      <c r="AIB666"/>
      <c r="AIC666"/>
      <c r="AID666"/>
      <c r="AIE666"/>
      <c r="AIF666"/>
      <c r="AIG666"/>
      <c r="AIH666"/>
      <c r="AII666"/>
      <c r="AIJ666"/>
      <c r="AIK666"/>
      <c r="AIL666"/>
      <c r="AIM666"/>
      <c r="AIN666"/>
      <c r="AIO666"/>
      <c r="AIP666"/>
      <c r="AIQ666"/>
      <c r="AIR666"/>
      <c r="AIS666"/>
      <c r="AIT666"/>
      <c r="AIU666"/>
      <c r="AIV666"/>
      <c r="AIW666"/>
      <c r="AIX666"/>
      <c r="AIY666"/>
      <c r="AIZ666"/>
      <c r="AJA666"/>
      <c r="AJB666"/>
      <c r="AJC666"/>
      <c r="AJD666"/>
      <c r="AJE666"/>
      <c r="AJF666"/>
      <c r="AJG666"/>
      <c r="AJH666"/>
      <c r="AJI666"/>
      <c r="AJJ666"/>
      <c r="AJK666"/>
      <c r="AJL666"/>
      <c r="AJM666"/>
      <c r="AJN666"/>
      <c r="AJO666"/>
      <c r="AJP666"/>
      <c r="AJQ666"/>
      <c r="AJR666"/>
      <c r="AJS666"/>
      <c r="AJT666"/>
      <c r="AJU666"/>
      <c r="AJV666"/>
      <c r="AJW666"/>
      <c r="AJX666"/>
      <c r="AJY666"/>
      <c r="AJZ666"/>
      <c r="AKA666"/>
      <c r="AKB666"/>
      <c r="AKC666"/>
      <c r="AKD666"/>
      <c r="AKE666"/>
      <c r="AKF666"/>
      <c r="AKG666"/>
      <c r="AKH666"/>
      <c r="AKI666"/>
      <c r="AKJ666"/>
      <c r="AKK666"/>
      <c r="AKL666"/>
      <c r="AKM666"/>
      <c r="AKN666"/>
      <c r="AKO666"/>
      <c r="AKP666"/>
      <c r="AKQ666"/>
      <c r="AKR666"/>
      <c r="AKS666"/>
      <c r="AKT666"/>
      <c r="AKU666"/>
      <c r="AKV666"/>
      <c r="AKW666"/>
      <c r="AKX666"/>
      <c r="AKY666"/>
      <c r="AKZ666"/>
      <c r="ALA666"/>
      <c r="ALB666"/>
      <c r="ALC666"/>
      <c r="ALD666"/>
      <c r="ALE666"/>
      <c r="ALF666"/>
      <c r="ALG666"/>
      <c r="ALH666"/>
      <c r="ALI666"/>
      <c r="ALJ666"/>
      <c r="ALK666"/>
      <c r="ALL666"/>
      <c r="ALM666"/>
      <c r="ALN666"/>
      <c r="ALO666"/>
      <c r="ALP666"/>
      <c r="ALQ666"/>
      <c r="ALR666"/>
      <c r="ALS666"/>
      <c r="ALT666"/>
      <c r="ALU666"/>
      <c r="ALV666"/>
      <c r="ALW666"/>
      <c r="ALX666"/>
      <c r="ALY666"/>
      <c r="ALZ666"/>
      <c r="AMA666"/>
      <c r="AMB666"/>
      <c r="AMC666"/>
      <c r="AMD666"/>
      <c r="AME666"/>
      <c r="AMF666"/>
      <c r="AMG666"/>
      <c r="AMH666"/>
      <c r="AMI666"/>
      <c r="AMJ666"/>
    </row>
    <row r="667" spans="1:1024">
      <c r="A667" s="202"/>
      <c r="B667" s="86"/>
      <c r="C667" s="96">
        <v>0</v>
      </c>
      <c r="D667" s="96">
        <v>0</v>
      </c>
      <c r="E667" s="96">
        <v>0</v>
      </c>
      <c r="F667" s="87"/>
      <c r="G667" s="88" t="s">
        <v>48</v>
      </c>
      <c r="H667" s="88" t="s">
        <v>49</v>
      </c>
      <c r="I667" s="96">
        <v>1307682</v>
      </c>
      <c r="J667" s="96">
        <v>1309086</v>
      </c>
      <c r="K667" s="96">
        <v>1317586</v>
      </c>
      <c r="L667" s="200">
        <v>100.649307990461</v>
      </c>
      <c r="M667" s="6"/>
      <c r="N667" s="6"/>
      <c r="O667" s="7"/>
      <c r="P667" s="6"/>
      <c r="Q667" s="6"/>
      <c r="R667" s="3"/>
      <c r="S667"/>
      <c r="T667"/>
      <c r="U667"/>
      <c r="V667"/>
      <c r="W667"/>
      <c r="X667"/>
      <c r="Y667"/>
      <c r="Z667" s="4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</row>
    <row r="668" spans="1:1024" ht="31.5">
      <c r="A668" s="201" t="s">
        <v>335</v>
      </c>
      <c r="B668" s="91"/>
      <c r="C668" s="94">
        <v>0</v>
      </c>
      <c r="D668" s="94">
        <v>0</v>
      </c>
      <c r="E668" s="94">
        <v>0</v>
      </c>
      <c r="F668" s="92"/>
      <c r="G668" s="93"/>
      <c r="H668" s="93"/>
      <c r="I668" s="94"/>
      <c r="J668" s="94"/>
      <c r="K668" s="94"/>
      <c r="L668" s="198"/>
      <c r="M668" s="6"/>
      <c r="N668" s="6"/>
      <c r="O668" s="7"/>
      <c r="P668" s="6"/>
      <c r="Q668" s="6"/>
      <c r="R668" s="3"/>
      <c r="S668"/>
      <c r="T668"/>
      <c r="U668"/>
      <c r="V668"/>
      <c r="W668"/>
      <c r="X668"/>
      <c r="Y668"/>
      <c r="Z668" s="4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</row>
    <row r="669" spans="1:1024">
      <c r="A669" s="199" t="s">
        <v>290</v>
      </c>
      <c r="B669" s="86"/>
      <c r="C669" s="96">
        <v>52640024.452</v>
      </c>
      <c r="D669" s="96">
        <v>58075854.452</v>
      </c>
      <c r="E669" s="96">
        <v>57898365.858000003</v>
      </c>
      <c r="F669" s="87">
        <v>99.694384877028895</v>
      </c>
      <c r="G669" s="88" t="s">
        <v>45</v>
      </c>
      <c r="H669" s="88" t="s">
        <v>46</v>
      </c>
      <c r="I669" s="96">
        <v>2424316</v>
      </c>
      <c r="J669" s="96">
        <v>2364778</v>
      </c>
      <c r="K669" s="96">
        <v>2368263</v>
      </c>
      <c r="L669" s="200">
        <v>100.14737112743801</v>
      </c>
      <c r="M669" s="6"/>
      <c r="N669" s="6"/>
      <c r="O669" s="7"/>
      <c r="P669" s="6"/>
      <c r="Q669" s="6"/>
      <c r="R669" s="3"/>
      <c r="S669"/>
      <c r="T669"/>
      <c r="U669"/>
      <c r="V669"/>
      <c r="W669"/>
      <c r="X669"/>
      <c r="Y669"/>
      <c r="Z669" s="4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</row>
    <row r="670" spans="1:1024">
      <c r="A670" s="197"/>
      <c r="B670" s="91"/>
      <c r="C670" s="94">
        <v>0</v>
      </c>
      <c r="D670" s="94">
        <v>0</v>
      </c>
      <c r="E670" s="94">
        <v>0</v>
      </c>
      <c r="F670" s="92"/>
      <c r="G670" s="93" t="s">
        <v>48</v>
      </c>
      <c r="H670" s="93" t="s">
        <v>49</v>
      </c>
      <c r="I670" s="94">
        <v>167521</v>
      </c>
      <c r="J670" s="94">
        <v>161018</v>
      </c>
      <c r="K670" s="94">
        <v>159121</v>
      </c>
      <c r="L670" s="198">
        <v>98.821870846737596</v>
      </c>
      <c r="M670" s="6"/>
      <c r="N670" s="6"/>
      <c r="O670" s="7"/>
      <c r="P670" s="6"/>
      <c r="Q670" s="6"/>
      <c r="R670" s="3"/>
      <c r="S670"/>
      <c r="T670"/>
      <c r="U670"/>
      <c r="V670"/>
      <c r="W670"/>
      <c r="X670"/>
      <c r="Y670"/>
      <c r="Z670" s="4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</row>
    <row r="671" spans="1:1024" ht="31.5">
      <c r="A671" s="199" t="s">
        <v>291</v>
      </c>
      <c r="B671" s="86"/>
      <c r="C671" s="96">
        <v>0</v>
      </c>
      <c r="D671" s="96">
        <v>0</v>
      </c>
      <c r="E671" s="96">
        <v>0</v>
      </c>
      <c r="F671" s="87"/>
      <c r="G671" s="88"/>
      <c r="H671" s="88"/>
      <c r="I671" s="96"/>
      <c r="J671" s="96"/>
      <c r="K671" s="96"/>
      <c r="L671" s="200"/>
      <c r="M671" s="6"/>
      <c r="N671" s="6"/>
      <c r="O671" s="7"/>
      <c r="P671" s="6"/>
      <c r="Q671" s="6"/>
      <c r="R671" s="3"/>
      <c r="S671"/>
      <c r="T671"/>
      <c r="U671"/>
      <c r="V671"/>
      <c r="W671"/>
      <c r="X671"/>
      <c r="Y671"/>
      <c r="Z671" s="4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</row>
    <row r="672" spans="1:1024">
      <c r="A672" s="201" t="s">
        <v>290</v>
      </c>
      <c r="B672" s="91"/>
      <c r="C672" s="94">
        <v>334824</v>
      </c>
      <c r="D672" s="94">
        <v>374824</v>
      </c>
      <c r="E672" s="94">
        <v>344448.90899999999</v>
      </c>
      <c r="F672" s="92">
        <v>91.896172336883396</v>
      </c>
      <c r="G672" s="93" t="s">
        <v>254</v>
      </c>
      <c r="H672" s="93" t="s">
        <v>101</v>
      </c>
      <c r="I672" s="94">
        <v>172716</v>
      </c>
      <c r="J672" s="94">
        <v>189244</v>
      </c>
      <c r="K672" s="94">
        <v>178202</v>
      </c>
      <c r="L672" s="198">
        <v>94.165204709264202</v>
      </c>
      <c r="M672" s="6"/>
      <c r="N672" s="6"/>
      <c r="O672" s="7"/>
      <c r="P672" s="6"/>
      <c r="Q672" s="6"/>
      <c r="R672" s="3"/>
      <c r="S672"/>
      <c r="T672"/>
      <c r="U672"/>
      <c r="V672"/>
      <c r="W672"/>
      <c r="X672"/>
      <c r="Y672"/>
      <c r="Z672" s="4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</row>
    <row r="673" spans="1:1024">
      <c r="A673" s="202"/>
      <c r="B673" s="86"/>
      <c r="C673" s="96">
        <v>0</v>
      </c>
      <c r="D673" s="96">
        <v>0</v>
      </c>
      <c r="E673" s="96">
        <v>0</v>
      </c>
      <c r="F673" s="87"/>
      <c r="G673" s="88" t="s">
        <v>274</v>
      </c>
      <c r="H673" s="88" t="s">
        <v>101</v>
      </c>
      <c r="I673" s="96">
        <v>120839</v>
      </c>
      <c r="J673" s="96">
        <v>117252</v>
      </c>
      <c r="K673" s="96">
        <v>115828</v>
      </c>
      <c r="L673" s="200">
        <v>98.7855217821445</v>
      </c>
      <c r="M673" s="6"/>
      <c r="N673" s="6"/>
      <c r="O673" s="7"/>
      <c r="P673" s="6"/>
      <c r="Q673" s="6"/>
      <c r="R673" s="3"/>
      <c r="S673"/>
      <c r="T673"/>
      <c r="U673"/>
      <c r="V673"/>
      <c r="W673"/>
      <c r="X673"/>
      <c r="Y673"/>
      <c r="Z673" s="4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</row>
    <row r="674" spans="1:1024">
      <c r="A674" s="201" t="s">
        <v>292</v>
      </c>
      <c r="B674" s="91"/>
      <c r="C674" s="94">
        <v>0</v>
      </c>
      <c r="D674" s="94">
        <v>0</v>
      </c>
      <c r="E674" s="94">
        <v>0</v>
      </c>
      <c r="F674" s="92"/>
      <c r="G674" s="93"/>
      <c r="H674" s="93"/>
      <c r="I674" s="94"/>
      <c r="J674" s="94"/>
      <c r="K674" s="94"/>
      <c r="L674" s="198"/>
      <c r="M674" s="6"/>
      <c r="N674" s="6"/>
      <c r="O674" s="7"/>
      <c r="P674" s="6"/>
      <c r="Q674" s="6"/>
      <c r="R674" s="3"/>
      <c r="S674"/>
      <c r="T674"/>
      <c r="U674"/>
      <c r="V674"/>
      <c r="W674"/>
      <c r="X674"/>
      <c r="Y674"/>
      <c r="Z674" s="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</row>
    <row r="675" spans="1:1024" ht="31.5">
      <c r="A675" s="202" t="s">
        <v>290</v>
      </c>
      <c r="B675" s="86"/>
      <c r="C675" s="96">
        <v>647970</v>
      </c>
      <c r="D675" s="96">
        <v>603970</v>
      </c>
      <c r="E675" s="96">
        <v>574686.24300000002</v>
      </c>
      <c r="F675" s="87">
        <v>95.151455039157597</v>
      </c>
      <c r="G675" s="88" t="s">
        <v>199</v>
      </c>
      <c r="H675" s="88" t="s">
        <v>170</v>
      </c>
      <c r="I675" s="96">
        <v>107237</v>
      </c>
      <c r="J675" s="96">
        <v>95233</v>
      </c>
      <c r="K675" s="96">
        <v>100075</v>
      </c>
      <c r="L675" s="200">
        <v>105.08437201390301</v>
      </c>
      <c r="M675" s="6"/>
      <c r="N675" s="6"/>
      <c r="O675" s="7"/>
      <c r="P675" s="6"/>
      <c r="Q675" s="6"/>
      <c r="R675" s="3"/>
      <c r="S675"/>
      <c r="T675"/>
      <c r="U675"/>
      <c r="V675"/>
      <c r="W675"/>
      <c r="X675"/>
      <c r="Y675"/>
      <c r="Z675" s="4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  <c r="ZY675"/>
      <c r="ZZ675"/>
      <c r="AAA675"/>
      <c r="AAB675"/>
      <c r="AAC675"/>
      <c r="AAD675"/>
      <c r="AAE675"/>
      <c r="AAF675"/>
      <c r="AAG675"/>
      <c r="AAH675"/>
      <c r="AAI675"/>
      <c r="AAJ675"/>
      <c r="AAK675"/>
      <c r="AAL675"/>
      <c r="AAM675"/>
      <c r="AAN675"/>
      <c r="AAO675"/>
      <c r="AAP675"/>
      <c r="AAQ675"/>
      <c r="AAR675"/>
      <c r="AAS675"/>
      <c r="AAT675"/>
      <c r="AAU675"/>
      <c r="AAV675"/>
      <c r="AAW675"/>
      <c r="AAX675"/>
      <c r="AAY675"/>
      <c r="AAZ675"/>
      <c r="ABA675"/>
      <c r="ABB675"/>
      <c r="ABC675"/>
      <c r="ABD675"/>
      <c r="ABE675"/>
      <c r="ABF675"/>
      <c r="ABG675"/>
      <c r="ABH675"/>
      <c r="ABI675"/>
      <c r="ABJ675"/>
      <c r="ABK675"/>
      <c r="ABL675"/>
      <c r="ABM675"/>
      <c r="ABN675"/>
      <c r="ABO675"/>
      <c r="ABP675"/>
      <c r="ABQ675"/>
      <c r="ABR675"/>
      <c r="ABS675"/>
      <c r="ABT675"/>
      <c r="ABU675"/>
      <c r="ABV675"/>
      <c r="ABW675"/>
      <c r="ABX675"/>
      <c r="ABY675"/>
      <c r="ABZ675"/>
      <c r="ACA675"/>
      <c r="ACB675"/>
      <c r="ACC675"/>
      <c r="ACD675"/>
      <c r="ACE675"/>
      <c r="ACF675"/>
      <c r="ACG675"/>
      <c r="ACH675"/>
      <c r="ACI675"/>
      <c r="ACJ675"/>
      <c r="ACK675"/>
      <c r="ACL675"/>
      <c r="ACM675"/>
      <c r="ACN675"/>
      <c r="ACO675"/>
      <c r="ACP675"/>
      <c r="ACQ675"/>
      <c r="ACR675"/>
      <c r="ACS675"/>
      <c r="ACT675"/>
      <c r="ACU675"/>
      <c r="ACV675"/>
      <c r="ACW675"/>
      <c r="ACX675"/>
      <c r="ACY675"/>
      <c r="ACZ675"/>
      <c r="ADA675"/>
      <c r="ADB675"/>
      <c r="ADC675"/>
      <c r="ADD675"/>
      <c r="ADE675"/>
      <c r="ADF675"/>
      <c r="ADG675"/>
      <c r="ADH675"/>
      <c r="ADI675"/>
      <c r="ADJ675"/>
      <c r="ADK675"/>
      <c r="ADL675"/>
      <c r="ADM675"/>
      <c r="ADN675"/>
      <c r="ADO675"/>
      <c r="ADP675"/>
      <c r="ADQ675"/>
      <c r="ADR675"/>
      <c r="ADS675"/>
      <c r="ADT675"/>
      <c r="ADU675"/>
      <c r="ADV675"/>
      <c r="ADW675"/>
      <c r="ADX675"/>
      <c r="ADY675"/>
      <c r="ADZ675"/>
      <c r="AEA675"/>
      <c r="AEB675"/>
      <c r="AEC675"/>
      <c r="AED675"/>
      <c r="AEE675"/>
      <c r="AEF675"/>
      <c r="AEG675"/>
      <c r="AEH675"/>
      <c r="AEI675"/>
      <c r="AEJ675"/>
      <c r="AEK675"/>
      <c r="AEL675"/>
      <c r="AEM675"/>
      <c r="AEN675"/>
      <c r="AEO675"/>
      <c r="AEP675"/>
      <c r="AEQ675"/>
      <c r="AER675"/>
      <c r="AES675"/>
      <c r="AET675"/>
      <c r="AEU675"/>
      <c r="AEV675"/>
      <c r="AEW675"/>
      <c r="AEX675"/>
      <c r="AEY675"/>
      <c r="AEZ675"/>
      <c r="AFA675"/>
      <c r="AFB675"/>
      <c r="AFC675"/>
      <c r="AFD675"/>
      <c r="AFE675"/>
      <c r="AFF675"/>
      <c r="AFG675"/>
      <c r="AFH675"/>
      <c r="AFI675"/>
      <c r="AFJ675"/>
      <c r="AFK675"/>
      <c r="AFL675"/>
      <c r="AFM675"/>
      <c r="AFN675"/>
      <c r="AFO675"/>
      <c r="AFP675"/>
      <c r="AFQ675"/>
      <c r="AFR675"/>
      <c r="AFS675"/>
      <c r="AFT675"/>
      <c r="AFU675"/>
      <c r="AFV675"/>
      <c r="AFW675"/>
      <c r="AFX675"/>
      <c r="AFY675"/>
      <c r="AFZ675"/>
      <c r="AGA675"/>
      <c r="AGB675"/>
      <c r="AGC675"/>
      <c r="AGD675"/>
      <c r="AGE675"/>
      <c r="AGF675"/>
      <c r="AGG675"/>
      <c r="AGH675"/>
      <c r="AGI675"/>
      <c r="AGJ675"/>
      <c r="AGK675"/>
      <c r="AGL675"/>
      <c r="AGM675"/>
      <c r="AGN675"/>
      <c r="AGO675"/>
      <c r="AGP675"/>
      <c r="AGQ675"/>
      <c r="AGR675"/>
      <c r="AGS675"/>
      <c r="AGT675"/>
      <c r="AGU675"/>
      <c r="AGV675"/>
      <c r="AGW675"/>
      <c r="AGX675"/>
      <c r="AGY675"/>
      <c r="AGZ675"/>
      <c r="AHA675"/>
      <c r="AHB675"/>
      <c r="AHC675"/>
      <c r="AHD675"/>
      <c r="AHE675"/>
      <c r="AHF675"/>
      <c r="AHG675"/>
      <c r="AHH675"/>
      <c r="AHI675"/>
      <c r="AHJ675"/>
      <c r="AHK675"/>
      <c r="AHL675"/>
      <c r="AHM675"/>
      <c r="AHN675"/>
      <c r="AHO675"/>
      <c r="AHP675"/>
      <c r="AHQ675"/>
      <c r="AHR675"/>
      <c r="AHS675"/>
      <c r="AHT675"/>
      <c r="AHU675"/>
      <c r="AHV675"/>
      <c r="AHW675"/>
      <c r="AHX675"/>
      <c r="AHY675"/>
      <c r="AHZ675"/>
      <c r="AIA675"/>
      <c r="AIB675"/>
      <c r="AIC675"/>
      <c r="AID675"/>
      <c r="AIE675"/>
      <c r="AIF675"/>
      <c r="AIG675"/>
      <c r="AIH675"/>
      <c r="AII675"/>
      <c r="AIJ675"/>
      <c r="AIK675"/>
      <c r="AIL675"/>
      <c r="AIM675"/>
      <c r="AIN675"/>
      <c r="AIO675"/>
      <c r="AIP675"/>
      <c r="AIQ675"/>
      <c r="AIR675"/>
      <c r="AIS675"/>
      <c r="AIT675"/>
      <c r="AIU675"/>
      <c r="AIV675"/>
      <c r="AIW675"/>
      <c r="AIX675"/>
      <c r="AIY675"/>
      <c r="AIZ675"/>
      <c r="AJA675"/>
      <c r="AJB675"/>
      <c r="AJC675"/>
      <c r="AJD675"/>
      <c r="AJE675"/>
      <c r="AJF675"/>
      <c r="AJG675"/>
      <c r="AJH675"/>
      <c r="AJI675"/>
      <c r="AJJ675"/>
      <c r="AJK675"/>
      <c r="AJL675"/>
      <c r="AJM675"/>
      <c r="AJN675"/>
      <c r="AJO675"/>
      <c r="AJP675"/>
      <c r="AJQ675"/>
      <c r="AJR675"/>
      <c r="AJS675"/>
      <c r="AJT675"/>
      <c r="AJU675"/>
      <c r="AJV675"/>
      <c r="AJW675"/>
      <c r="AJX675"/>
      <c r="AJY675"/>
      <c r="AJZ675"/>
      <c r="AKA675"/>
      <c r="AKB675"/>
      <c r="AKC675"/>
      <c r="AKD675"/>
      <c r="AKE675"/>
      <c r="AKF675"/>
      <c r="AKG675"/>
      <c r="AKH675"/>
      <c r="AKI675"/>
      <c r="AKJ675"/>
      <c r="AKK675"/>
      <c r="AKL675"/>
      <c r="AKM675"/>
      <c r="AKN675"/>
      <c r="AKO675"/>
      <c r="AKP675"/>
      <c r="AKQ675"/>
      <c r="AKR675"/>
      <c r="AKS675"/>
      <c r="AKT675"/>
      <c r="AKU675"/>
      <c r="AKV675"/>
      <c r="AKW675"/>
      <c r="AKX675"/>
      <c r="AKY675"/>
      <c r="AKZ675"/>
      <c r="ALA675"/>
      <c r="ALB675"/>
      <c r="ALC675"/>
      <c r="ALD675"/>
      <c r="ALE675"/>
      <c r="ALF675"/>
      <c r="ALG675"/>
      <c r="ALH675"/>
      <c r="ALI675"/>
      <c r="ALJ675"/>
      <c r="ALK675"/>
      <c r="ALL675"/>
      <c r="ALM675"/>
      <c r="ALN675"/>
      <c r="ALO675"/>
      <c r="ALP675"/>
      <c r="ALQ675"/>
      <c r="ALR675"/>
      <c r="ALS675"/>
      <c r="ALT675"/>
      <c r="ALU675"/>
      <c r="ALV675"/>
      <c r="ALW675"/>
      <c r="ALX675"/>
      <c r="ALY675"/>
      <c r="ALZ675"/>
      <c r="AMA675"/>
      <c r="AMB675"/>
      <c r="AMC675"/>
      <c r="AMD675"/>
      <c r="AME675"/>
      <c r="AMF675"/>
      <c r="AMG675"/>
      <c r="AMH675"/>
      <c r="AMI675"/>
      <c r="AMJ675"/>
    </row>
    <row r="676" spans="1:1024" ht="31.5">
      <c r="A676" s="201" t="s">
        <v>336</v>
      </c>
      <c r="B676" s="91"/>
      <c r="C676" s="94">
        <v>0</v>
      </c>
      <c r="D676" s="94">
        <v>0</v>
      </c>
      <c r="E676" s="94">
        <v>0</v>
      </c>
      <c r="F676" s="92"/>
      <c r="G676" s="93"/>
      <c r="H676" s="93"/>
      <c r="I676" s="94"/>
      <c r="J676" s="94"/>
      <c r="K676" s="94"/>
      <c r="L676" s="198"/>
      <c r="M676" s="6"/>
      <c r="N676" s="6"/>
      <c r="O676" s="7"/>
      <c r="P676" s="6"/>
      <c r="Q676" s="6"/>
      <c r="R676" s="3"/>
      <c r="S676"/>
      <c r="T676"/>
      <c r="U676"/>
      <c r="V676"/>
      <c r="W676"/>
      <c r="X676"/>
      <c r="Y676"/>
      <c r="Z676" s="4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</row>
    <row r="677" spans="1:1024">
      <c r="A677" s="199" t="s">
        <v>290</v>
      </c>
      <c r="B677" s="86"/>
      <c r="C677" s="96">
        <v>12020656.539999999</v>
      </c>
      <c r="D677" s="96">
        <v>11413856.539999999</v>
      </c>
      <c r="E677" s="96">
        <v>11153845.142000001</v>
      </c>
      <c r="F677" s="87">
        <v>97.721967180078096</v>
      </c>
      <c r="G677" s="88" t="s">
        <v>154</v>
      </c>
      <c r="H677" s="88" t="s">
        <v>101</v>
      </c>
      <c r="I677" s="96">
        <v>496</v>
      </c>
      <c r="J677" s="96">
        <v>370</v>
      </c>
      <c r="K677" s="96">
        <v>323</v>
      </c>
      <c r="L677" s="200">
        <v>87.297297297297305</v>
      </c>
      <c r="M677" s="6"/>
      <c r="N677" s="6"/>
      <c r="O677" s="7"/>
      <c r="P677" s="6"/>
      <c r="Q677" s="6"/>
      <c r="R677" s="3"/>
      <c r="S677"/>
      <c r="T677"/>
      <c r="U677"/>
      <c r="V677"/>
      <c r="W677"/>
      <c r="X677"/>
      <c r="Y677"/>
      <c r="Z677" s="4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  <c r="AMB677"/>
      <c r="AMC677"/>
      <c r="AMD677"/>
      <c r="AME677"/>
      <c r="AMF677"/>
      <c r="AMG677"/>
      <c r="AMH677"/>
      <c r="AMI677"/>
      <c r="AMJ677"/>
    </row>
    <row r="678" spans="1:1024">
      <c r="A678" s="201"/>
      <c r="B678" s="91"/>
      <c r="C678" s="94">
        <v>0</v>
      </c>
      <c r="D678" s="94">
        <v>0</v>
      </c>
      <c r="E678" s="94">
        <v>0</v>
      </c>
      <c r="F678" s="92"/>
      <c r="G678" s="93" t="s">
        <v>169</v>
      </c>
      <c r="H678" s="93" t="s">
        <v>170</v>
      </c>
      <c r="I678" s="94">
        <v>3340100</v>
      </c>
      <c r="J678" s="94">
        <v>3048299</v>
      </c>
      <c r="K678" s="94">
        <v>2921254</v>
      </c>
      <c r="L678" s="198">
        <v>95.832265798072996</v>
      </c>
      <c r="M678" s="6"/>
      <c r="N678" s="6"/>
      <c r="O678" s="7"/>
      <c r="P678" s="6"/>
      <c r="Q678" s="6"/>
      <c r="R678" s="3"/>
      <c r="S678"/>
      <c r="T678"/>
      <c r="U678"/>
      <c r="V678"/>
      <c r="W678"/>
      <c r="X678"/>
      <c r="Y678"/>
      <c r="Z678" s="4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</row>
    <row r="679" spans="1:1024">
      <c r="A679" s="199"/>
      <c r="B679" s="86"/>
      <c r="C679" s="96">
        <v>0</v>
      </c>
      <c r="D679" s="96">
        <v>0</v>
      </c>
      <c r="E679" s="96">
        <v>0</v>
      </c>
      <c r="F679" s="87"/>
      <c r="G679" s="88" t="s">
        <v>171</v>
      </c>
      <c r="H679" s="88" t="s">
        <v>170</v>
      </c>
      <c r="I679" s="96">
        <v>76918</v>
      </c>
      <c r="J679" s="96">
        <v>78538</v>
      </c>
      <c r="K679" s="96">
        <v>78933</v>
      </c>
      <c r="L679" s="200">
        <v>100.50294125136899</v>
      </c>
      <c r="M679" s="6"/>
      <c r="N679" s="6"/>
      <c r="O679" s="7"/>
      <c r="P679" s="6"/>
      <c r="Q679" s="6"/>
      <c r="R679" s="3"/>
      <c r="S679"/>
      <c r="T679"/>
      <c r="U679"/>
      <c r="V679"/>
      <c r="W679"/>
      <c r="X679"/>
      <c r="Y679"/>
      <c r="Z679" s="4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</row>
    <row r="680" spans="1:1024">
      <c r="A680" s="201"/>
      <c r="B680" s="91"/>
      <c r="C680" s="94">
        <v>0</v>
      </c>
      <c r="D680" s="94">
        <v>0</v>
      </c>
      <c r="E680" s="94">
        <v>0</v>
      </c>
      <c r="F680" s="92"/>
      <c r="G680" s="93" t="s">
        <v>172</v>
      </c>
      <c r="H680" s="93" t="s">
        <v>170</v>
      </c>
      <c r="I680" s="94">
        <v>95519</v>
      </c>
      <c r="J680" s="94">
        <v>88329</v>
      </c>
      <c r="K680" s="94">
        <v>86996</v>
      </c>
      <c r="L680" s="198">
        <v>98.490869363402695</v>
      </c>
      <c r="M680" s="6"/>
      <c r="N680" s="6"/>
      <c r="O680" s="7"/>
      <c r="P680" s="6"/>
      <c r="Q680" s="6"/>
      <c r="R680" s="3"/>
      <c r="S680"/>
      <c r="T680"/>
      <c r="U680"/>
      <c r="V680"/>
      <c r="W680"/>
      <c r="X680"/>
      <c r="Y680"/>
      <c r="Z680" s="4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  <c r="ALZ680"/>
      <c r="AMA680"/>
      <c r="AMB680"/>
      <c r="AMC680"/>
      <c r="AMD680"/>
      <c r="AME680"/>
      <c r="AMF680"/>
      <c r="AMG680"/>
      <c r="AMH680"/>
      <c r="AMI680"/>
      <c r="AMJ680"/>
    </row>
    <row r="681" spans="1:1024">
      <c r="A681" s="199"/>
      <c r="B681" s="86"/>
      <c r="C681" s="96">
        <v>0</v>
      </c>
      <c r="D681" s="96">
        <v>0</v>
      </c>
      <c r="E681" s="96">
        <v>0</v>
      </c>
      <c r="F681" s="87"/>
      <c r="G681" s="88" t="s">
        <v>158</v>
      </c>
      <c r="H681" s="88" t="s">
        <v>101</v>
      </c>
      <c r="I681" s="96">
        <v>66992</v>
      </c>
      <c r="J681" s="96">
        <v>52337</v>
      </c>
      <c r="K681" s="96">
        <v>37689</v>
      </c>
      <c r="L681" s="200">
        <v>72.012152014826995</v>
      </c>
      <c r="M681" s="6"/>
      <c r="N681" s="6"/>
      <c r="O681" s="7"/>
      <c r="P681" s="6"/>
      <c r="Q681" s="6"/>
      <c r="R681" s="3"/>
      <c r="S681"/>
      <c r="T681"/>
      <c r="U681"/>
      <c r="V681"/>
      <c r="W681"/>
      <c r="X681"/>
      <c r="Y681"/>
      <c r="Z681" s="4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</row>
    <row r="682" spans="1:1024">
      <c r="A682" s="201"/>
      <c r="B682" s="91"/>
      <c r="C682" s="94">
        <v>0</v>
      </c>
      <c r="D682" s="94">
        <v>0</v>
      </c>
      <c r="E682" s="94">
        <v>0</v>
      </c>
      <c r="F682" s="92"/>
      <c r="G682" s="93" t="s">
        <v>159</v>
      </c>
      <c r="H682" s="93" t="s">
        <v>101</v>
      </c>
      <c r="I682" s="94">
        <v>218693</v>
      </c>
      <c r="J682" s="94">
        <v>168628</v>
      </c>
      <c r="K682" s="94">
        <v>132162</v>
      </c>
      <c r="L682" s="198">
        <v>78.374884360841605</v>
      </c>
      <c r="M682" s="6"/>
      <c r="N682" s="6"/>
      <c r="O682" s="7"/>
      <c r="P682" s="6"/>
      <c r="Q682" s="6"/>
      <c r="R682" s="3"/>
      <c r="S682"/>
      <c r="T682"/>
      <c r="U682"/>
      <c r="V682"/>
      <c r="W682"/>
      <c r="X682"/>
      <c r="Y682"/>
      <c r="Z682" s="4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</row>
    <row r="683" spans="1:1024">
      <c r="A683" s="199"/>
      <c r="B683" s="86"/>
      <c r="C683" s="96">
        <v>0</v>
      </c>
      <c r="D683" s="96">
        <v>0</v>
      </c>
      <c r="E683" s="96">
        <v>0</v>
      </c>
      <c r="F683" s="87"/>
      <c r="G683" s="88" t="s">
        <v>173</v>
      </c>
      <c r="H683" s="88" t="s">
        <v>170</v>
      </c>
      <c r="I683" s="96">
        <v>83618</v>
      </c>
      <c r="J683" s="96">
        <v>76332</v>
      </c>
      <c r="K683" s="96">
        <v>68525</v>
      </c>
      <c r="L683" s="200">
        <v>89.772310433369995</v>
      </c>
      <c r="M683" s="6"/>
      <c r="N683" s="6"/>
      <c r="O683" s="7"/>
      <c r="P683" s="6"/>
      <c r="Q683" s="6"/>
      <c r="R683" s="3"/>
      <c r="S683"/>
      <c r="T683"/>
      <c r="U683"/>
      <c r="V683"/>
      <c r="W683"/>
      <c r="X683"/>
      <c r="Y683"/>
      <c r="Z683" s="4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</row>
    <row r="684" spans="1:1024">
      <c r="A684" s="197"/>
      <c r="B684" s="91"/>
      <c r="C684" s="94">
        <v>0</v>
      </c>
      <c r="D684" s="94">
        <v>0</v>
      </c>
      <c r="E684" s="94">
        <v>0</v>
      </c>
      <c r="F684" s="92"/>
      <c r="G684" s="93" t="s">
        <v>177</v>
      </c>
      <c r="H684" s="93" t="s">
        <v>170</v>
      </c>
      <c r="I684" s="94">
        <v>2677580</v>
      </c>
      <c r="J684" s="94">
        <v>2422974</v>
      </c>
      <c r="K684" s="94">
        <v>2601932</v>
      </c>
      <c r="L684" s="198">
        <v>107.385881978098</v>
      </c>
      <c r="M684" s="6"/>
      <c r="N684" s="6"/>
      <c r="O684" s="7"/>
      <c r="P684" s="6"/>
      <c r="Q684" s="6"/>
      <c r="R684" s="3"/>
      <c r="S684"/>
      <c r="T684"/>
      <c r="U684"/>
      <c r="V684"/>
      <c r="W684"/>
      <c r="X684"/>
      <c r="Y684"/>
      <c r="Z684" s="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  <c r="ALZ684"/>
      <c r="AMA684"/>
      <c r="AMB684"/>
      <c r="AMC684"/>
      <c r="AMD684"/>
      <c r="AME684"/>
      <c r="AMF684"/>
      <c r="AMG684"/>
      <c r="AMH684"/>
      <c r="AMI684"/>
      <c r="AMJ684"/>
    </row>
    <row r="685" spans="1:1024" ht="31.5">
      <c r="A685" s="199" t="s">
        <v>337</v>
      </c>
      <c r="B685" s="86"/>
      <c r="C685" s="96">
        <v>0</v>
      </c>
      <c r="D685" s="96">
        <v>0</v>
      </c>
      <c r="E685" s="96">
        <v>0</v>
      </c>
      <c r="F685" s="87"/>
      <c r="G685" s="88"/>
      <c r="H685" s="88"/>
      <c r="I685" s="96"/>
      <c r="J685" s="96"/>
      <c r="K685" s="96"/>
      <c r="L685" s="200"/>
      <c r="M685" s="6"/>
      <c r="N685" s="6"/>
      <c r="O685" s="7"/>
      <c r="P685" s="6"/>
      <c r="Q685" s="6"/>
      <c r="R685" s="3"/>
      <c r="S685"/>
      <c r="T685"/>
      <c r="U685"/>
      <c r="V685"/>
      <c r="W685"/>
      <c r="X685"/>
      <c r="Y685"/>
      <c r="Z685" s="4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</row>
    <row r="686" spans="1:1024">
      <c r="A686" s="201" t="s">
        <v>290</v>
      </c>
      <c r="B686" s="91"/>
      <c r="C686" s="94">
        <v>1994972.175</v>
      </c>
      <c r="D686" s="94">
        <v>2132472.1749999998</v>
      </c>
      <c r="E686" s="94">
        <v>2063161.129</v>
      </c>
      <c r="F686" s="92">
        <v>96.749732689947095</v>
      </c>
      <c r="G686" s="93" t="s">
        <v>169</v>
      </c>
      <c r="H686" s="93" t="s">
        <v>170</v>
      </c>
      <c r="I686" s="94">
        <v>202366</v>
      </c>
      <c r="J686" s="94">
        <v>196710</v>
      </c>
      <c r="K686" s="94">
        <v>189332</v>
      </c>
      <c r="L686" s="198">
        <v>96.249301001474294</v>
      </c>
      <c r="M686" s="6"/>
      <c r="N686" s="6"/>
      <c r="O686" s="7"/>
      <c r="P686" s="6"/>
      <c r="Q686" s="6"/>
      <c r="R686" s="3"/>
      <c r="S686"/>
      <c r="T686"/>
      <c r="U686"/>
      <c r="V686"/>
      <c r="W686"/>
      <c r="X686"/>
      <c r="Y686"/>
      <c r="Z686" s="4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</row>
    <row r="687" spans="1:1024">
      <c r="A687" s="199"/>
      <c r="B687" s="86"/>
      <c r="C687" s="96">
        <v>0</v>
      </c>
      <c r="D687" s="96">
        <v>0</v>
      </c>
      <c r="E687" s="96">
        <v>0</v>
      </c>
      <c r="F687" s="87"/>
      <c r="G687" s="88" t="s">
        <v>171</v>
      </c>
      <c r="H687" s="88" t="s">
        <v>170</v>
      </c>
      <c r="I687" s="96">
        <v>83641</v>
      </c>
      <c r="J687" s="96">
        <v>86473</v>
      </c>
      <c r="K687" s="96">
        <v>86369</v>
      </c>
      <c r="L687" s="200">
        <v>99.879731245591103</v>
      </c>
      <c r="M687" s="6"/>
      <c r="N687" s="6"/>
      <c r="O687" s="7"/>
      <c r="P687" s="6"/>
      <c r="Q687" s="6"/>
      <c r="R687" s="3"/>
      <c r="S687"/>
      <c r="T687"/>
      <c r="U687"/>
      <c r="V687"/>
      <c r="W687"/>
      <c r="X687"/>
      <c r="Y687"/>
      <c r="Z687" s="4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</row>
    <row r="688" spans="1:1024">
      <c r="A688" s="201"/>
      <c r="B688" s="91"/>
      <c r="C688" s="94">
        <v>0</v>
      </c>
      <c r="D688" s="94">
        <v>0</v>
      </c>
      <c r="E688" s="94">
        <v>0</v>
      </c>
      <c r="F688" s="92"/>
      <c r="G688" s="93" t="s">
        <v>177</v>
      </c>
      <c r="H688" s="93" t="s">
        <v>170</v>
      </c>
      <c r="I688" s="94">
        <v>126302</v>
      </c>
      <c r="J688" s="94">
        <v>150234</v>
      </c>
      <c r="K688" s="94">
        <v>156510</v>
      </c>
      <c r="L688" s="198">
        <v>104.177483126323</v>
      </c>
      <c r="M688" s="6"/>
      <c r="N688" s="6"/>
      <c r="O688" s="7"/>
      <c r="P688" s="6"/>
      <c r="Q688" s="6"/>
      <c r="R688" s="3"/>
      <c r="S688"/>
      <c r="T688"/>
      <c r="U688"/>
      <c r="V688"/>
      <c r="W688"/>
      <c r="X688"/>
      <c r="Y688"/>
      <c r="Z688" s="4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</row>
    <row r="689" spans="1:1024">
      <c r="A689" s="202"/>
      <c r="B689" s="86"/>
      <c r="C689" s="96">
        <v>0</v>
      </c>
      <c r="D689" s="96">
        <v>0</v>
      </c>
      <c r="E689" s="96">
        <v>0</v>
      </c>
      <c r="F689" s="87"/>
      <c r="G689" s="88" t="s">
        <v>204</v>
      </c>
      <c r="H689" s="88" t="s">
        <v>170</v>
      </c>
      <c r="I689" s="96">
        <v>692291</v>
      </c>
      <c r="J689" s="96">
        <v>683860</v>
      </c>
      <c r="K689" s="96">
        <v>658954</v>
      </c>
      <c r="L689" s="200">
        <v>96.358026496651405</v>
      </c>
      <c r="M689" s="6"/>
      <c r="N689" s="6"/>
      <c r="O689" s="7"/>
      <c r="P689" s="6"/>
      <c r="Q689" s="6"/>
      <c r="R689" s="3"/>
      <c r="S689"/>
      <c r="T689"/>
      <c r="U689"/>
      <c r="V689"/>
      <c r="W689"/>
      <c r="X689"/>
      <c r="Y689"/>
      <c r="Z689" s="4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</row>
    <row r="690" spans="1:1024" ht="31.5">
      <c r="A690" s="201" t="s">
        <v>338</v>
      </c>
      <c r="B690" s="91"/>
      <c r="C690" s="94">
        <v>0</v>
      </c>
      <c r="D690" s="94">
        <v>0</v>
      </c>
      <c r="E690" s="94">
        <v>0</v>
      </c>
      <c r="F690" s="92"/>
      <c r="G690" s="93"/>
      <c r="H690" s="93"/>
      <c r="I690" s="94"/>
      <c r="J690" s="94"/>
      <c r="K690" s="94"/>
      <c r="L690" s="198"/>
      <c r="M690" s="6"/>
      <c r="N690" s="6"/>
      <c r="O690" s="7"/>
      <c r="P690" s="6"/>
      <c r="Q690" s="6"/>
      <c r="R690" s="3"/>
      <c r="S690"/>
      <c r="T690"/>
      <c r="U690"/>
      <c r="V690"/>
      <c r="W690"/>
      <c r="X690"/>
      <c r="Y690"/>
      <c r="Z690" s="4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</row>
    <row r="691" spans="1:1024">
      <c r="A691" s="199" t="s">
        <v>290</v>
      </c>
      <c r="B691" s="86"/>
      <c r="C691" s="96">
        <v>11691671.285</v>
      </c>
      <c r="D691" s="96">
        <v>11287371.285</v>
      </c>
      <c r="E691" s="96">
        <v>11168573.68</v>
      </c>
      <c r="F691" s="87">
        <v>98.947517522012603</v>
      </c>
      <c r="G691" s="88" t="s">
        <v>317</v>
      </c>
      <c r="H691" s="88" t="s">
        <v>170</v>
      </c>
      <c r="I691" s="96">
        <v>3667950</v>
      </c>
      <c r="J691" s="96">
        <v>3530647</v>
      </c>
      <c r="K691" s="96">
        <v>3407035</v>
      </c>
      <c r="L691" s="200">
        <v>96.498885331782006</v>
      </c>
      <c r="M691" s="6"/>
      <c r="N691" s="6"/>
      <c r="O691" s="7"/>
      <c r="P691" s="6"/>
      <c r="Q691" s="6"/>
      <c r="R691" s="3"/>
      <c r="S691"/>
      <c r="T691"/>
      <c r="U691"/>
      <c r="V691"/>
      <c r="W691"/>
      <c r="X691"/>
      <c r="Y691"/>
      <c r="Z691" s="4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</row>
    <row r="692" spans="1:1024">
      <c r="A692" s="197"/>
      <c r="B692" s="91"/>
      <c r="C692" s="94">
        <v>0</v>
      </c>
      <c r="D692" s="94">
        <v>0</v>
      </c>
      <c r="E692" s="94">
        <v>0</v>
      </c>
      <c r="F692" s="92"/>
      <c r="G692" s="93" t="s">
        <v>339</v>
      </c>
      <c r="H692" s="93" t="s">
        <v>170</v>
      </c>
      <c r="I692" s="94">
        <v>95637</v>
      </c>
      <c r="J692" s="94">
        <v>135601</v>
      </c>
      <c r="K692" s="94">
        <v>119017</v>
      </c>
      <c r="L692" s="198">
        <v>87.770001696152704</v>
      </c>
      <c r="M692" s="6"/>
      <c r="N692" s="6"/>
      <c r="O692" s="7"/>
      <c r="P692" s="6"/>
      <c r="Q692" s="6"/>
      <c r="R692" s="3"/>
      <c r="S692"/>
      <c r="T692"/>
      <c r="U692"/>
      <c r="V692"/>
      <c r="W692"/>
      <c r="X692"/>
      <c r="Y692"/>
      <c r="Z692" s="4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</row>
    <row r="693" spans="1:1024" ht="31.5">
      <c r="A693" s="199" t="s">
        <v>296</v>
      </c>
      <c r="B693" s="86"/>
      <c r="C693" s="96">
        <v>0</v>
      </c>
      <c r="D693" s="96">
        <v>0</v>
      </c>
      <c r="E693" s="96">
        <v>0</v>
      </c>
      <c r="F693" s="87"/>
      <c r="G693" s="88"/>
      <c r="H693" s="88"/>
      <c r="I693" s="96"/>
      <c r="J693" s="96"/>
      <c r="K693" s="96"/>
      <c r="L693" s="200"/>
      <c r="M693" s="6"/>
      <c r="N693" s="6"/>
      <c r="O693" s="7"/>
      <c r="P693" s="6"/>
      <c r="Q693" s="6"/>
      <c r="R693" s="3"/>
      <c r="S693"/>
      <c r="T693"/>
      <c r="U693"/>
      <c r="V693"/>
      <c r="W693"/>
      <c r="X693"/>
      <c r="Y693"/>
      <c r="Z693" s="4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  <c r="ALM693"/>
      <c r="ALN693"/>
      <c r="ALO693"/>
      <c r="ALP693"/>
      <c r="ALQ693"/>
      <c r="ALR693"/>
      <c r="ALS693"/>
      <c r="ALT693"/>
      <c r="ALU693"/>
      <c r="ALV693"/>
      <c r="ALW693"/>
      <c r="ALX693"/>
      <c r="ALY693"/>
      <c r="ALZ693"/>
      <c r="AMA693"/>
      <c r="AMB693"/>
      <c r="AMC693"/>
      <c r="AMD693"/>
      <c r="AME693"/>
      <c r="AMF693"/>
      <c r="AMG693"/>
      <c r="AMH693"/>
      <c r="AMI693"/>
      <c r="AMJ693"/>
    </row>
    <row r="694" spans="1:1024">
      <c r="A694" s="201" t="s">
        <v>290</v>
      </c>
      <c r="B694" s="91"/>
      <c r="C694" s="94">
        <v>8370966.0789999999</v>
      </c>
      <c r="D694" s="94">
        <v>9861126.0789999999</v>
      </c>
      <c r="E694" s="94">
        <v>9798622.273</v>
      </c>
      <c r="F694" s="92">
        <v>99.366159549129904</v>
      </c>
      <c r="G694" s="93" t="s">
        <v>45</v>
      </c>
      <c r="H694" s="93" t="s">
        <v>46</v>
      </c>
      <c r="I694" s="94">
        <v>120903</v>
      </c>
      <c r="J694" s="94">
        <v>120513</v>
      </c>
      <c r="K694" s="94">
        <v>120691</v>
      </c>
      <c r="L694" s="198">
        <v>100.147701907678</v>
      </c>
      <c r="M694" s="6"/>
      <c r="N694" s="6"/>
      <c r="O694" s="7"/>
      <c r="P694" s="6"/>
      <c r="Q694" s="6"/>
      <c r="R694" s="3"/>
      <c r="S694"/>
      <c r="T694"/>
      <c r="U694"/>
      <c r="V694"/>
      <c r="W694"/>
      <c r="X694"/>
      <c r="Y694"/>
      <c r="Z694" s="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</row>
    <row r="695" spans="1:1024">
      <c r="A695" s="202"/>
      <c r="B695" s="86"/>
      <c r="C695" s="96">
        <v>0</v>
      </c>
      <c r="D695" s="96">
        <v>0</v>
      </c>
      <c r="E695" s="96">
        <v>0</v>
      </c>
      <c r="F695" s="87"/>
      <c r="G695" s="88" t="s">
        <v>48</v>
      </c>
      <c r="H695" s="88" t="s">
        <v>49</v>
      </c>
      <c r="I695" s="96">
        <v>32849</v>
      </c>
      <c r="J695" s="96">
        <v>33419</v>
      </c>
      <c r="K695" s="96">
        <v>33478</v>
      </c>
      <c r="L695" s="200">
        <v>100.17654627607</v>
      </c>
      <c r="M695" s="6"/>
      <c r="N695" s="6"/>
      <c r="O695" s="7"/>
      <c r="P695" s="6"/>
      <c r="Q695" s="6"/>
      <c r="R695" s="3"/>
      <c r="S695"/>
      <c r="T695"/>
      <c r="U695"/>
      <c r="V695"/>
      <c r="W695"/>
      <c r="X695"/>
      <c r="Y695"/>
      <c r="Z695" s="4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</row>
    <row r="696" spans="1:1024" ht="31.5">
      <c r="A696" s="201" t="s">
        <v>340</v>
      </c>
      <c r="B696" s="91"/>
      <c r="C696" s="94">
        <v>0</v>
      </c>
      <c r="D696" s="94">
        <v>0</v>
      </c>
      <c r="E696" s="94">
        <v>0</v>
      </c>
      <c r="F696" s="92"/>
      <c r="G696" s="93"/>
      <c r="H696" s="93"/>
      <c r="I696" s="94"/>
      <c r="J696" s="94"/>
      <c r="K696" s="94"/>
      <c r="L696" s="198"/>
      <c r="M696" s="6"/>
      <c r="N696" s="6"/>
      <c r="O696" s="7">
        <v>32306328464.610001</v>
      </c>
      <c r="P696" s="6">
        <f>Sheet1!O696/1000</f>
        <v>32306328.464609999</v>
      </c>
      <c r="Q696" s="6">
        <v>32306328464.610001</v>
      </c>
      <c r="R696" s="3">
        <f>Sheet1!Q696/1000</f>
        <v>32306328.464609999</v>
      </c>
      <c r="S696"/>
      <c r="T696"/>
      <c r="U696"/>
      <c r="V696"/>
      <c r="W696"/>
      <c r="X696"/>
      <c r="Y696"/>
      <c r="Z696" s="4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</row>
    <row r="697" spans="1:1024" ht="31.5">
      <c r="A697" s="202" t="s">
        <v>290</v>
      </c>
      <c r="B697" s="86"/>
      <c r="C697" s="96">
        <v>1277879.173</v>
      </c>
      <c r="D697" s="96">
        <v>1410279.173</v>
      </c>
      <c r="E697" s="96">
        <v>1404006.743</v>
      </c>
      <c r="F697" s="87">
        <v>99.555234869798397</v>
      </c>
      <c r="G697" s="88" t="s">
        <v>249</v>
      </c>
      <c r="H697" s="88" t="s">
        <v>49</v>
      </c>
      <c r="I697" s="96">
        <v>21796</v>
      </c>
      <c r="J697" s="96">
        <v>21724</v>
      </c>
      <c r="K697" s="96">
        <v>21771</v>
      </c>
      <c r="L697" s="200">
        <v>100.216350580004</v>
      </c>
      <c r="M697" s="6"/>
      <c r="N697" s="6"/>
      <c r="O697" s="7">
        <v>6045492270.21</v>
      </c>
      <c r="P697" s="6">
        <f>Sheet1!O697/1000</f>
        <v>6045492.2702099998</v>
      </c>
      <c r="Q697" s="6">
        <v>31350207375.18</v>
      </c>
      <c r="R697" s="3">
        <f>Sheet1!Q697/1000</f>
        <v>31350207.375179999</v>
      </c>
      <c r="S697"/>
      <c r="T697"/>
      <c r="U697"/>
      <c r="V697"/>
      <c r="W697"/>
      <c r="X697"/>
      <c r="Y697"/>
      <c r="Z697" s="4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</row>
    <row r="698" spans="1:1024" ht="47.25">
      <c r="A698" s="201" t="s">
        <v>341</v>
      </c>
      <c r="B698" s="91"/>
      <c r="C698" s="94">
        <v>0</v>
      </c>
      <c r="D698" s="94">
        <v>0</v>
      </c>
      <c r="E698" s="94">
        <v>0</v>
      </c>
      <c r="F698" s="92"/>
      <c r="G698" s="93"/>
      <c r="H698" s="93"/>
      <c r="I698" s="94"/>
      <c r="J698" s="94"/>
      <c r="K698" s="94"/>
      <c r="L698" s="198"/>
      <c r="M698" s="6">
        <f>Sheet1!E702-Sheet1!M699-Sheet1!E699-SUM(Sheet1!E656:E664)+Sheet1!R698+Sheet1!R699</f>
        <v>26260836.192430004</v>
      </c>
      <c r="N698" s="6"/>
      <c r="O698" s="7"/>
      <c r="P698" s="6"/>
      <c r="Q698" s="6">
        <v>953762921.63999999</v>
      </c>
      <c r="R698" s="3">
        <f>Sheet1!Q698/1000</f>
        <v>953762.92163999996</v>
      </c>
      <c r="S698"/>
      <c r="T698"/>
      <c r="U698"/>
      <c r="V698"/>
      <c r="W698"/>
      <c r="X698"/>
      <c r="Y698"/>
      <c r="Z698" s="4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</row>
    <row r="699" spans="1:1024" ht="26.25">
      <c r="A699" s="199" t="s">
        <v>321</v>
      </c>
      <c r="B699" s="86"/>
      <c r="C699" s="96">
        <v>3223194</v>
      </c>
      <c r="D699" s="96">
        <v>3219694</v>
      </c>
      <c r="E699" s="96">
        <v>1278485.96</v>
      </c>
      <c r="F699" s="87">
        <v>39.708306441543797</v>
      </c>
      <c r="G699" s="88" t="s">
        <v>322</v>
      </c>
      <c r="H699" s="88" t="s">
        <v>323</v>
      </c>
      <c r="I699" s="96">
        <v>1000000</v>
      </c>
      <c r="J699" s="96">
        <v>708500</v>
      </c>
      <c r="K699" s="96">
        <v>306828</v>
      </c>
      <c r="L699" s="200">
        <v>43.306704304869399</v>
      </c>
      <c r="M699" s="6">
        <f>Sheet1!E694+Sheet1!E697+Sheet1!E666+Sheet1!E669</f>
        <v>168714869.368</v>
      </c>
      <c r="N699" s="6"/>
      <c r="O699" s="7">
        <v>26260836194.400002</v>
      </c>
      <c r="P699" s="6">
        <f>Sheet1!O699/1000</f>
        <v>26260836.194400001</v>
      </c>
      <c r="Q699" s="6">
        <v>2358167.79</v>
      </c>
      <c r="R699" s="3">
        <f>Sheet1!Q699/1000</f>
        <v>2358.16779</v>
      </c>
      <c r="S699"/>
      <c r="T699"/>
      <c r="U699"/>
      <c r="V699"/>
      <c r="W699"/>
      <c r="X699"/>
      <c r="Y699"/>
      <c r="Z699" s="4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</row>
    <row r="700" spans="1:1024">
      <c r="A700" s="201"/>
      <c r="B700" s="91"/>
      <c r="C700" s="94">
        <v>0</v>
      </c>
      <c r="D700" s="94">
        <v>0</v>
      </c>
      <c r="E700" s="94">
        <v>0</v>
      </c>
      <c r="F700" s="92"/>
      <c r="G700" s="93"/>
      <c r="H700" s="93"/>
      <c r="I700" s="94"/>
      <c r="J700" s="94"/>
      <c r="K700" s="94"/>
      <c r="L700" s="198"/>
      <c r="M700" s="6">
        <v>32306328.464609999</v>
      </c>
      <c r="N700" s="6"/>
      <c r="O700" s="7"/>
      <c r="P700" s="6"/>
      <c r="Q700" s="6"/>
      <c r="R700" s="3"/>
      <c r="S700"/>
      <c r="T700"/>
      <c r="U700"/>
      <c r="V700"/>
      <c r="W700"/>
      <c r="X700"/>
      <c r="Y700"/>
      <c r="Z700" s="4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</row>
    <row r="701" spans="1:1024">
      <c r="A701" s="199"/>
      <c r="B701" s="86"/>
      <c r="C701" s="96">
        <v>0</v>
      </c>
      <c r="D701" s="96">
        <v>0</v>
      </c>
      <c r="E701" s="96">
        <v>0</v>
      </c>
      <c r="F701" s="87"/>
      <c r="G701" s="88"/>
      <c r="H701" s="88"/>
      <c r="I701" s="96"/>
      <c r="J701" s="96"/>
      <c r="K701" s="96"/>
      <c r="L701" s="200"/>
      <c r="M701" s="6"/>
      <c r="N701" s="6"/>
      <c r="O701" s="7"/>
      <c r="P701" s="6"/>
      <c r="Q701" s="6"/>
      <c r="R701" s="3"/>
      <c r="S701"/>
      <c r="T701"/>
      <c r="U701"/>
      <c r="V701"/>
      <c r="W701"/>
      <c r="X701"/>
      <c r="Y701"/>
      <c r="Z701" s="4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</row>
    <row r="702" spans="1:1024" ht="63">
      <c r="A702" s="151" t="s">
        <v>324</v>
      </c>
      <c r="B702" s="152"/>
      <c r="C702" s="153">
        <v>177674490.215</v>
      </c>
      <c r="D702" s="153">
        <v>200636837.81799999</v>
      </c>
      <c r="E702" s="153">
        <v>195315547.01800001</v>
      </c>
      <c r="F702" s="154">
        <v>97.347799707236703</v>
      </c>
      <c r="G702" s="120"/>
      <c r="H702" s="120"/>
      <c r="I702" s="121"/>
      <c r="J702" s="121"/>
      <c r="K702" s="121"/>
      <c r="L702" s="122"/>
      <c r="M702" s="6"/>
      <c r="N702" s="6"/>
      <c r="O702" s="7"/>
      <c r="P702" s="6"/>
      <c r="Q702" s="6"/>
      <c r="R702" s="3"/>
      <c r="S702"/>
      <c r="T702"/>
      <c r="U702"/>
      <c r="V702"/>
      <c r="W702"/>
      <c r="X702"/>
      <c r="Y702"/>
      <c r="Z702" s="4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</row>
    <row r="703" spans="1:1024" ht="47.25">
      <c r="A703" s="191" t="s">
        <v>342</v>
      </c>
      <c r="B703" s="86"/>
      <c r="C703" s="96"/>
      <c r="D703" s="96"/>
      <c r="E703" s="96"/>
      <c r="F703" s="87"/>
      <c r="G703" s="88"/>
      <c r="H703" s="88"/>
      <c r="I703" s="96"/>
      <c r="J703" s="96"/>
      <c r="K703" s="96"/>
      <c r="L703" s="89"/>
      <c r="M703" s="6"/>
      <c r="N703" s="6"/>
      <c r="O703" s="7"/>
      <c r="P703" s="6"/>
      <c r="Q703" s="6"/>
      <c r="R703" s="3"/>
      <c r="S703"/>
      <c r="T703"/>
      <c r="U703"/>
      <c r="V703"/>
      <c r="W703"/>
      <c r="X703"/>
      <c r="Y703"/>
      <c r="Z703" s="4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</row>
    <row r="704" spans="1:1024">
      <c r="A704" s="108" t="s">
        <v>280</v>
      </c>
      <c r="B704" s="91"/>
      <c r="C704" s="94"/>
      <c r="D704" s="94"/>
      <c r="E704" s="94"/>
      <c r="F704" s="92"/>
      <c r="G704" s="93"/>
      <c r="H704" s="93"/>
      <c r="I704" s="94"/>
      <c r="J704" s="94"/>
      <c r="K704" s="94"/>
      <c r="L704" s="95"/>
      <c r="M704" s="6"/>
      <c r="N704" s="6"/>
      <c r="O704" s="7"/>
      <c r="P704" s="6"/>
      <c r="Q704" s="6"/>
      <c r="R704" s="3"/>
      <c r="S704"/>
      <c r="T704"/>
      <c r="U704"/>
      <c r="V704"/>
      <c r="W704"/>
      <c r="X704"/>
      <c r="Y704"/>
      <c r="Z704" s="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</row>
    <row r="705" spans="1:1024" ht="31.5">
      <c r="A705" s="101" t="s">
        <v>343</v>
      </c>
      <c r="B705" s="86" t="s">
        <v>32</v>
      </c>
      <c r="C705" s="96">
        <v>16066.1</v>
      </c>
      <c r="D705" s="96">
        <v>9066.1</v>
      </c>
      <c r="E705" s="96">
        <v>6074.4279999999999</v>
      </c>
      <c r="F705" s="87">
        <v>67</v>
      </c>
      <c r="G705" s="88" t="s">
        <v>301</v>
      </c>
      <c r="H705" s="88" t="s">
        <v>175</v>
      </c>
      <c r="I705" s="96">
        <v>22.25</v>
      </c>
      <c r="J705" s="96">
        <v>60</v>
      </c>
      <c r="K705" s="96">
        <v>59.35</v>
      </c>
      <c r="L705" s="89">
        <v>98.9</v>
      </c>
      <c r="M705" s="6"/>
      <c r="N705" s="6"/>
      <c r="O705" s="7"/>
      <c r="P705" s="6"/>
      <c r="Q705" s="6"/>
      <c r="R705" s="3"/>
      <c r="S705"/>
      <c r="T705"/>
      <c r="U705"/>
      <c r="V705"/>
      <c r="W705"/>
      <c r="X705"/>
      <c r="Y705"/>
      <c r="Z705" s="4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</row>
    <row r="706" spans="1:1024" ht="39">
      <c r="A706" s="108"/>
      <c r="B706" s="91" t="s">
        <v>32</v>
      </c>
      <c r="C706" s="94">
        <v>16066.1</v>
      </c>
      <c r="D706" s="94">
        <v>4066.1</v>
      </c>
      <c r="E706" s="94">
        <v>1144.741</v>
      </c>
      <c r="F706" s="92">
        <v>28.2</v>
      </c>
      <c r="G706" s="93" t="s">
        <v>344</v>
      </c>
      <c r="H706" s="93" t="s">
        <v>175</v>
      </c>
      <c r="I706" s="94">
        <v>12.84</v>
      </c>
      <c r="J706" s="94">
        <v>12.84</v>
      </c>
      <c r="K706" s="94">
        <v>0</v>
      </c>
      <c r="L706" s="95">
        <v>0</v>
      </c>
      <c r="M706" s="6"/>
      <c r="N706" s="6"/>
      <c r="O706" s="7"/>
      <c r="P706" s="6"/>
      <c r="Q706" s="6"/>
      <c r="R706" s="3"/>
      <c r="S706"/>
      <c r="T706"/>
      <c r="U706"/>
      <c r="V706"/>
      <c r="W706"/>
      <c r="X706"/>
      <c r="Y706"/>
      <c r="Z706" s="4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</row>
    <row r="707" spans="1:1024" ht="51.75">
      <c r="A707" s="101"/>
      <c r="B707" s="86" t="s">
        <v>32</v>
      </c>
      <c r="C707" s="96">
        <v>0</v>
      </c>
      <c r="D707" s="96">
        <v>5000</v>
      </c>
      <c r="E707" s="96">
        <v>3243.0639999999999</v>
      </c>
      <c r="F707" s="87">
        <v>64.900000000000006</v>
      </c>
      <c r="G707" s="88" t="s">
        <v>345</v>
      </c>
      <c r="H707" s="88" t="s">
        <v>175</v>
      </c>
      <c r="I707" s="96" t="s">
        <v>238</v>
      </c>
      <c r="J707" s="96">
        <v>32.75</v>
      </c>
      <c r="K707" s="96">
        <v>32.75</v>
      </c>
      <c r="L707" s="89">
        <v>100</v>
      </c>
      <c r="M707" s="6"/>
      <c r="N707" s="6"/>
      <c r="O707" s="7"/>
      <c r="P707" s="6"/>
      <c r="Q707" s="6"/>
      <c r="R707" s="3"/>
      <c r="S707"/>
      <c r="T707"/>
      <c r="U707"/>
      <c r="V707"/>
      <c r="W707"/>
      <c r="X707"/>
      <c r="Y707"/>
      <c r="Z707" s="4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</row>
    <row r="708" spans="1:1024" ht="26.25">
      <c r="A708" s="108"/>
      <c r="B708" s="91" t="s">
        <v>32</v>
      </c>
      <c r="C708" s="94">
        <v>0</v>
      </c>
      <c r="D708" s="94">
        <v>700</v>
      </c>
      <c r="E708" s="94">
        <v>194.399</v>
      </c>
      <c r="F708" s="92">
        <v>27.8</v>
      </c>
      <c r="G708" s="93" t="s">
        <v>346</v>
      </c>
      <c r="H708" s="93" t="s">
        <v>175</v>
      </c>
      <c r="I708" s="94" t="s">
        <v>238</v>
      </c>
      <c r="J708" s="94">
        <v>0</v>
      </c>
      <c r="K708" s="94">
        <v>0</v>
      </c>
      <c r="L708" s="95" t="s">
        <v>347</v>
      </c>
      <c r="M708" s="6"/>
      <c r="N708" s="6"/>
      <c r="O708" s="7"/>
      <c r="P708" s="6"/>
      <c r="Q708" s="6"/>
      <c r="R708" s="3"/>
      <c r="S708"/>
      <c r="T708"/>
      <c r="U708"/>
      <c r="V708"/>
      <c r="W708"/>
      <c r="X708"/>
      <c r="Y708"/>
      <c r="Z708" s="4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</row>
    <row r="709" spans="1:1024">
      <c r="A709" s="101"/>
      <c r="B709" s="86" t="s">
        <v>32</v>
      </c>
      <c r="C709" s="96">
        <v>0</v>
      </c>
      <c r="D709" s="96">
        <v>13551</v>
      </c>
      <c r="E709" s="96">
        <v>12484.096</v>
      </c>
      <c r="F709" s="87">
        <v>92.1</v>
      </c>
      <c r="G709" s="88" t="s">
        <v>348</v>
      </c>
      <c r="H709" s="88" t="s">
        <v>175</v>
      </c>
      <c r="I709" s="96" t="s">
        <v>238</v>
      </c>
      <c r="J709" s="96">
        <v>47.4</v>
      </c>
      <c r="K709" s="96">
        <v>60.75</v>
      </c>
      <c r="L709" s="89">
        <v>128.19999999999999</v>
      </c>
      <c r="M709" s="6"/>
      <c r="N709" s="6"/>
      <c r="O709" s="7"/>
      <c r="P709" s="6"/>
      <c r="Q709" s="6"/>
      <c r="R709" s="3"/>
      <c r="S709"/>
      <c r="T709"/>
      <c r="U709"/>
      <c r="V709"/>
      <c r="W709"/>
      <c r="X709"/>
      <c r="Y709"/>
      <c r="Z709" s="4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  <c r="AMB709"/>
      <c r="AMC709"/>
      <c r="AMD709"/>
      <c r="AME709"/>
      <c r="AMF709"/>
      <c r="AMG709"/>
      <c r="AMH709"/>
      <c r="AMI709"/>
      <c r="AMJ709"/>
    </row>
    <row r="710" spans="1:1024">
      <c r="A710" s="108"/>
      <c r="B710" s="91" t="s">
        <v>32</v>
      </c>
      <c r="C710" s="94">
        <v>0</v>
      </c>
      <c r="D710" s="94">
        <v>10804</v>
      </c>
      <c r="E710" s="94">
        <v>10407.893</v>
      </c>
      <c r="F710" s="92">
        <v>96.3</v>
      </c>
      <c r="G710" s="93" t="s">
        <v>349</v>
      </c>
      <c r="H710" s="93" t="s">
        <v>175</v>
      </c>
      <c r="I710" s="94" t="s">
        <v>238</v>
      </c>
      <c r="J710" s="94">
        <v>37.5</v>
      </c>
      <c r="K710" s="94">
        <v>49.93</v>
      </c>
      <c r="L710" s="95">
        <v>133.1</v>
      </c>
      <c r="M710" s="6"/>
      <c r="N710" s="6"/>
      <c r="O710" s="7"/>
      <c r="P710" s="6"/>
      <c r="Q710" s="6"/>
      <c r="R710" s="3"/>
      <c r="S710"/>
      <c r="T710"/>
      <c r="U710"/>
      <c r="V710"/>
      <c r="W710"/>
      <c r="X710"/>
      <c r="Y710"/>
      <c r="Z710" s="4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</row>
    <row r="711" spans="1:1024" ht="26.25">
      <c r="A711" s="101"/>
      <c r="B711" s="86" t="s">
        <v>32</v>
      </c>
      <c r="C711" s="96">
        <v>0</v>
      </c>
      <c r="D711" s="96">
        <v>8989</v>
      </c>
      <c r="E711" s="96">
        <v>7765.2190000000001</v>
      </c>
      <c r="F711" s="87">
        <v>86.4</v>
      </c>
      <c r="G711" s="88" t="s">
        <v>350</v>
      </c>
      <c r="H711" s="88" t="s">
        <v>175</v>
      </c>
      <c r="I711" s="96" t="s">
        <v>238</v>
      </c>
      <c r="J711" s="96">
        <v>50</v>
      </c>
      <c r="K711" s="96">
        <v>36.799999999999997</v>
      </c>
      <c r="L711" s="89">
        <v>73.599999999999994</v>
      </c>
      <c r="M711" s="6"/>
      <c r="N711" s="6"/>
      <c r="O711" s="7"/>
      <c r="P711" s="6"/>
      <c r="Q711" s="6"/>
      <c r="R711" s="3"/>
      <c r="S711"/>
      <c r="T711"/>
      <c r="U711"/>
      <c r="V711"/>
      <c r="W711"/>
      <c r="X711"/>
      <c r="Y711"/>
      <c r="Z711" s="4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  <c r="ALM711"/>
      <c r="ALN711"/>
      <c r="ALO711"/>
      <c r="ALP711"/>
      <c r="ALQ711"/>
      <c r="ALR711"/>
      <c r="ALS711"/>
      <c r="ALT711"/>
      <c r="ALU711"/>
      <c r="ALV711"/>
      <c r="ALW711"/>
      <c r="ALX711"/>
      <c r="ALY711"/>
      <c r="ALZ711"/>
      <c r="AMA711"/>
      <c r="AMB711"/>
      <c r="AMC711"/>
      <c r="AMD711"/>
      <c r="AME711"/>
      <c r="AMF711"/>
      <c r="AMG711"/>
      <c r="AMH711"/>
      <c r="AMI711"/>
      <c r="AMJ711"/>
    </row>
    <row r="712" spans="1:1024" ht="26.25">
      <c r="A712" s="108"/>
      <c r="B712" s="91" t="s">
        <v>32</v>
      </c>
      <c r="C712" s="94">
        <v>0</v>
      </c>
      <c r="D712" s="94">
        <v>7220</v>
      </c>
      <c r="E712" s="94">
        <v>3872.6950000000002</v>
      </c>
      <c r="F712" s="92">
        <v>53.6</v>
      </c>
      <c r="G712" s="93" t="s">
        <v>351</v>
      </c>
      <c r="H712" s="93" t="s">
        <v>175</v>
      </c>
      <c r="I712" s="94" t="s">
        <v>238</v>
      </c>
      <c r="J712" s="94">
        <v>37.5</v>
      </c>
      <c r="K712" s="94">
        <v>19.329999999999998</v>
      </c>
      <c r="L712" s="95">
        <v>51.5</v>
      </c>
      <c r="M712" s="6"/>
      <c r="N712" s="6"/>
      <c r="O712" s="7"/>
      <c r="P712" s="6"/>
      <c r="Q712" s="6"/>
      <c r="R712" s="3"/>
      <c r="S712"/>
      <c r="T712"/>
      <c r="U712"/>
      <c r="V712"/>
      <c r="W712"/>
      <c r="X712"/>
      <c r="Y712"/>
      <c r="Z712" s="4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</row>
    <row r="713" spans="1:1024" ht="26.25">
      <c r="A713" s="101"/>
      <c r="B713" s="86" t="s">
        <v>32</v>
      </c>
      <c r="C713" s="96">
        <v>0</v>
      </c>
      <c r="D713" s="96">
        <v>16931</v>
      </c>
      <c r="E713" s="96">
        <v>15479.773999999999</v>
      </c>
      <c r="F713" s="87">
        <v>91.4</v>
      </c>
      <c r="G713" s="88" t="s">
        <v>352</v>
      </c>
      <c r="H713" s="88" t="s">
        <v>175</v>
      </c>
      <c r="I713" s="96" t="s">
        <v>238</v>
      </c>
      <c r="J713" s="96">
        <v>50</v>
      </c>
      <c r="K713" s="96">
        <v>70.040000000000006</v>
      </c>
      <c r="L713" s="89">
        <v>140.1</v>
      </c>
      <c r="M713" s="6"/>
      <c r="N713" s="6"/>
      <c r="O713" s="7"/>
      <c r="P713" s="6"/>
      <c r="Q713" s="6"/>
      <c r="R713" s="3"/>
      <c r="S713"/>
      <c r="T713"/>
      <c r="U713"/>
      <c r="V713"/>
      <c r="W713"/>
      <c r="X713"/>
      <c r="Y713"/>
      <c r="Z713" s="4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  <c r="AMB713"/>
      <c r="AMC713"/>
      <c r="AMD713"/>
      <c r="AME713"/>
      <c r="AMF713"/>
      <c r="AMG713"/>
      <c r="AMH713"/>
      <c r="AMI713"/>
      <c r="AMJ713"/>
    </row>
    <row r="714" spans="1:1024" ht="26.25">
      <c r="A714" s="108"/>
      <c r="B714" s="91" t="s">
        <v>32</v>
      </c>
      <c r="C714" s="94">
        <v>0</v>
      </c>
      <c r="D714" s="94">
        <v>16780</v>
      </c>
      <c r="E714" s="94">
        <v>16167.772000000001</v>
      </c>
      <c r="F714" s="92">
        <v>96.4</v>
      </c>
      <c r="G714" s="93" t="s">
        <v>353</v>
      </c>
      <c r="H714" s="93" t="s">
        <v>175</v>
      </c>
      <c r="I714" s="94" t="s">
        <v>238</v>
      </c>
      <c r="J714" s="94">
        <v>37.5</v>
      </c>
      <c r="K714" s="94">
        <v>78.010000000000005</v>
      </c>
      <c r="L714" s="95">
        <v>208</v>
      </c>
      <c r="M714" s="6"/>
      <c r="N714" s="6"/>
      <c r="O714" s="7"/>
      <c r="P714" s="6"/>
      <c r="Q714" s="6"/>
      <c r="R714" s="3"/>
      <c r="S714"/>
      <c r="T714"/>
      <c r="U714"/>
      <c r="V714"/>
      <c r="W714"/>
      <c r="X714"/>
      <c r="Y714"/>
      <c r="Z714" s="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</row>
    <row r="715" spans="1:1024" ht="26.25">
      <c r="A715" s="101"/>
      <c r="B715" s="86" t="s">
        <v>32</v>
      </c>
      <c r="C715" s="96">
        <v>0</v>
      </c>
      <c r="D715" s="96">
        <v>15796</v>
      </c>
      <c r="E715" s="96">
        <v>15314.992</v>
      </c>
      <c r="F715" s="87">
        <v>97</v>
      </c>
      <c r="G715" s="88" t="s">
        <v>354</v>
      </c>
      <c r="H715" s="88" t="s">
        <v>175</v>
      </c>
      <c r="I715" s="96" t="s">
        <v>238</v>
      </c>
      <c r="J715" s="96">
        <v>37.5</v>
      </c>
      <c r="K715" s="96">
        <v>66.69</v>
      </c>
      <c r="L715" s="89">
        <v>177.8</v>
      </c>
      <c r="M715" s="6"/>
      <c r="N715" s="6"/>
      <c r="O715" s="7"/>
      <c r="P715" s="6"/>
      <c r="Q715" s="6"/>
      <c r="R715" s="3"/>
      <c r="S715"/>
      <c r="T715"/>
      <c r="U715"/>
      <c r="V715"/>
      <c r="W715"/>
      <c r="X715"/>
      <c r="Y715"/>
      <c r="Z715" s="4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</row>
    <row r="716" spans="1:1024">
      <c r="A716" s="108"/>
      <c r="B716" s="91" t="s">
        <v>32</v>
      </c>
      <c r="C716" s="94">
        <v>0</v>
      </c>
      <c r="D716" s="94">
        <v>5000</v>
      </c>
      <c r="E716" s="94">
        <v>0</v>
      </c>
      <c r="F716" s="92">
        <v>0</v>
      </c>
      <c r="G716" s="93" t="s">
        <v>355</v>
      </c>
      <c r="H716" s="93" t="s">
        <v>175</v>
      </c>
      <c r="I716" s="94" t="s">
        <v>238</v>
      </c>
      <c r="J716" s="94">
        <v>38</v>
      </c>
      <c r="K716" s="94">
        <v>5.12</v>
      </c>
      <c r="L716" s="95">
        <v>13.5</v>
      </c>
      <c r="M716" s="6"/>
      <c r="N716" s="6"/>
      <c r="O716" s="7"/>
      <c r="P716" s="6"/>
      <c r="Q716" s="6"/>
      <c r="R716" s="3"/>
      <c r="S716"/>
      <c r="T716"/>
      <c r="U716"/>
      <c r="V716"/>
      <c r="W716"/>
      <c r="X716"/>
      <c r="Y716"/>
      <c r="Z716" s="4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</row>
    <row r="717" spans="1:1024" ht="26.25">
      <c r="A717" s="101"/>
      <c r="B717" s="86" t="s">
        <v>32</v>
      </c>
      <c r="C717" s="96">
        <v>0</v>
      </c>
      <c r="D717" s="96">
        <v>12716</v>
      </c>
      <c r="E717" s="96">
        <v>9271.7109999999993</v>
      </c>
      <c r="F717" s="87">
        <v>72.900000000000006</v>
      </c>
      <c r="G717" s="88" t="s">
        <v>356</v>
      </c>
      <c r="H717" s="88" t="s">
        <v>175</v>
      </c>
      <c r="I717" s="96" t="s">
        <v>238</v>
      </c>
      <c r="J717" s="96">
        <v>34</v>
      </c>
      <c r="K717" s="96">
        <v>35.33</v>
      </c>
      <c r="L717" s="89">
        <v>103.9</v>
      </c>
      <c r="M717" s="6"/>
      <c r="N717" s="6"/>
      <c r="O717" s="7"/>
      <c r="P717" s="6"/>
      <c r="Q717" s="6"/>
      <c r="R717" s="3"/>
      <c r="S717"/>
      <c r="T717"/>
      <c r="U717"/>
      <c r="V717"/>
      <c r="W717"/>
      <c r="X717"/>
      <c r="Y717"/>
      <c r="Z717" s="4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</row>
    <row r="718" spans="1:1024" ht="39">
      <c r="A718" s="108"/>
      <c r="B718" s="91" t="s">
        <v>32</v>
      </c>
      <c r="C718" s="94">
        <v>0</v>
      </c>
      <c r="D718" s="94">
        <v>200</v>
      </c>
      <c r="E718" s="94">
        <v>0</v>
      </c>
      <c r="F718" s="92">
        <v>0</v>
      </c>
      <c r="G718" s="93" t="s">
        <v>357</v>
      </c>
      <c r="H718" s="93" t="s">
        <v>175</v>
      </c>
      <c r="I718" s="94" t="s">
        <v>238</v>
      </c>
      <c r="J718" s="94">
        <v>0</v>
      </c>
      <c r="K718" s="94">
        <v>0</v>
      </c>
      <c r="L718" s="95" t="s">
        <v>347</v>
      </c>
      <c r="M718" s="6"/>
      <c r="N718" s="6"/>
      <c r="O718" s="7"/>
      <c r="P718" s="6"/>
      <c r="Q718" s="6"/>
      <c r="R718" s="3"/>
      <c r="S718"/>
      <c r="T718"/>
      <c r="U718"/>
      <c r="V718"/>
      <c r="W718"/>
      <c r="X718"/>
      <c r="Y718"/>
      <c r="Z718" s="4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</row>
    <row r="719" spans="1:1024" ht="26.25">
      <c r="A719" s="101"/>
      <c r="B719" s="86" t="s">
        <v>32</v>
      </c>
      <c r="C719" s="96">
        <v>0</v>
      </c>
      <c r="D719" s="96">
        <v>800</v>
      </c>
      <c r="E719" s="96">
        <v>498.82600000000002</v>
      </c>
      <c r="F719" s="87">
        <v>62.4</v>
      </c>
      <c r="G719" s="88" t="s">
        <v>358</v>
      </c>
      <c r="H719" s="88" t="s">
        <v>175</v>
      </c>
      <c r="I719" s="96" t="s">
        <v>238</v>
      </c>
      <c r="J719" s="96">
        <v>0</v>
      </c>
      <c r="K719" s="96">
        <v>0</v>
      </c>
      <c r="L719" s="89" t="s">
        <v>347</v>
      </c>
      <c r="M719" s="6"/>
      <c r="N719" s="6"/>
      <c r="O719" s="7"/>
      <c r="P719" s="6"/>
      <c r="Q719" s="6"/>
      <c r="R719" s="3"/>
      <c r="S719"/>
      <c r="T719"/>
      <c r="U719"/>
      <c r="V719"/>
      <c r="W719"/>
      <c r="X719"/>
      <c r="Y719"/>
      <c r="Z719" s="4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</row>
    <row r="720" spans="1:1024" ht="39">
      <c r="A720" s="108"/>
      <c r="B720" s="91" t="s">
        <v>32</v>
      </c>
      <c r="C720" s="94">
        <v>0</v>
      </c>
      <c r="D720" s="94">
        <v>750</v>
      </c>
      <c r="E720" s="94">
        <v>578.18499999999995</v>
      </c>
      <c r="F720" s="92">
        <v>77.099999999999994</v>
      </c>
      <c r="G720" s="93" t="s">
        <v>359</v>
      </c>
      <c r="H720" s="93" t="s">
        <v>175</v>
      </c>
      <c r="I720" s="94" t="s">
        <v>238</v>
      </c>
      <c r="J720" s="94">
        <v>0</v>
      </c>
      <c r="K720" s="94">
        <v>0</v>
      </c>
      <c r="L720" s="95" t="s">
        <v>347</v>
      </c>
      <c r="M720" s="6"/>
      <c r="N720" s="6"/>
      <c r="O720" s="7"/>
      <c r="P720" s="6"/>
      <c r="Q720" s="6"/>
      <c r="R720" s="3"/>
      <c r="S720"/>
      <c r="T720"/>
      <c r="U720"/>
      <c r="V720"/>
      <c r="W720"/>
      <c r="X720"/>
      <c r="Y720"/>
      <c r="Z720" s="4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  <c r="ALZ720"/>
      <c r="AMA720"/>
      <c r="AMB720"/>
      <c r="AMC720"/>
      <c r="AMD720"/>
      <c r="AME720"/>
      <c r="AMF720"/>
      <c r="AMG720"/>
      <c r="AMH720"/>
      <c r="AMI720"/>
      <c r="AMJ720"/>
    </row>
    <row r="721" spans="1:1024" ht="39">
      <c r="A721" s="101"/>
      <c r="B721" s="86" t="s">
        <v>32</v>
      </c>
      <c r="C721" s="96">
        <v>0</v>
      </c>
      <c r="D721" s="96">
        <v>600</v>
      </c>
      <c r="E721" s="96">
        <v>100.16500000000001</v>
      </c>
      <c r="F721" s="87">
        <v>16.7</v>
      </c>
      <c r="G721" s="88" t="s">
        <v>360</v>
      </c>
      <c r="H721" s="88" t="s">
        <v>175</v>
      </c>
      <c r="I721" s="96" t="s">
        <v>238</v>
      </c>
      <c r="J721" s="96">
        <v>0</v>
      </c>
      <c r="K721" s="96">
        <v>0</v>
      </c>
      <c r="L721" s="89" t="s">
        <v>347</v>
      </c>
      <c r="M721" s="6"/>
      <c r="N721" s="6"/>
      <c r="O721" s="7"/>
      <c r="P721" s="6"/>
      <c r="Q721" s="6"/>
      <c r="R721" s="3"/>
      <c r="S721"/>
      <c r="T721"/>
      <c r="U721"/>
      <c r="V721"/>
      <c r="W721"/>
      <c r="X721"/>
      <c r="Y721"/>
      <c r="Z721" s="4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</row>
    <row r="722" spans="1:1024" ht="39">
      <c r="A722" s="108"/>
      <c r="B722" s="91" t="s">
        <v>32</v>
      </c>
      <c r="C722" s="94">
        <v>0</v>
      </c>
      <c r="D722" s="94">
        <v>2500</v>
      </c>
      <c r="E722" s="94">
        <v>0</v>
      </c>
      <c r="F722" s="92">
        <v>0</v>
      </c>
      <c r="G722" s="93" t="s">
        <v>361</v>
      </c>
      <c r="H722" s="93" t="s">
        <v>175</v>
      </c>
      <c r="I722" s="94" t="s">
        <v>238</v>
      </c>
      <c r="J722" s="94" t="s">
        <v>238</v>
      </c>
      <c r="K722" s="94">
        <v>0.89</v>
      </c>
      <c r="L722" s="95" t="s">
        <v>238</v>
      </c>
      <c r="M722" s="6"/>
      <c r="N722" s="6"/>
      <c r="O722" s="7"/>
      <c r="P722" s="6"/>
      <c r="Q722" s="6"/>
      <c r="R722" s="3"/>
      <c r="S722"/>
      <c r="T722"/>
      <c r="U722"/>
      <c r="V722"/>
      <c r="W722"/>
      <c r="X722"/>
      <c r="Y722"/>
      <c r="Z722" s="4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</row>
    <row r="723" spans="1:1024" ht="39">
      <c r="A723" s="101"/>
      <c r="B723" s="86" t="s">
        <v>32</v>
      </c>
      <c r="C723" s="96">
        <v>0</v>
      </c>
      <c r="D723" s="96">
        <v>4500</v>
      </c>
      <c r="E723" s="96">
        <v>1773.0740000000001</v>
      </c>
      <c r="F723" s="87">
        <v>39.4</v>
      </c>
      <c r="G723" s="88" t="s">
        <v>362</v>
      </c>
      <c r="H723" s="88" t="s">
        <v>175</v>
      </c>
      <c r="I723" s="96" t="s">
        <v>238</v>
      </c>
      <c r="J723" s="96" t="s">
        <v>238</v>
      </c>
      <c r="K723" s="96">
        <v>8.23</v>
      </c>
      <c r="L723" s="89" t="s">
        <v>238</v>
      </c>
      <c r="M723" s="6"/>
      <c r="N723" s="6"/>
      <c r="O723" s="7"/>
      <c r="P723" s="6"/>
      <c r="Q723" s="6"/>
      <c r="R723" s="3"/>
      <c r="S723"/>
      <c r="T723"/>
      <c r="U723"/>
      <c r="V723"/>
      <c r="W723"/>
      <c r="X723"/>
      <c r="Y723"/>
      <c r="Z723" s="4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</row>
    <row r="724" spans="1:1024" ht="39">
      <c r="A724" s="108"/>
      <c r="B724" s="91" t="s">
        <v>32</v>
      </c>
      <c r="C724" s="94">
        <v>0</v>
      </c>
      <c r="D724" s="94">
        <v>6129</v>
      </c>
      <c r="E724" s="94">
        <v>3106.3939999999998</v>
      </c>
      <c r="F724" s="92">
        <v>50.7</v>
      </c>
      <c r="G724" s="93" t="s">
        <v>363</v>
      </c>
      <c r="H724" s="93" t="s">
        <v>175</v>
      </c>
      <c r="I724" s="94" t="s">
        <v>238</v>
      </c>
      <c r="J724" s="94" t="s">
        <v>238</v>
      </c>
      <c r="K724" s="94">
        <v>23</v>
      </c>
      <c r="L724" s="95" t="s">
        <v>238</v>
      </c>
      <c r="M724" s="6"/>
      <c r="N724" s="6"/>
      <c r="O724" s="7"/>
      <c r="P724" s="6"/>
      <c r="Q724" s="6"/>
      <c r="R724" s="3"/>
      <c r="S724"/>
      <c r="T724"/>
      <c r="U724"/>
      <c r="V724"/>
      <c r="W724"/>
      <c r="X724"/>
      <c r="Y724"/>
      <c r="Z724" s="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</row>
    <row r="725" spans="1:1024" ht="26.25">
      <c r="A725" s="101"/>
      <c r="B725" s="86" t="s">
        <v>32</v>
      </c>
      <c r="C725" s="96">
        <v>0</v>
      </c>
      <c r="D725" s="96">
        <v>3150</v>
      </c>
      <c r="E725" s="96">
        <v>450.625</v>
      </c>
      <c r="F725" s="87">
        <v>14.3</v>
      </c>
      <c r="G725" s="88" t="s">
        <v>364</v>
      </c>
      <c r="H725" s="88" t="s">
        <v>175</v>
      </c>
      <c r="I725" s="96" t="s">
        <v>238</v>
      </c>
      <c r="J725" s="96">
        <v>38</v>
      </c>
      <c r="K725" s="96">
        <v>5.89</v>
      </c>
      <c r="L725" s="89">
        <v>15.5</v>
      </c>
      <c r="M725" s="6"/>
      <c r="N725" s="6"/>
      <c r="O725" s="7"/>
      <c r="P725" s="6"/>
      <c r="Q725" s="6"/>
      <c r="R725" s="3"/>
      <c r="S725"/>
      <c r="T725"/>
      <c r="U725"/>
      <c r="V725"/>
      <c r="W725"/>
      <c r="X725"/>
      <c r="Y725"/>
      <c r="Z725" s="4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  <c r="ALZ725"/>
      <c r="AMA725"/>
      <c r="AMB725"/>
      <c r="AMC725"/>
      <c r="AMD725"/>
      <c r="AME725"/>
      <c r="AMF725"/>
      <c r="AMG725"/>
      <c r="AMH725"/>
      <c r="AMI725"/>
      <c r="AMJ725"/>
    </row>
    <row r="726" spans="1:1024" ht="26.25">
      <c r="A726" s="108"/>
      <c r="B726" s="91" t="s">
        <v>32</v>
      </c>
      <c r="C726" s="94">
        <v>0</v>
      </c>
      <c r="D726" s="94">
        <v>6100</v>
      </c>
      <c r="E726" s="94">
        <v>5808.1419999999998</v>
      </c>
      <c r="F726" s="92">
        <v>95.2</v>
      </c>
      <c r="G726" s="93" t="s">
        <v>365</v>
      </c>
      <c r="H726" s="93" t="s">
        <v>175</v>
      </c>
      <c r="I726" s="94" t="s">
        <v>238</v>
      </c>
      <c r="J726" s="94">
        <v>38</v>
      </c>
      <c r="K726" s="94">
        <v>49.99</v>
      </c>
      <c r="L726" s="95">
        <v>131.6</v>
      </c>
      <c r="M726" s="6"/>
      <c r="N726" s="6"/>
      <c r="O726" s="7"/>
      <c r="P726" s="6"/>
      <c r="Q726" s="6"/>
      <c r="R726" s="3"/>
      <c r="S726"/>
      <c r="T726"/>
      <c r="U726"/>
      <c r="V726"/>
      <c r="W726"/>
      <c r="X726"/>
      <c r="Y726"/>
      <c r="Z726" s="4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</row>
    <row r="727" spans="1:1024" ht="26.25">
      <c r="A727" s="101"/>
      <c r="B727" s="86" t="s">
        <v>32</v>
      </c>
      <c r="C727" s="96">
        <v>0</v>
      </c>
      <c r="D727" s="96">
        <v>950</v>
      </c>
      <c r="E727" s="96">
        <v>0</v>
      </c>
      <c r="F727" s="87">
        <v>0</v>
      </c>
      <c r="G727" s="88" t="s">
        <v>366</v>
      </c>
      <c r="H727" s="88" t="s">
        <v>175</v>
      </c>
      <c r="I727" s="96" t="s">
        <v>238</v>
      </c>
      <c r="J727" s="96">
        <v>38</v>
      </c>
      <c r="K727" s="96">
        <v>0</v>
      </c>
      <c r="L727" s="89">
        <v>0</v>
      </c>
      <c r="M727" s="6"/>
      <c r="N727" s="6"/>
      <c r="O727" s="7"/>
      <c r="P727" s="6"/>
      <c r="Q727" s="6"/>
      <c r="R727" s="3"/>
      <c r="S727"/>
      <c r="T727"/>
      <c r="U727"/>
      <c r="V727"/>
      <c r="W727"/>
      <c r="X727"/>
      <c r="Y727"/>
      <c r="Z727" s="4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  <c r="ALZ727"/>
      <c r="AMA727"/>
      <c r="AMB727"/>
      <c r="AMC727"/>
      <c r="AMD727"/>
      <c r="AME727"/>
      <c r="AMF727"/>
      <c r="AMG727"/>
      <c r="AMH727"/>
      <c r="AMI727"/>
      <c r="AMJ727"/>
    </row>
    <row r="728" spans="1:1024" ht="31.5">
      <c r="A728" s="108" t="s">
        <v>367</v>
      </c>
      <c r="B728" s="91"/>
      <c r="C728" s="94"/>
      <c r="D728" s="94"/>
      <c r="E728" s="94"/>
      <c r="F728" s="92"/>
      <c r="G728" s="93" t="s">
        <v>368</v>
      </c>
      <c r="H728" s="93" t="s">
        <v>369</v>
      </c>
      <c r="I728" s="94" t="s">
        <v>238</v>
      </c>
      <c r="J728" s="94" t="s">
        <v>238</v>
      </c>
      <c r="K728" s="94">
        <v>85.8</v>
      </c>
      <c r="L728" s="95" t="s">
        <v>238</v>
      </c>
      <c r="M728" s="6"/>
      <c r="N728" s="6"/>
      <c r="O728" s="7"/>
      <c r="P728" s="6"/>
      <c r="Q728" s="6"/>
      <c r="R728" s="3"/>
      <c r="S728"/>
      <c r="T728"/>
      <c r="U728"/>
      <c r="V728"/>
      <c r="W728"/>
      <c r="X728"/>
      <c r="Y728"/>
      <c r="Z728" s="4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</row>
    <row r="729" spans="1:1024" ht="31.5">
      <c r="A729" s="101" t="s">
        <v>370</v>
      </c>
      <c r="B729" s="86"/>
      <c r="C729" s="96"/>
      <c r="D729" s="96"/>
      <c r="E729" s="96"/>
      <c r="F729" s="87"/>
      <c r="G729" s="88"/>
      <c r="H729" s="88"/>
      <c r="I729" s="96"/>
      <c r="J729" s="96"/>
      <c r="K729" s="96"/>
      <c r="L729" s="89"/>
      <c r="M729" s="6"/>
      <c r="N729" s="6"/>
      <c r="O729" s="7"/>
      <c r="P729" s="6"/>
      <c r="Q729" s="6"/>
      <c r="R729" s="3"/>
      <c r="S729"/>
      <c r="T729"/>
      <c r="U729"/>
      <c r="V729"/>
      <c r="W729"/>
      <c r="X729"/>
      <c r="Y729"/>
      <c r="Z729" s="4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  <c r="ALM729"/>
      <c r="ALN729"/>
      <c r="ALO729"/>
      <c r="ALP729"/>
      <c r="ALQ729"/>
      <c r="ALR729"/>
      <c r="ALS729"/>
      <c r="ALT729"/>
      <c r="ALU729"/>
      <c r="ALV729"/>
      <c r="ALW729"/>
      <c r="ALX729"/>
      <c r="ALY729"/>
      <c r="ALZ729"/>
      <c r="AMA729"/>
      <c r="AMB729"/>
      <c r="AMC729"/>
      <c r="AMD729"/>
      <c r="AME729"/>
      <c r="AMF729"/>
      <c r="AMG729"/>
      <c r="AMH729"/>
      <c r="AMI729"/>
      <c r="AMJ729"/>
    </row>
    <row r="730" spans="1:1024" ht="47.25">
      <c r="A730" s="108" t="s">
        <v>334</v>
      </c>
      <c r="B730" s="91"/>
      <c r="C730" s="94"/>
      <c r="D730" s="94"/>
      <c r="E730" s="94"/>
      <c r="F730" s="92"/>
      <c r="G730" s="93"/>
      <c r="H730" s="93"/>
      <c r="I730" s="94"/>
      <c r="J730" s="94"/>
      <c r="K730" s="94"/>
      <c r="L730" s="95"/>
      <c r="M730" s="6"/>
      <c r="N730" s="6"/>
      <c r="O730" s="7"/>
      <c r="P730" s="6"/>
      <c r="Q730" s="6"/>
      <c r="R730" s="3"/>
      <c r="S730"/>
      <c r="T730"/>
      <c r="U730"/>
      <c r="V730"/>
      <c r="W730"/>
      <c r="X730"/>
      <c r="Y730"/>
      <c r="Z730" s="4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  <c r="ZY730"/>
      <c r="ZZ730"/>
      <c r="AAA730"/>
      <c r="AAB730"/>
      <c r="AAC730"/>
      <c r="AAD730"/>
      <c r="AAE730"/>
      <c r="AAF730"/>
      <c r="AAG730"/>
      <c r="AAH730"/>
      <c r="AAI730"/>
      <c r="AAJ730"/>
      <c r="AAK730"/>
      <c r="AAL730"/>
      <c r="AAM730"/>
      <c r="AAN730"/>
      <c r="AAO730"/>
      <c r="AAP730"/>
      <c r="AAQ730"/>
      <c r="AAR730"/>
      <c r="AAS730"/>
      <c r="AAT730"/>
      <c r="AAU730"/>
      <c r="AAV730"/>
      <c r="AAW730"/>
      <c r="AAX730"/>
      <c r="AAY730"/>
      <c r="AAZ730"/>
      <c r="ABA730"/>
      <c r="ABB730"/>
      <c r="ABC730"/>
      <c r="ABD730"/>
      <c r="ABE730"/>
      <c r="ABF730"/>
      <c r="ABG730"/>
      <c r="ABH730"/>
      <c r="ABI730"/>
      <c r="ABJ730"/>
      <c r="ABK730"/>
      <c r="ABL730"/>
      <c r="ABM730"/>
      <c r="ABN730"/>
      <c r="ABO730"/>
      <c r="ABP730"/>
      <c r="ABQ730"/>
      <c r="ABR730"/>
      <c r="ABS730"/>
      <c r="ABT730"/>
      <c r="ABU730"/>
      <c r="ABV730"/>
      <c r="ABW730"/>
      <c r="ABX730"/>
      <c r="ABY730"/>
      <c r="ABZ730"/>
      <c r="ACA730"/>
      <c r="ACB730"/>
      <c r="ACC730"/>
      <c r="ACD730"/>
      <c r="ACE730"/>
      <c r="ACF730"/>
      <c r="ACG730"/>
      <c r="ACH730"/>
      <c r="ACI730"/>
      <c r="ACJ730"/>
      <c r="ACK730"/>
      <c r="ACL730"/>
      <c r="ACM730"/>
      <c r="ACN730"/>
      <c r="ACO730"/>
      <c r="ACP730"/>
      <c r="ACQ730"/>
      <c r="ACR730"/>
      <c r="ACS730"/>
      <c r="ACT730"/>
      <c r="ACU730"/>
      <c r="ACV730"/>
      <c r="ACW730"/>
      <c r="ACX730"/>
      <c r="ACY730"/>
      <c r="ACZ730"/>
      <c r="ADA730"/>
      <c r="ADB730"/>
      <c r="ADC730"/>
      <c r="ADD730"/>
      <c r="ADE730"/>
      <c r="ADF730"/>
      <c r="ADG730"/>
      <c r="ADH730"/>
      <c r="ADI730"/>
      <c r="ADJ730"/>
      <c r="ADK730"/>
      <c r="ADL730"/>
      <c r="ADM730"/>
      <c r="ADN730"/>
      <c r="ADO730"/>
      <c r="ADP730"/>
      <c r="ADQ730"/>
      <c r="ADR730"/>
      <c r="ADS730"/>
      <c r="ADT730"/>
      <c r="ADU730"/>
      <c r="ADV730"/>
      <c r="ADW730"/>
      <c r="ADX730"/>
      <c r="ADY730"/>
      <c r="ADZ730"/>
      <c r="AEA730"/>
      <c r="AEB730"/>
      <c r="AEC730"/>
      <c r="AED730"/>
      <c r="AEE730"/>
      <c r="AEF730"/>
      <c r="AEG730"/>
      <c r="AEH730"/>
      <c r="AEI730"/>
      <c r="AEJ730"/>
      <c r="AEK730"/>
      <c r="AEL730"/>
      <c r="AEM730"/>
      <c r="AEN730"/>
      <c r="AEO730"/>
      <c r="AEP730"/>
      <c r="AEQ730"/>
      <c r="AER730"/>
      <c r="AES730"/>
      <c r="AET730"/>
      <c r="AEU730"/>
      <c r="AEV730"/>
      <c r="AEW730"/>
      <c r="AEX730"/>
      <c r="AEY730"/>
      <c r="AEZ730"/>
      <c r="AFA730"/>
      <c r="AFB730"/>
      <c r="AFC730"/>
      <c r="AFD730"/>
      <c r="AFE730"/>
      <c r="AFF730"/>
      <c r="AFG730"/>
      <c r="AFH730"/>
      <c r="AFI730"/>
      <c r="AFJ730"/>
      <c r="AFK730"/>
      <c r="AFL730"/>
      <c r="AFM730"/>
      <c r="AFN730"/>
      <c r="AFO730"/>
      <c r="AFP730"/>
      <c r="AFQ730"/>
      <c r="AFR730"/>
      <c r="AFS730"/>
      <c r="AFT730"/>
      <c r="AFU730"/>
      <c r="AFV730"/>
      <c r="AFW730"/>
      <c r="AFX730"/>
      <c r="AFY730"/>
      <c r="AFZ730"/>
      <c r="AGA730"/>
      <c r="AGB730"/>
      <c r="AGC730"/>
      <c r="AGD730"/>
      <c r="AGE730"/>
      <c r="AGF730"/>
      <c r="AGG730"/>
      <c r="AGH730"/>
      <c r="AGI730"/>
      <c r="AGJ730"/>
      <c r="AGK730"/>
      <c r="AGL730"/>
      <c r="AGM730"/>
      <c r="AGN730"/>
      <c r="AGO730"/>
      <c r="AGP730"/>
      <c r="AGQ730"/>
      <c r="AGR730"/>
      <c r="AGS730"/>
      <c r="AGT730"/>
      <c r="AGU730"/>
      <c r="AGV730"/>
      <c r="AGW730"/>
      <c r="AGX730"/>
      <c r="AGY730"/>
      <c r="AGZ730"/>
      <c r="AHA730"/>
      <c r="AHB730"/>
      <c r="AHC730"/>
      <c r="AHD730"/>
      <c r="AHE730"/>
      <c r="AHF730"/>
      <c r="AHG730"/>
      <c r="AHH730"/>
      <c r="AHI730"/>
      <c r="AHJ730"/>
      <c r="AHK730"/>
      <c r="AHL730"/>
      <c r="AHM730"/>
      <c r="AHN730"/>
      <c r="AHO730"/>
      <c r="AHP730"/>
      <c r="AHQ730"/>
      <c r="AHR730"/>
      <c r="AHS730"/>
      <c r="AHT730"/>
      <c r="AHU730"/>
      <c r="AHV730"/>
      <c r="AHW730"/>
      <c r="AHX730"/>
      <c r="AHY730"/>
      <c r="AHZ730"/>
      <c r="AIA730"/>
      <c r="AIB730"/>
      <c r="AIC730"/>
      <c r="AID730"/>
      <c r="AIE730"/>
      <c r="AIF730"/>
      <c r="AIG730"/>
      <c r="AIH730"/>
      <c r="AII730"/>
      <c r="AIJ730"/>
      <c r="AIK730"/>
      <c r="AIL730"/>
      <c r="AIM730"/>
      <c r="AIN730"/>
      <c r="AIO730"/>
      <c r="AIP730"/>
      <c r="AIQ730"/>
      <c r="AIR730"/>
      <c r="AIS730"/>
      <c r="AIT730"/>
      <c r="AIU730"/>
      <c r="AIV730"/>
      <c r="AIW730"/>
      <c r="AIX730"/>
      <c r="AIY730"/>
      <c r="AIZ730"/>
      <c r="AJA730"/>
      <c r="AJB730"/>
      <c r="AJC730"/>
      <c r="AJD730"/>
      <c r="AJE730"/>
      <c r="AJF730"/>
      <c r="AJG730"/>
      <c r="AJH730"/>
      <c r="AJI730"/>
      <c r="AJJ730"/>
      <c r="AJK730"/>
      <c r="AJL730"/>
      <c r="AJM730"/>
      <c r="AJN730"/>
      <c r="AJO730"/>
      <c r="AJP730"/>
      <c r="AJQ730"/>
      <c r="AJR730"/>
      <c r="AJS730"/>
      <c r="AJT730"/>
      <c r="AJU730"/>
      <c r="AJV730"/>
      <c r="AJW730"/>
      <c r="AJX730"/>
      <c r="AJY730"/>
      <c r="AJZ730"/>
      <c r="AKA730"/>
      <c r="AKB730"/>
      <c r="AKC730"/>
      <c r="AKD730"/>
      <c r="AKE730"/>
      <c r="AKF730"/>
      <c r="AKG730"/>
      <c r="AKH730"/>
      <c r="AKI730"/>
      <c r="AKJ730"/>
      <c r="AKK730"/>
      <c r="AKL730"/>
      <c r="AKM730"/>
      <c r="AKN730"/>
      <c r="AKO730"/>
      <c r="AKP730"/>
      <c r="AKQ730"/>
      <c r="AKR730"/>
      <c r="AKS730"/>
      <c r="AKT730"/>
      <c r="AKU730"/>
      <c r="AKV730"/>
      <c r="AKW730"/>
      <c r="AKX730"/>
      <c r="AKY730"/>
      <c r="AKZ730"/>
      <c r="ALA730"/>
      <c r="ALB730"/>
      <c r="ALC730"/>
      <c r="ALD730"/>
      <c r="ALE730"/>
      <c r="ALF730"/>
      <c r="ALG730"/>
      <c r="ALH730"/>
      <c r="ALI730"/>
      <c r="ALJ730"/>
      <c r="ALK730"/>
      <c r="ALL730"/>
      <c r="ALM730"/>
      <c r="ALN730"/>
      <c r="ALO730"/>
      <c r="ALP730"/>
      <c r="ALQ730"/>
      <c r="ALR730"/>
      <c r="ALS730"/>
      <c r="ALT730"/>
      <c r="ALU730"/>
      <c r="ALV730"/>
      <c r="ALW730"/>
      <c r="ALX730"/>
      <c r="ALY730"/>
      <c r="ALZ730"/>
      <c r="AMA730"/>
      <c r="AMB730"/>
      <c r="AMC730"/>
      <c r="AMD730"/>
      <c r="AME730"/>
      <c r="AMF730"/>
      <c r="AMG730"/>
      <c r="AMH730"/>
      <c r="AMI730"/>
      <c r="AMJ730"/>
    </row>
    <row r="731" spans="1:1024" ht="31.5">
      <c r="A731" s="101" t="s">
        <v>370</v>
      </c>
      <c r="B731" s="86"/>
      <c r="C731" s="96">
        <v>118975638.02500001</v>
      </c>
      <c r="D731" s="96">
        <v>135024621.02500001</v>
      </c>
      <c r="E731" s="96">
        <v>133475761.763</v>
      </c>
      <c r="F731" s="87">
        <v>98.9</v>
      </c>
      <c r="G731" s="88" t="s">
        <v>45</v>
      </c>
      <c r="H731" s="88" t="s">
        <v>46</v>
      </c>
      <c r="I731" s="96">
        <v>1765593</v>
      </c>
      <c r="J731" s="96">
        <v>1750972</v>
      </c>
      <c r="K731" s="96">
        <v>1758132</v>
      </c>
      <c r="L731" s="89">
        <v>100.4</v>
      </c>
      <c r="M731" s="6"/>
      <c r="N731" s="6"/>
      <c r="O731" s="7"/>
      <c r="P731" s="6"/>
      <c r="Q731" s="6"/>
      <c r="R731" s="3"/>
      <c r="S731"/>
      <c r="T731"/>
      <c r="U731"/>
      <c r="V731"/>
      <c r="W731"/>
      <c r="X731"/>
      <c r="Y731"/>
      <c r="Z731" s="4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</row>
    <row r="732" spans="1:1024">
      <c r="A732" s="108"/>
      <c r="B732" s="91"/>
      <c r="C732" s="94"/>
      <c r="D732" s="94"/>
      <c r="E732" s="94"/>
      <c r="F732" s="92"/>
      <c r="G732" s="93" t="s">
        <v>48</v>
      </c>
      <c r="H732" s="93" t="s">
        <v>49</v>
      </c>
      <c r="I732" s="94">
        <v>1310089</v>
      </c>
      <c r="J732" s="94">
        <v>1327886</v>
      </c>
      <c r="K732" s="94">
        <v>1334094</v>
      </c>
      <c r="L732" s="95">
        <v>100.5</v>
      </c>
      <c r="M732" s="6"/>
      <c r="N732" s="6"/>
      <c r="O732" s="7"/>
      <c r="P732" s="6"/>
      <c r="Q732" s="6"/>
      <c r="R732" s="3"/>
      <c r="S732"/>
      <c r="T732"/>
      <c r="U732"/>
      <c r="V732"/>
      <c r="W732"/>
      <c r="X732"/>
      <c r="Y732"/>
      <c r="Z732" s="4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</row>
    <row r="733" spans="1:1024" ht="47.25">
      <c r="A733" s="101" t="s">
        <v>371</v>
      </c>
      <c r="B733" s="86"/>
      <c r="C733" s="96"/>
      <c r="D733" s="96"/>
      <c r="E733" s="96"/>
      <c r="F733" s="87"/>
      <c r="G733" s="88"/>
      <c r="H733" s="88"/>
      <c r="I733" s="96"/>
      <c r="J733" s="96"/>
      <c r="K733" s="96"/>
      <c r="L733" s="89"/>
      <c r="M733" s="6"/>
      <c r="N733" s="6"/>
      <c r="O733" s="7"/>
      <c r="P733" s="6"/>
      <c r="Q733" s="6"/>
      <c r="R733" s="3"/>
      <c r="S733"/>
      <c r="T733"/>
      <c r="U733"/>
      <c r="V733"/>
      <c r="W733"/>
      <c r="X733"/>
      <c r="Y733"/>
      <c r="Z733" s="4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</row>
    <row r="734" spans="1:1024" ht="31.5">
      <c r="A734" s="108" t="s">
        <v>370</v>
      </c>
      <c r="B734" s="91"/>
      <c r="C734" s="94">
        <v>69938597.951000005</v>
      </c>
      <c r="D734" s="94">
        <v>76188797.951000005</v>
      </c>
      <c r="E734" s="94">
        <v>75696458.511000007</v>
      </c>
      <c r="F734" s="92">
        <v>99.4</v>
      </c>
      <c r="G734" s="93" t="s">
        <v>45</v>
      </c>
      <c r="H734" s="93" t="s">
        <v>46</v>
      </c>
      <c r="I734" s="94">
        <v>2350918</v>
      </c>
      <c r="J734" s="94">
        <v>2380522</v>
      </c>
      <c r="K734" s="94">
        <v>2386454</v>
      </c>
      <c r="L734" s="95">
        <v>100.2</v>
      </c>
      <c r="M734" s="6"/>
      <c r="N734" s="6"/>
      <c r="O734" s="7"/>
      <c r="P734" s="6"/>
      <c r="Q734" s="6"/>
      <c r="R734" s="3"/>
      <c r="S734"/>
      <c r="T734"/>
      <c r="U734"/>
      <c r="V734"/>
      <c r="W734"/>
      <c r="X734"/>
      <c r="Y734"/>
      <c r="Z734" s="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</row>
    <row r="735" spans="1:1024">
      <c r="A735" s="101"/>
      <c r="B735" s="86"/>
      <c r="C735" s="96"/>
      <c r="D735" s="96"/>
      <c r="E735" s="96"/>
      <c r="F735" s="87"/>
      <c r="G735" s="88" t="s">
        <v>48</v>
      </c>
      <c r="H735" s="88" t="s">
        <v>49</v>
      </c>
      <c r="I735" s="96">
        <v>178107</v>
      </c>
      <c r="J735" s="96">
        <v>167354</v>
      </c>
      <c r="K735" s="96">
        <v>165764</v>
      </c>
      <c r="L735" s="89">
        <v>99</v>
      </c>
      <c r="M735" s="6"/>
      <c r="N735" s="6"/>
      <c r="O735" s="7"/>
      <c r="P735" s="6"/>
      <c r="Q735" s="6"/>
      <c r="R735" s="3"/>
      <c r="S735"/>
      <c r="T735"/>
      <c r="U735"/>
      <c r="V735"/>
      <c r="W735"/>
      <c r="X735"/>
      <c r="Y735"/>
      <c r="Z735" s="4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</row>
    <row r="736" spans="1:1024" ht="31.5">
      <c r="A736" s="108" t="s">
        <v>291</v>
      </c>
      <c r="B736" s="91"/>
      <c r="C736" s="94"/>
      <c r="D736" s="94"/>
      <c r="E736" s="94"/>
      <c r="F736" s="92"/>
      <c r="G736" s="93"/>
      <c r="H736" s="93"/>
      <c r="I736" s="94"/>
      <c r="J736" s="94"/>
      <c r="K736" s="94"/>
      <c r="L736" s="95"/>
      <c r="M736" s="6"/>
      <c r="N736" s="6"/>
      <c r="O736" s="7"/>
      <c r="P736" s="6"/>
      <c r="Q736" s="6"/>
      <c r="R736" s="3"/>
      <c r="S736"/>
      <c r="T736"/>
      <c r="U736"/>
      <c r="V736"/>
      <c r="W736"/>
      <c r="X736"/>
      <c r="Y736"/>
      <c r="Z736" s="4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</row>
    <row r="737" spans="1:1024" ht="31.5">
      <c r="A737" s="85" t="s">
        <v>370</v>
      </c>
      <c r="B737" s="86"/>
      <c r="C737" s="96">
        <v>336914.37</v>
      </c>
      <c r="D737" s="96">
        <v>715714.37</v>
      </c>
      <c r="E737" s="96">
        <v>646115.19799999997</v>
      </c>
      <c r="F737" s="87">
        <v>90.3</v>
      </c>
      <c r="G737" s="88" t="s">
        <v>254</v>
      </c>
      <c r="H737" s="88" t="s">
        <v>101</v>
      </c>
      <c r="I737" s="96">
        <v>175608</v>
      </c>
      <c r="J737" s="96">
        <v>176712</v>
      </c>
      <c r="K737" s="96">
        <v>175205</v>
      </c>
      <c r="L737" s="89">
        <v>99.1</v>
      </c>
      <c r="M737" s="6"/>
      <c r="N737" s="6"/>
      <c r="O737" s="7"/>
      <c r="P737" s="6"/>
      <c r="Q737" s="6"/>
      <c r="R737" s="3"/>
      <c r="S737"/>
      <c r="T737"/>
      <c r="U737"/>
      <c r="V737"/>
      <c r="W737"/>
      <c r="X737"/>
      <c r="Y737"/>
      <c r="Z737" s="4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</row>
    <row r="738" spans="1:1024">
      <c r="A738" s="108"/>
      <c r="B738" s="91"/>
      <c r="C738" s="94"/>
      <c r="D738" s="94"/>
      <c r="E738" s="94"/>
      <c r="F738" s="92"/>
      <c r="G738" s="93" t="s">
        <v>274</v>
      </c>
      <c r="H738" s="93" t="s">
        <v>101</v>
      </c>
      <c r="I738" s="94">
        <v>105609</v>
      </c>
      <c r="J738" s="94">
        <v>105621</v>
      </c>
      <c r="K738" s="94">
        <v>105372</v>
      </c>
      <c r="L738" s="95">
        <v>99.8</v>
      </c>
      <c r="M738" s="6"/>
      <c r="N738" s="6"/>
      <c r="O738" s="7"/>
      <c r="P738" s="6"/>
      <c r="Q738" s="6"/>
      <c r="R738" s="3"/>
      <c r="S738"/>
      <c r="T738"/>
      <c r="U738"/>
      <c r="V738"/>
      <c r="W738"/>
      <c r="X738"/>
      <c r="Y738"/>
      <c r="Z738" s="4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  <c r="ABE738"/>
      <c r="ABF738"/>
      <c r="ABG738"/>
      <c r="ABH738"/>
      <c r="ABI738"/>
      <c r="ABJ738"/>
      <c r="ABK738"/>
      <c r="ABL738"/>
      <c r="ABM738"/>
      <c r="ABN738"/>
      <c r="ABO738"/>
      <c r="ABP738"/>
      <c r="ABQ738"/>
      <c r="ABR738"/>
      <c r="ABS738"/>
      <c r="ABT738"/>
      <c r="ABU738"/>
      <c r="ABV738"/>
      <c r="ABW738"/>
      <c r="ABX738"/>
      <c r="ABY738"/>
      <c r="ABZ738"/>
      <c r="ACA738"/>
      <c r="ACB738"/>
      <c r="ACC738"/>
      <c r="ACD738"/>
      <c r="ACE738"/>
      <c r="ACF738"/>
      <c r="ACG738"/>
      <c r="ACH738"/>
      <c r="ACI738"/>
      <c r="ACJ738"/>
      <c r="ACK738"/>
      <c r="ACL738"/>
      <c r="ACM738"/>
      <c r="ACN738"/>
      <c r="ACO738"/>
      <c r="ACP738"/>
      <c r="ACQ738"/>
      <c r="ACR738"/>
      <c r="ACS738"/>
      <c r="ACT738"/>
      <c r="ACU738"/>
      <c r="ACV738"/>
      <c r="ACW738"/>
      <c r="ACX738"/>
      <c r="ACY738"/>
      <c r="ACZ738"/>
      <c r="ADA738"/>
      <c r="ADB738"/>
      <c r="ADC738"/>
      <c r="ADD738"/>
      <c r="ADE738"/>
      <c r="ADF738"/>
      <c r="ADG738"/>
      <c r="ADH738"/>
      <c r="ADI738"/>
      <c r="ADJ738"/>
      <c r="ADK738"/>
      <c r="ADL738"/>
      <c r="ADM738"/>
      <c r="ADN738"/>
      <c r="ADO738"/>
      <c r="ADP738"/>
      <c r="ADQ738"/>
      <c r="ADR738"/>
      <c r="ADS738"/>
      <c r="ADT738"/>
      <c r="ADU738"/>
      <c r="ADV738"/>
      <c r="ADW738"/>
      <c r="ADX738"/>
      <c r="ADY738"/>
      <c r="ADZ738"/>
      <c r="AEA738"/>
      <c r="AEB738"/>
      <c r="AEC738"/>
      <c r="AED738"/>
      <c r="AEE738"/>
      <c r="AEF738"/>
      <c r="AEG738"/>
      <c r="AEH738"/>
      <c r="AEI738"/>
      <c r="AEJ738"/>
      <c r="AEK738"/>
      <c r="AEL738"/>
      <c r="AEM738"/>
      <c r="AEN738"/>
      <c r="AEO738"/>
      <c r="AEP738"/>
      <c r="AEQ738"/>
      <c r="AER738"/>
      <c r="AES738"/>
      <c r="AET738"/>
      <c r="AEU738"/>
      <c r="AEV738"/>
      <c r="AEW738"/>
      <c r="AEX738"/>
      <c r="AEY738"/>
      <c r="AEZ738"/>
      <c r="AFA738"/>
      <c r="AFB738"/>
      <c r="AFC738"/>
      <c r="AFD738"/>
      <c r="AFE738"/>
      <c r="AFF738"/>
      <c r="AFG738"/>
      <c r="AFH738"/>
      <c r="AFI738"/>
      <c r="AFJ738"/>
      <c r="AFK738"/>
      <c r="AFL738"/>
      <c r="AFM738"/>
      <c r="AFN738"/>
      <c r="AFO738"/>
      <c r="AFP738"/>
      <c r="AFQ738"/>
      <c r="AFR738"/>
      <c r="AFS738"/>
      <c r="AFT738"/>
      <c r="AFU738"/>
      <c r="AFV738"/>
      <c r="AFW738"/>
      <c r="AFX738"/>
      <c r="AFY738"/>
      <c r="AFZ738"/>
      <c r="AGA738"/>
      <c r="AGB738"/>
      <c r="AGC738"/>
      <c r="AGD738"/>
      <c r="AGE738"/>
      <c r="AGF738"/>
      <c r="AGG738"/>
      <c r="AGH738"/>
      <c r="AGI738"/>
      <c r="AGJ738"/>
      <c r="AGK738"/>
      <c r="AGL738"/>
      <c r="AGM738"/>
      <c r="AGN738"/>
      <c r="AGO738"/>
      <c r="AGP738"/>
      <c r="AGQ738"/>
      <c r="AGR738"/>
      <c r="AGS738"/>
      <c r="AGT738"/>
      <c r="AGU738"/>
      <c r="AGV738"/>
      <c r="AGW738"/>
      <c r="AGX738"/>
      <c r="AGY738"/>
      <c r="AGZ738"/>
      <c r="AHA738"/>
      <c r="AHB738"/>
      <c r="AHC738"/>
      <c r="AHD738"/>
      <c r="AHE738"/>
      <c r="AHF738"/>
      <c r="AHG738"/>
      <c r="AHH738"/>
      <c r="AHI738"/>
      <c r="AHJ738"/>
      <c r="AHK738"/>
      <c r="AHL738"/>
      <c r="AHM738"/>
      <c r="AHN738"/>
      <c r="AHO738"/>
      <c r="AHP738"/>
      <c r="AHQ738"/>
      <c r="AHR738"/>
      <c r="AHS738"/>
      <c r="AHT738"/>
      <c r="AHU738"/>
      <c r="AHV738"/>
      <c r="AHW738"/>
      <c r="AHX738"/>
      <c r="AHY738"/>
      <c r="AHZ738"/>
      <c r="AIA738"/>
      <c r="AIB738"/>
      <c r="AIC738"/>
      <c r="AID738"/>
      <c r="AIE738"/>
      <c r="AIF738"/>
      <c r="AIG738"/>
      <c r="AIH738"/>
      <c r="AII738"/>
      <c r="AIJ738"/>
      <c r="AIK738"/>
      <c r="AIL738"/>
      <c r="AIM738"/>
      <c r="AIN738"/>
      <c r="AIO738"/>
      <c r="AIP738"/>
      <c r="AIQ738"/>
      <c r="AIR738"/>
      <c r="AIS738"/>
      <c r="AIT738"/>
      <c r="AIU738"/>
      <c r="AIV738"/>
      <c r="AIW738"/>
      <c r="AIX738"/>
      <c r="AIY738"/>
      <c r="AIZ738"/>
      <c r="AJA738"/>
      <c r="AJB738"/>
      <c r="AJC738"/>
      <c r="AJD738"/>
      <c r="AJE738"/>
      <c r="AJF738"/>
      <c r="AJG738"/>
      <c r="AJH738"/>
      <c r="AJI738"/>
      <c r="AJJ738"/>
      <c r="AJK738"/>
      <c r="AJL738"/>
      <c r="AJM738"/>
      <c r="AJN738"/>
      <c r="AJO738"/>
      <c r="AJP738"/>
      <c r="AJQ738"/>
      <c r="AJR738"/>
      <c r="AJS738"/>
      <c r="AJT738"/>
      <c r="AJU738"/>
      <c r="AJV738"/>
      <c r="AJW738"/>
      <c r="AJX738"/>
      <c r="AJY738"/>
      <c r="AJZ738"/>
      <c r="AKA738"/>
      <c r="AKB738"/>
      <c r="AKC738"/>
      <c r="AKD738"/>
      <c r="AKE738"/>
      <c r="AKF738"/>
      <c r="AKG738"/>
      <c r="AKH738"/>
      <c r="AKI738"/>
      <c r="AKJ738"/>
      <c r="AKK738"/>
      <c r="AKL738"/>
      <c r="AKM738"/>
      <c r="AKN738"/>
      <c r="AKO738"/>
      <c r="AKP738"/>
      <c r="AKQ738"/>
      <c r="AKR738"/>
      <c r="AKS738"/>
      <c r="AKT738"/>
      <c r="AKU738"/>
      <c r="AKV738"/>
      <c r="AKW738"/>
      <c r="AKX738"/>
      <c r="AKY738"/>
      <c r="AKZ738"/>
      <c r="ALA738"/>
      <c r="ALB738"/>
      <c r="ALC738"/>
      <c r="ALD738"/>
      <c r="ALE738"/>
      <c r="ALF738"/>
      <c r="ALG738"/>
      <c r="ALH738"/>
      <c r="ALI738"/>
      <c r="ALJ738"/>
      <c r="ALK738"/>
      <c r="ALL738"/>
      <c r="ALM738"/>
      <c r="ALN738"/>
      <c r="ALO738"/>
      <c r="ALP738"/>
      <c r="ALQ738"/>
      <c r="ALR738"/>
      <c r="ALS738"/>
      <c r="ALT738"/>
      <c r="ALU738"/>
      <c r="ALV738"/>
      <c r="ALW738"/>
      <c r="ALX738"/>
      <c r="ALY738"/>
      <c r="ALZ738"/>
      <c r="AMA738"/>
      <c r="AMB738"/>
      <c r="AMC738"/>
      <c r="AMD738"/>
      <c r="AME738"/>
      <c r="AMF738"/>
      <c r="AMG738"/>
      <c r="AMH738"/>
      <c r="AMI738"/>
      <c r="AMJ738"/>
    </row>
    <row r="739" spans="1:1024">
      <c r="A739" s="101" t="s">
        <v>292</v>
      </c>
      <c r="B739" s="86"/>
      <c r="C739" s="96"/>
      <c r="D739" s="96"/>
      <c r="E739" s="96"/>
      <c r="F739" s="87"/>
      <c r="G739" s="88"/>
      <c r="H739" s="88"/>
      <c r="I739" s="96"/>
      <c r="J739" s="96"/>
      <c r="K739" s="96"/>
      <c r="L739" s="89"/>
      <c r="M739" s="6"/>
      <c r="N739" s="6"/>
      <c r="O739" s="7"/>
      <c r="P739" s="6"/>
      <c r="Q739" s="6"/>
      <c r="R739" s="3"/>
      <c r="S739"/>
      <c r="T739"/>
      <c r="U739"/>
      <c r="V739"/>
      <c r="W739"/>
      <c r="X739"/>
      <c r="Y739"/>
      <c r="Z739" s="4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</row>
    <row r="740" spans="1:1024" ht="31.5">
      <c r="A740" s="90" t="s">
        <v>370</v>
      </c>
      <c r="B740" s="91"/>
      <c r="C740" s="94">
        <v>645622</v>
      </c>
      <c r="D740" s="94">
        <v>645622</v>
      </c>
      <c r="E740" s="94">
        <v>507918.14799999999</v>
      </c>
      <c r="F740" s="92">
        <v>78.7</v>
      </c>
      <c r="G740" s="93" t="s">
        <v>199</v>
      </c>
      <c r="H740" s="93" t="s">
        <v>170</v>
      </c>
      <c r="I740" s="94">
        <v>107838</v>
      </c>
      <c r="J740" s="94">
        <v>92518</v>
      </c>
      <c r="K740" s="94">
        <v>91326</v>
      </c>
      <c r="L740" s="95">
        <v>98.7</v>
      </c>
      <c r="M740" s="6"/>
      <c r="N740" s="6"/>
      <c r="O740" s="7"/>
      <c r="P740" s="6"/>
      <c r="Q740" s="6"/>
      <c r="R740" s="3"/>
      <c r="S740"/>
      <c r="T740"/>
      <c r="U740"/>
      <c r="V740"/>
      <c r="W740"/>
      <c r="X740"/>
      <c r="Y740"/>
      <c r="Z740" s="4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</row>
    <row r="741" spans="1:1024" ht="31.5">
      <c r="A741" s="101" t="s">
        <v>336</v>
      </c>
      <c r="B741" s="86"/>
      <c r="C741" s="96"/>
      <c r="D741" s="96"/>
      <c r="E741" s="96"/>
      <c r="F741" s="87"/>
      <c r="G741" s="88"/>
      <c r="H741" s="88"/>
      <c r="I741" s="96"/>
      <c r="J741" s="96"/>
      <c r="K741" s="96"/>
      <c r="L741" s="89"/>
      <c r="M741" s="6"/>
      <c r="N741" s="6"/>
      <c r="O741" s="7"/>
      <c r="P741" s="6"/>
      <c r="Q741" s="6"/>
      <c r="R741" s="3"/>
      <c r="S741"/>
      <c r="T741"/>
      <c r="U741"/>
      <c r="V741"/>
      <c r="W741"/>
      <c r="X741"/>
      <c r="Y741"/>
      <c r="Z741" s="4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</row>
    <row r="742" spans="1:1024" ht="31.5">
      <c r="A742" s="108" t="s">
        <v>370</v>
      </c>
      <c r="B742" s="91"/>
      <c r="C742" s="94">
        <v>12511623.468</v>
      </c>
      <c r="D742" s="94">
        <v>15276523.468</v>
      </c>
      <c r="E742" s="94">
        <v>14671004.221999999</v>
      </c>
      <c r="F742" s="92">
        <v>96</v>
      </c>
      <c r="G742" s="93" t="s">
        <v>154</v>
      </c>
      <c r="H742" s="93" t="s">
        <v>101</v>
      </c>
      <c r="I742" s="94">
        <v>418</v>
      </c>
      <c r="J742" s="94">
        <v>326</v>
      </c>
      <c r="K742" s="94">
        <v>271</v>
      </c>
      <c r="L742" s="95">
        <v>83.1</v>
      </c>
      <c r="M742" s="6"/>
      <c r="N742" s="6"/>
      <c r="O742" s="7"/>
      <c r="P742" s="6"/>
      <c r="Q742" s="6"/>
      <c r="R742" s="3"/>
      <c r="S742"/>
      <c r="T742"/>
      <c r="U742"/>
      <c r="V742"/>
      <c r="W742"/>
      <c r="X742"/>
      <c r="Y742"/>
      <c r="Z742" s="4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</row>
    <row r="743" spans="1:1024">
      <c r="A743" s="85"/>
      <c r="B743" s="86"/>
      <c r="C743" s="96"/>
      <c r="D743" s="96"/>
      <c r="E743" s="96"/>
      <c r="F743" s="87"/>
      <c r="G743" s="88" t="s">
        <v>169</v>
      </c>
      <c r="H743" s="88" t="s">
        <v>170</v>
      </c>
      <c r="I743" s="96">
        <v>3642100</v>
      </c>
      <c r="J743" s="96">
        <v>2753596</v>
      </c>
      <c r="K743" s="96">
        <v>3156465</v>
      </c>
      <c r="L743" s="89">
        <v>114.6</v>
      </c>
      <c r="M743" s="6"/>
      <c r="N743" s="6"/>
      <c r="O743" s="7"/>
      <c r="P743" s="6"/>
      <c r="Q743" s="6"/>
      <c r="R743" s="3"/>
      <c r="S743"/>
      <c r="T743"/>
      <c r="U743"/>
      <c r="V743"/>
      <c r="W743"/>
      <c r="X743"/>
      <c r="Y743"/>
      <c r="Z743" s="4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</row>
    <row r="744" spans="1:1024">
      <c r="A744" s="108"/>
      <c r="B744" s="91"/>
      <c r="C744" s="94"/>
      <c r="D744" s="94"/>
      <c r="E744" s="94"/>
      <c r="F744" s="92"/>
      <c r="G744" s="93" t="s">
        <v>171</v>
      </c>
      <c r="H744" s="93" t="s">
        <v>170</v>
      </c>
      <c r="I744" s="94">
        <v>79776</v>
      </c>
      <c r="J744" s="94">
        <v>80928</v>
      </c>
      <c r="K744" s="94">
        <v>81484</v>
      </c>
      <c r="L744" s="95">
        <v>100.7</v>
      </c>
      <c r="M744" s="6"/>
      <c r="N744" s="6"/>
      <c r="O744" s="7"/>
      <c r="P744" s="6"/>
      <c r="Q744" s="6"/>
      <c r="R744" s="3"/>
      <c r="S744"/>
      <c r="T744"/>
      <c r="U744"/>
      <c r="V744"/>
      <c r="W744"/>
      <c r="X744"/>
      <c r="Y744"/>
      <c r="Z744" s="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</row>
    <row r="745" spans="1:1024">
      <c r="A745" s="85"/>
      <c r="B745" s="86"/>
      <c r="C745" s="96"/>
      <c r="D745" s="96"/>
      <c r="E745" s="96"/>
      <c r="F745" s="87"/>
      <c r="G745" s="88" t="s">
        <v>172</v>
      </c>
      <c r="H745" s="88" t="s">
        <v>170</v>
      </c>
      <c r="I745" s="96">
        <v>92293</v>
      </c>
      <c r="J745" s="96">
        <v>85321</v>
      </c>
      <c r="K745" s="96">
        <v>81486</v>
      </c>
      <c r="L745" s="89">
        <v>95.5</v>
      </c>
      <c r="M745" s="6"/>
      <c r="N745" s="6"/>
      <c r="O745" s="7"/>
      <c r="P745" s="6"/>
      <c r="Q745" s="6"/>
      <c r="R745" s="3"/>
      <c r="S745"/>
      <c r="T745"/>
      <c r="U745"/>
      <c r="V745"/>
      <c r="W745"/>
      <c r="X745"/>
      <c r="Y745"/>
      <c r="Z745" s="4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</row>
    <row r="746" spans="1:1024">
      <c r="A746" s="108"/>
      <c r="B746" s="91"/>
      <c r="C746" s="94"/>
      <c r="D746" s="94"/>
      <c r="E746" s="94"/>
      <c r="F746" s="92"/>
      <c r="G746" s="93" t="s">
        <v>158</v>
      </c>
      <c r="H746" s="93" t="s">
        <v>101</v>
      </c>
      <c r="I746" s="94">
        <v>66346</v>
      </c>
      <c r="J746" s="94">
        <v>36593</v>
      </c>
      <c r="K746" s="94">
        <v>32382</v>
      </c>
      <c r="L746" s="95">
        <v>88.5</v>
      </c>
      <c r="M746" s="6"/>
      <c r="N746" s="6"/>
      <c r="O746" s="7"/>
      <c r="P746" s="6"/>
      <c r="Q746" s="6"/>
      <c r="R746" s="3"/>
      <c r="S746"/>
      <c r="T746"/>
      <c r="U746"/>
      <c r="V746"/>
      <c r="W746"/>
      <c r="X746"/>
      <c r="Y746"/>
      <c r="Z746" s="4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</row>
    <row r="747" spans="1:1024">
      <c r="A747" s="85"/>
      <c r="B747" s="86"/>
      <c r="C747" s="96"/>
      <c r="D747" s="96"/>
      <c r="E747" s="96"/>
      <c r="F747" s="87"/>
      <c r="G747" s="88" t="s">
        <v>159</v>
      </c>
      <c r="H747" s="88" t="s">
        <v>101</v>
      </c>
      <c r="I747" s="96">
        <v>218416</v>
      </c>
      <c r="J747" s="96">
        <v>129812</v>
      </c>
      <c r="K747" s="96">
        <v>123526</v>
      </c>
      <c r="L747" s="89">
        <v>95.2</v>
      </c>
      <c r="M747" s="6"/>
      <c r="N747" s="6"/>
      <c r="O747" s="7"/>
      <c r="P747" s="6"/>
      <c r="Q747" s="6"/>
      <c r="R747" s="3"/>
      <c r="S747"/>
      <c r="T747"/>
      <c r="U747"/>
      <c r="V747"/>
      <c r="W747"/>
      <c r="X747"/>
      <c r="Y747"/>
      <c r="Z747" s="4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  <c r="ZY747"/>
      <c r="ZZ747"/>
      <c r="AAA747"/>
      <c r="AAB747"/>
      <c r="AAC747"/>
      <c r="AAD747"/>
      <c r="AAE747"/>
      <c r="AAF747"/>
      <c r="AAG747"/>
      <c r="AAH747"/>
      <c r="AAI747"/>
      <c r="AAJ747"/>
      <c r="AAK747"/>
      <c r="AAL747"/>
      <c r="AAM747"/>
      <c r="AAN747"/>
      <c r="AAO747"/>
      <c r="AAP747"/>
      <c r="AAQ747"/>
      <c r="AAR747"/>
      <c r="AAS747"/>
      <c r="AAT747"/>
      <c r="AAU747"/>
      <c r="AAV747"/>
      <c r="AAW747"/>
      <c r="AAX747"/>
      <c r="AAY747"/>
      <c r="AAZ747"/>
      <c r="ABA747"/>
      <c r="ABB747"/>
      <c r="ABC747"/>
      <c r="ABD747"/>
      <c r="ABE747"/>
      <c r="ABF747"/>
      <c r="ABG747"/>
      <c r="ABH747"/>
      <c r="ABI747"/>
      <c r="ABJ747"/>
      <c r="ABK747"/>
      <c r="ABL747"/>
      <c r="ABM747"/>
      <c r="ABN747"/>
      <c r="ABO747"/>
      <c r="ABP747"/>
      <c r="ABQ747"/>
      <c r="ABR747"/>
      <c r="ABS747"/>
      <c r="ABT747"/>
      <c r="ABU747"/>
      <c r="ABV747"/>
      <c r="ABW747"/>
      <c r="ABX747"/>
      <c r="ABY747"/>
      <c r="ABZ747"/>
      <c r="ACA747"/>
      <c r="ACB747"/>
      <c r="ACC747"/>
      <c r="ACD747"/>
      <c r="ACE747"/>
      <c r="ACF747"/>
      <c r="ACG747"/>
      <c r="ACH747"/>
      <c r="ACI747"/>
      <c r="ACJ747"/>
      <c r="ACK747"/>
      <c r="ACL747"/>
      <c r="ACM747"/>
      <c r="ACN747"/>
      <c r="ACO747"/>
      <c r="ACP747"/>
      <c r="ACQ747"/>
      <c r="ACR747"/>
      <c r="ACS747"/>
      <c r="ACT747"/>
      <c r="ACU747"/>
      <c r="ACV747"/>
      <c r="ACW747"/>
      <c r="ACX747"/>
      <c r="ACY747"/>
      <c r="ACZ747"/>
      <c r="ADA747"/>
      <c r="ADB747"/>
      <c r="ADC747"/>
      <c r="ADD747"/>
      <c r="ADE747"/>
      <c r="ADF747"/>
      <c r="ADG747"/>
      <c r="ADH747"/>
      <c r="ADI747"/>
      <c r="ADJ747"/>
      <c r="ADK747"/>
      <c r="ADL747"/>
      <c r="ADM747"/>
      <c r="ADN747"/>
      <c r="ADO747"/>
      <c r="ADP747"/>
      <c r="ADQ747"/>
      <c r="ADR747"/>
      <c r="ADS747"/>
      <c r="ADT747"/>
      <c r="ADU747"/>
      <c r="ADV747"/>
      <c r="ADW747"/>
      <c r="ADX747"/>
      <c r="ADY747"/>
      <c r="ADZ747"/>
      <c r="AEA747"/>
      <c r="AEB747"/>
      <c r="AEC747"/>
      <c r="AED747"/>
      <c r="AEE747"/>
      <c r="AEF747"/>
      <c r="AEG747"/>
      <c r="AEH747"/>
      <c r="AEI747"/>
      <c r="AEJ747"/>
      <c r="AEK747"/>
      <c r="AEL747"/>
      <c r="AEM747"/>
      <c r="AEN747"/>
      <c r="AEO747"/>
      <c r="AEP747"/>
      <c r="AEQ747"/>
      <c r="AER747"/>
      <c r="AES747"/>
      <c r="AET747"/>
      <c r="AEU747"/>
      <c r="AEV747"/>
      <c r="AEW747"/>
      <c r="AEX747"/>
      <c r="AEY747"/>
      <c r="AEZ747"/>
      <c r="AFA747"/>
      <c r="AFB747"/>
      <c r="AFC747"/>
      <c r="AFD747"/>
      <c r="AFE747"/>
      <c r="AFF747"/>
      <c r="AFG747"/>
      <c r="AFH747"/>
      <c r="AFI747"/>
      <c r="AFJ747"/>
      <c r="AFK747"/>
      <c r="AFL747"/>
      <c r="AFM747"/>
      <c r="AFN747"/>
      <c r="AFO747"/>
      <c r="AFP747"/>
      <c r="AFQ747"/>
      <c r="AFR747"/>
      <c r="AFS747"/>
      <c r="AFT747"/>
      <c r="AFU747"/>
      <c r="AFV747"/>
      <c r="AFW747"/>
      <c r="AFX747"/>
      <c r="AFY747"/>
      <c r="AFZ747"/>
      <c r="AGA747"/>
      <c r="AGB747"/>
      <c r="AGC747"/>
      <c r="AGD747"/>
      <c r="AGE747"/>
      <c r="AGF747"/>
      <c r="AGG747"/>
      <c r="AGH747"/>
      <c r="AGI747"/>
      <c r="AGJ747"/>
      <c r="AGK747"/>
      <c r="AGL747"/>
      <c r="AGM747"/>
      <c r="AGN747"/>
      <c r="AGO747"/>
      <c r="AGP747"/>
      <c r="AGQ747"/>
      <c r="AGR747"/>
      <c r="AGS747"/>
      <c r="AGT747"/>
      <c r="AGU747"/>
      <c r="AGV747"/>
      <c r="AGW747"/>
      <c r="AGX747"/>
      <c r="AGY747"/>
      <c r="AGZ747"/>
      <c r="AHA747"/>
      <c r="AHB747"/>
      <c r="AHC747"/>
      <c r="AHD747"/>
      <c r="AHE747"/>
      <c r="AHF747"/>
      <c r="AHG747"/>
      <c r="AHH747"/>
      <c r="AHI747"/>
      <c r="AHJ747"/>
      <c r="AHK747"/>
      <c r="AHL747"/>
      <c r="AHM747"/>
      <c r="AHN747"/>
      <c r="AHO747"/>
      <c r="AHP747"/>
      <c r="AHQ747"/>
      <c r="AHR747"/>
      <c r="AHS747"/>
      <c r="AHT747"/>
      <c r="AHU747"/>
      <c r="AHV747"/>
      <c r="AHW747"/>
      <c r="AHX747"/>
      <c r="AHY747"/>
      <c r="AHZ747"/>
      <c r="AIA747"/>
      <c r="AIB747"/>
      <c r="AIC747"/>
      <c r="AID747"/>
      <c r="AIE747"/>
      <c r="AIF747"/>
      <c r="AIG747"/>
      <c r="AIH747"/>
      <c r="AII747"/>
      <c r="AIJ747"/>
      <c r="AIK747"/>
      <c r="AIL747"/>
      <c r="AIM747"/>
      <c r="AIN747"/>
      <c r="AIO747"/>
      <c r="AIP747"/>
      <c r="AIQ747"/>
      <c r="AIR747"/>
      <c r="AIS747"/>
      <c r="AIT747"/>
      <c r="AIU747"/>
      <c r="AIV747"/>
      <c r="AIW747"/>
      <c r="AIX747"/>
      <c r="AIY747"/>
      <c r="AIZ747"/>
      <c r="AJA747"/>
      <c r="AJB747"/>
      <c r="AJC747"/>
      <c r="AJD747"/>
      <c r="AJE747"/>
      <c r="AJF747"/>
      <c r="AJG747"/>
      <c r="AJH747"/>
      <c r="AJI747"/>
      <c r="AJJ747"/>
      <c r="AJK747"/>
      <c r="AJL747"/>
      <c r="AJM747"/>
      <c r="AJN747"/>
      <c r="AJO747"/>
      <c r="AJP747"/>
      <c r="AJQ747"/>
      <c r="AJR747"/>
      <c r="AJS747"/>
      <c r="AJT747"/>
      <c r="AJU747"/>
      <c r="AJV747"/>
      <c r="AJW747"/>
      <c r="AJX747"/>
      <c r="AJY747"/>
      <c r="AJZ747"/>
      <c r="AKA747"/>
      <c r="AKB747"/>
      <c r="AKC747"/>
      <c r="AKD747"/>
      <c r="AKE747"/>
      <c r="AKF747"/>
      <c r="AKG747"/>
      <c r="AKH747"/>
      <c r="AKI747"/>
      <c r="AKJ747"/>
      <c r="AKK747"/>
      <c r="AKL747"/>
      <c r="AKM747"/>
      <c r="AKN747"/>
      <c r="AKO747"/>
      <c r="AKP747"/>
      <c r="AKQ747"/>
      <c r="AKR747"/>
      <c r="AKS747"/>
      <c r="AKT747"/>
      <c r="AKU747"/>
      <c r="AKV747"/>
      <c r="AKW747"/>
      <c r="AKX747"/>
      <c r="AKY747"/>
      <c r="AKZ747"/>
      <c r="ALA747"/>
      <c r="ALB747"/>
      <c r="ALC747"/>
      <c r="ALD747"/>
      <c r="ALE747"/>
      <c r="ALF747"/>
      <c r="ALG747"/>
      <c r="ALH747"/>
      <c r="ALI747"/>
      <c r="ALJ747"/>
      <c r="ALK747"/>
      <c r="ALL747"/>
      <c r="ALM747"/>
      <c r="ALN747"/>
      <c r="ALO747"/>
      <c r="ALP747"/>
      <c r="ALQ747"/>
      <c r="ALR747"/>
      <c r="ALS747"/>
      <c r="ALT747"/>
      <c r="ALU747"/>
      <c r="ALV747"/>
      <c r="ALW747"/>
      <c r="ALX747"/>
      <c r="ALY747"/>
      <c r="ALZ747"/>
      <c r="AMA747"/>
      <c r="AMB747"/>
      <c r="AMC747"/>
      <c r="AMD747"/>
      <c r="AME747"/>
      <c r="AMF747"/>
      <c r="AMG747"/>
      <c r="AMH747"/>
      <c r="AMI747"/>
      <c r="AMJ747"/>
    </row>
    <row r="748" spans="1:1024">
      <c r="A748" s="108"/>
      <c r="B748" s="91"/>
      <c r="C748" s="94"/>
      <c r="D748" s="94"/>
      <c r="E748" s="94"/>
      <c r="F748" s="92"/>
      <c r="G748" s="93" t="s">
        <v>173</v>
      </c>
      <c r="H748" s="93" t="s">
        <v>170</v>
      </c>
      <c r="I748" s="94">
        <v>71159</v>
      </c>
      <c r="J748" s="94">
        <v>55258</v>
      </c>
      <c r="K748" s="94">
        <v>64857</v>
      </c>
      <c r="L748" s="95">
        <v>117.4</v>
      </c>
      <c r="M748" s="6"/>
      <c r="N748" s="6"/>
      <c r="O748" s="7"/>
      <c r="P748" s="6"/>
      <c r="Q748" s="6"/>
      <c r="R748" s="3"/>
      <c r="S748"/>
      <c r="T748"/>
      <c r="U748"/>
      <c r="V748"/>
      <c r="W748"/>
      <c r="X748"/>
      <c r="Y748"/>
      <c r="Z748" s="4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</row>
    <row r="749" spans="1:1024">
      <c r="A749" s="85"/>
      <c r="B749" s="86"/>
      <c r="C749" s="96"/>
      <c r="D749" s="96"/>
      <c r="E749" s="96"/>
      <c r="F749" s="87"/>
      <c r="G749" s="88" t="s">
        <v>177</v>
      </c>
      <c r="H749" s="88" t="s">
        <v>170</v>
      </c>
      <c r="I749" s="96">
        <v>3010008</v>
      </c>
      <c r="J749" s="96">
        <v>2436790</v>
      </c>
      <c r="K749" s="96">
        <v>1819938</v>
      </c>
      <c r="L749" s="89">
        <v>74.7</v>
      </c>
      <c r="M749" s="6"/>
      <c r="N749" s="6"/>
      <c r="O749" s="7"/>
      <c r="P749" s="6"/>
      <c r="Q749" s="6"/>
      <c r="R749" s="3"/>
      <c r="S749"/>
      <c r="T749"/>
      <c r="U749"/>
      <c r="V749"/>
      <c r="W749"/>
      <c r="X749"/>
      <c r="Y749"/>
      <c r="Z749" s="4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</row>
    <row r="750" spans="1:1024" ht="31.5">
      <c r="A750" s="108" t="s">
        <v>337</v>
      </c>
      <c r="B750" s="91"/>
      <c r="C750" s="94"/>
      <c r="D750" s="94"/>
      <c r="E750" s="94"/>
      <c r="F750" s="92"/>
      <c r="G750" s="93"/>
      <c r="H750" s="93"/>
      <c r="I750" s="94"/>
      <c r="J750" s="94"/>
      <c r="K750" s="94"/>
      <c r="L750" s="95"/>
      <c r="M750" s="6"/>
      <c r="N750" s="6"/>
      <c r="O750" s="7"/>
      <c r="P750" s="6"/>
      <c r="Q750" s="6"/>
      <c r="R750" s="3"/>
      <c r="S750"/>
      <c r="T750"/>
      <c r="U750"/>
      <c r="V750"/>
      <c r="W750"/>
      <c r="X750"/>
      <c r="Y750"/>
      <c r="Z750" s="4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</row>
    <row r="751" spans="1:1024" ht="31.5">
      <c r="A751" s="85" t="s">
        <v>370</v>
      </c>
      <c r="B751" s="86"/>
      <c r="C751" s="96">
        <v>2424891.6540000001</v>
      </c>
      <c r="D751" s="96">
        <v>2791091.6540000001</v>
      </c>
      <c r="E751" s="96">
        <v>2660018.6159999999</v>
      </c>
      <c r="F751" s="87">
        <v>95.3</v>
      </c>
      <c r="G751" s="88" t="s">
        <v>169</v>
      </c>
      <c r="H751" s="88" t="s">
        <v>170</v>
      </c>
      <c r="I751" s="96">
        <v>199002</v>
      </c>
      <c r="J751" s="96">
        <v>173045</v>
      </c>
      <c r="K751" s="96">
        <v>175392</v>
      </c>
      <c r="L751" s="89">
        <v>101.4</v>
      </c>
      <c r="M751" s="6"/>
      <c r="N751" s="6"/>
      <c r="O751" s="7"/>
      <c r="P751" s="6"/>
      <c r="Q751" s="6"/>
      <c r="R751" s="3"/>
      <c r="S751"/>
      <c r="T751"/>
      <c r="U751"/>
      <c r="V751"/>
      <c r="W751"/>
      <c r="X751"/>
      <c r="Y751"/>
      <c r="Z751" s="4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</row>
    <row r="752" spans="1:1024">
      <c r="A752" s="108"/>
      <c r="B752" s="91"/>
      <c r="C752" s="94"/>
      <c r="D752" s="94"/>
      <c r="E752" s="94"/>
      <c r="F752" s="92"/>
      <c r="G752" s="93" t="s">
        <v>171</v>
      </c>
      <c r="H752" s="93" t="s">
        <v>170</v>
      </c>
      <c r="I752" s="94">
        <v>88934</v>
      </c>
      <c r="J752" s="94">
        <v>84180</v>
      </c>
      <c r="K752" s="94">
        <v>81600</v>
      </c>
      <c r="L752" s="95">
        <v>96.9</v>
      </c>
      <c r="M752" s="6"/>
      <c r="N752" s="6"/>
      <c r="O752" s="7"/>
      <c r="P752" s="6"/>
      <c r="Q752" s="6"/>
      <c r="R752" s="3"/>
      <c r="S752"/>
      <c r="T752"/>
      <c r="U752"/>
      <c r="V752"/>
      <c r="W752"/>
      <c r="X752"/>
      <c r="Y752"/>
      <c r="Z752" s="4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</row>
    <row r="753" spans="1:1024">
      <c r="A753" s="85"/>
      <c r="B753" s="86"/>
      <c r="C753" s="96"/>
      <c r="D753" s="96"/>
      <c r="E753" s="96"/>
      <c r="F753" s="87"/>
      <c r="G753" s="88" t="s">
        <v>177</v>
      </c>
      <c r="H753" s="88" t="s">
        <v>170</v>
      </c>
      <c r="I753" s="96">
        <v>182737</v>
      </c>
      <c r="J753" s="96">
        <v>158873</v>
      </c>
      <c r="K753" s="96">
        <v>100402</v>
      </c>
      <c r="L753" s="89">
        <v>63.2</v>
      </c>
      <c r="M753" s="6"/>
      <c r="N753" s="6"/>
      <c r="O753" s="7"/>
      <c r="P753" s="6"/>
      <c r="Q753" s="6"/>
      <c r="R753" s="3"/>
      <c r="S753"/>
      <c r="T753"/>
      <c r="U753"/>
      <c r="V753"/>
      <c r="W753"/>
      <c r="X753"/>
      <c r="Y753"/>
      <c r="Z753" s="4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</row>
    <row r="754" spans="1:1024">
      <c r="A754" s="108"/>
      <c r="B754" s="91"/>
      <c r="C754" s="94"/>
      <c r="D754" s="94"/>
      <c r="E754" s="94"/>
      <c r="F754" s="92"/>
      <c r="G754" s="93" t="s">
        <v>204</v>
      </c>
      <c r="H754" s="93" t="s">
        <v>170</v>
      </c>
      <c r="I754" s="94">
        <v>672463</v>
      </c>
      <c r="J754" s="94">
        <v>638095</v>
      </c>
      <c r="K754" s="94">
        <v>634853</v>
      </c>
      <c r="L754" s="95">
        <v>99.5</v>
      </c>
      <c r="M754" s="6"/>
      <c r="N754" s="6"/>
      <c r="O754" s="7"/>
      <c r="P754" s="6"/>
      <c r="Q754" s="6"/>
      <c r="R754" s="3"/>
      <c r="S754"/>
      <c r="T754"/>
      <c r="U754"/>
      <c r="V754"/>
      <c r="W754"/>
      <c r="X754"/>
      <c r="Y754"/>
      <c r="Z754" s="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  <c r="AMB754"/>
      <c r="AMC754"/>
      <c r="AMD754"/>
      <c r="AME754"/>
      <c r="AMF754"/>
      <c r="AMG754"/>
      <c r="AMH754"/>
      <c r="AMI754"/>
      <c r="AMJ754"/>
    </row>
    <row r="755" spans="1:1024" ht="31.5">
      <c r="A755" s="85" t="s">
        <v>372</v>
      </c>
      <c r="B755" s="86"/>
      <c r="C755" s="96"/>
      <c r="D755" s="96"/>
      <c r="E755" s="96"/>
      <c r="F755" s="87"/>
      <c r="G755" s="88"/>
      <c r="H755" s="88"/>
      <c r="I755" s="96"/>
      <c r="J755" s="96"/>
      <c r="K755" s="96"/>
      <c r="L755" s="89"/>
      <c r="M755" s="6"/>
      <c r="N755" s="6"/>
      <c r="O755" s="7"/>
      <c r="P755" s="6"/>
      <c r="Q755" s="6"/>
      <c r="R755" s="3"/>
      <c r="S755"/>
      <c r="T755"/>
      <c r="U755"/>
      <c r="V755"/>
      <c r="W755"/>
      <c r="X755"/>
      <c r="Y755"/>
      <c r="Z755" s="4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</row>
    <row r="756" spans="1:1024" ht="31.5">
      <c r="A756" s="108" t="s">
        <v>370</v>
      </c>
      <c r="B756" s="91"/>
      <c r="C756" s="94">
        <v>14096284.870999999</v>
      </c>
      <c r="D756" s="94">
        <v>15833284.870999999</v>
      </c>
      <c r="E756" s="94">
        <v>15804790.312999999</v>
      </c>
      <c r="F756" s="92">
        <v>99.8</v>
      </c>
      <c r="G756" s="93" t="s">
        <v>317</v>
      </c>
      <c r="H756" s="93" t="s">
        <v>170</v>
      </c>
      <c r="I756" s="94">
        <v>3597014</v>
      </c>
      <c r="J756" s="94">
        <v>3312347</v>
      </c>
      <c r="K756" s="94">
        <v>3339492</v>
      </c>
      <c r="L756" s="95">
        <v>100.8</v>
      </c>
      <c r="M756" s="6"/>
      <c r="N756" s="6"/>
      <c r="O756" s="7"/>
      <c r="P756" s="6"/>
      <c r="Q756" s="6"/>
      <c r="R756" s="3"/>
      <c r="S756"/>
      <c r="T756"/>
      <c r="U756"/>
      <c r="V756"/>
      <c r="W756"/>
      <c r="X756"/>
      <c r="Y756"/>
      <c r="Z756" s="4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  <c r="ZY756"/>
      <c r="ZZ756"/>
      <c r="AAA756"/>
      <c r="AAB756"/>
      <c r="AAC756"/>
      <c r="AAD756"/>
      <c r="AAE756"/>
      <c r="AAF756"/>
      <c r="AAG756"/>
      <c r="AAH756"/>
      <c r="AAI756"/>
      <c r="AAJ756"/>
      <c r="AAK756"/>
      <c r="AAL756"/>
      <c r="AAM756"/>
      <c r="AAN756"/>
      <c r="AAO756"/>
      <c r="AAP756"/>
      <c r="AAQ756"/>
      <c r="AAR756"/>
      <c r="AAS756"/>
      <c r="AAT756"/>
      <c r="AAU756"/>
      <c r="AAV756"/>
      <c r="AAW756"/>
      <c r="AAX756"/>
      <c r="AAY756"/>
      <c r="AAZ756"/>
      <c r="ABA756"/>
      <c r="ABB756"/>
      <c r="ABC756"/>
      <c r="ABD756"/>
      <c r="ABE756"/>
      <c r="ABF756"/>
      <c r="ABG756"/>
      <c r="ABH756"/>
      <c r="ABI756"/>
      <c r="ABJ756"/>
      <c r="ABK756"/>
      <c r="ABL756"/>
      <c r="ABM756"/>
      <c r="ABN756"/>
      <c r="ABO756"/>
      <c r="ABP756"/>
      <c r="ABQ756"/>
      <c r="ABR756"/>
      <c r="ABS756"/>
      <c r="ABT756"/>
      <c r="ABU756"/>
      <c r="ABV756"/>
      <c r="ABW756"/>
      <c r="ABX756"/>
      <c r="ABY756"/>
      <c r="ABZ756"/>
      <c r="ACA756"/>
      <c r="ACB756"/>
      <c r="ACC756"/>
      <c r="ACD756"/>
      <c r="ACE756"/>
      <c r="ACF756"/>
      <c r="ACG756"/>
      <c r="ACH756"/>
      <c r="ACI756"/>
      <c r="ACJ756"/>
      <c r="ACK756"/>
      <c r="ACL756"/>
      <c r="ACM756"/>
      <c r="ACN756"/>
      <c r="ACO756"/>
      <c r="ACP756"/>
      <c r="ACQ756"/>
      <c r="ACR756"/>
      <c r="ACS756"/>
      <c r="ACT756"/>
      <c r="ACU756"/>
      <c r="ACV756"/>
      <c r="ACW756"/>
      <c r="ACX756"/>
      <c r="ACY756"/>
      <c r="ACZ756"/>
      <c r="ADA756"/>
      <c r="ADB756"/>
      <c r="ADC756"/>
      <c r="ADD756"/>
      <c r="ADE756"/>
      <c r="ADF756"/>
      <c r="ADG756"/>
      <c r="ADH756"/>
      <c r="ADI756"/>
      <c r="ADJ756"/>
      <c r="ADK756"/>
      <c r="ADL756"/>
      <c r="ADM756"/>
      <c r="ADN756"/>
      <c r="ADO756"/>
      <c r="ADP756"/>
      <c r="ADQ756"/>
      <c r="ADR756"/>
      <c r="ADS756"/>
      <c r="ADT756"/>
      <c r="ADU756"/>
      <c r="ADV756"/>
      <c r="ADW756"/>
      <c r="ADX756"/>
      <c r="ADY756"/>
      <c r="ADZ756"/>
      <c r="AEA756"/>
      <c r="AEB756"/>
      <c r="AEC756"/>
      <c r="AED756"/>
      <c r="AEE756"/>
      <c r="AEF756"/>
      <c r="AEG756"/>
      <c r="AEH756"/>
      <c r="AEI756"/>
      <c r="AEJ756"/>
      <c r="AEK756"/>
      <c r="AEL756"/>
      <c r="AEM756"/>
      <c r="AEN756"/>
      <c r="AEO756"/>
      <c r="AEP756"/>
      <c r="AEQ756"/>
      <c r="AER756"/>
      <c r="AES756"/>
      <c r="AET756"/>
      <c r="AEU756"/>
      <c r="AEV756"/>
      <c r="AEW756"/>
      <c r="AEX756"/>
      <c r="AEY756"/>
      <c r="AEZ756"/>
      <c r="AFA756"/>
      <c r="AFB756"/>
      <c r="AFC756"/>
      <c r="AFD756"/>
      <c r="AFE756"/>
      <c r="AFF756"/>
      <c r="AFG756"/>
      <c r="AFH756"/>
      <c r="AFI756"/>
      <c r="AFJ756"/>
      <c r="AFK756"/>
      <c r="AFL756"/>
      <c r="AFM756"/>
      <c r="AFN756"/>
      <c r="AFO756"/>
      <c r="AFP756"/>
      <c r="AFQ756"/>
      <c r="AFR756"/>
      <c r="AFS756"/>
      <c r="AFT756"/>
      <c r="AFU756"/>
      <c r="AFV756"/>
      <c r="AFW756"/>
      <c r="AFX756"/>
      <c r="AFY756"/>
      <c r="AFZ756"/>
      <c r="AGA756"/>
      <c r="AGB756"/>
      <c r="AGC756"/>
      <c r="AGD756"/>
      <c r="AGE756"/>
      <c r="AGF756"/>
      <c r="AGG756"/>
      <c r="AGH756"/>
      <c r="AGI756"/>
      <c r="AGJ756"/>
      <c r="AGK756"/>
      <c r="AGL756"/>
      <c r="AGM756"/>
      <c r="AGN756"/>
      <c r="AGO756"/>
      <c r="AGP756"/>
      <c r="AGQ756"/>
      <c r="AGR756"/>
      <c r="AGS756"/>
      <c r="AGT756"/>
      <c r="AGU756"/>
      <c r="AGV756"/>
      <c r="AGW756"/>
      <c r="AGX756"/>
      <c r="AGY756"/>
      <c r="AGZ756"/>
      <c r="AHA756"/>
      <c r="AHB756"/>
      <c r="AHC756"/>
      <c r="AHD756"/>
      <c r="AHE756"/>
      <c r="AHF756"/>
      <c r="AHG756"/>
      <c r="AHH756"/>
      <c r="AHI756"/>
      <c r="AHJ756"/>
      <c r="AHK756"/>
      <c r="AHL756"/>
      <c r="AHM756"/>
      <c r="AHN756"/>
      <c r="AHO756"/>
      <c r="AHP756"/>
      <c r="AHQ756"/>
      <c r="AHR756"/>
      <c r="AHS756"/>
      <c r="AHT756"/>
      <c r="AHU756"/>
      <c r="AHV756"/>
      <c r="AHW756"/>
      <c r="AHX756"/>
      <c r="AHY756"/>
      <c r="AHZ756"/>
      <c r="AIA756"/>
      <c r="AIB756"/>
      <c r="AIC756"/>
      <c r="AID756"/>
      <c r="AIE756"/>
      <c r="AIF756"/>
      <c r="AIG756"/>
      <c r="AIH756"/>
      <c r="AII756"/>
      <c r="AIJ756"/>
      <c r="AIK756"/>
      <c r="AIL756"/>
      <c r="AIM756"/>
      <c r="AIN756"/>
      <c r="AIO756"/>
      <c r="AIP756"/>
      <c r="AIQ756"/>
      <c r="AIR756"/>
      <c r="AIS756"/>
      <c r="AIT756"/>
      <c r="AIU756"/>
      <c r="AIV756"/>
      <c r="AIW756"/>
      <c r="AIX756"/>
      <c r="AIY756"/>
      <c r="AIZ756"/>
      <c r="AJA756"/>
      <c r="AJB756"/>
      <c r="AJC756"/>
      <c r="AJD756"/>
      <c r="AJE756"/>
      <c r="AJF756"/>
      <c r="AJG756"/>
      <c r="AJH756"/>
      <c r="AJI756"/>
      <c r="AJJ756"/>
      <c r="AJK756"/>
      <c r="AJL756"/>
      <c r="AJM756"/>
      <c r="AJN756"/>
      <c r="AJO756"/>
      <c r="AJP756"/>
      <c r="AJQ756"/>
      <c r="AJR756"/>
      <c r="AJS756"/>
      <c r="AJT756"/>
      <c r="AJU756"/>
      <c r="AJV756"/>
      <c r="AJW756"/>
      <c r="AJX756"/>
      <c r="AJY756"/>
      <c r="AJZ756"/>
      <c r="AKA756"/>
      <c r="AKB756"/>
      <c r="AKC756"/>
      <c r="AKD756"/>
      <c r="AKE756"/>
      <c r="AKF756"/>
      <c r="AKG756"/>
      <c r="AKH756"/>
      <c r="AKI756"/>
      <c r="AKJ756"/>
      <c r="AKK756"/>
      <c r="AKL756"/>
      <c r="AKM756"/>
      <c r="AKN756"/>
      <c r="AKO756"/>
      <c r="AKP756"/>
      <c r="AKQ756"/>
      <c r="AKR756"/>
      <c r="AKS756"/>
      <c r="AKT756"/>
      <c r="AKU756"/>
      <c r="AKV756"/>
      <c r="AKW756"/>
      <c r="AKX756"/>
      <c r="AKY756"/>
      <c r="AKZ756"/>
      <c r="ALA756"/>
      <c r="ALB756"/>
      <c r="ALC756"/>
      <c r="ALD756"/>
      <c r="ALE756"/>
      <c r="ALF756"/>
      <c r="ALG756"/>
      <c r="ALH756"/>
      <c r="ALI756"/>
      <c r="ALJ756"/>
      <c r="ALK756"/>
      <c r="ALL756"/>
      <c r="ALM756"/>
      <c r="ALN756"/>
      <c r="ALO756"/>
      <c r="ALP756"/>
      <c r="ALQ756"/>
      <c r="ALR756"/>
      <c r="ALS756"/>
      <c r="ALT756"/>
      <c r="ALU756"/>
      <c r="ALV756"/>
      <c r="ALW756"/>
      <c r="ALX756"/>
      <c r="ALY756"/>
      <c r="ALZ756"/>
      <c r="AMA756"/>
      <c r="AMB756"/>
      <c r="AMC756"/>
      <c r="AMD756"/>
      <c r="AME756"/>
      <c r="AMF756"/>
      <c r="AMG756"/>
      <c r="AMH756"/>
      <c r="AMI756"/>
      <c r="AMJ756"/>
    </row>
    <row r="757" spans="1:1024">
      <c r="A757" s="85"/>
      <c r="B757" s="86"/>
      <c r="C757" s="96"/>
      <c r="D757" s="96"/>
      <c r="E757" s="96"/>
      <c r="F757" s="87"/>
      <c r="G757" s="88" t="s">
        <v>339</v>
      </c>
      <c r="H757" s="88" t="s">
        <v>170</v>
      </c>
      <c r="I757" s="96">
        <v>219044</v>
      </c>
      <c r="J757" s="96">
        <v>132066</v>
      </c>
      <c r="K757" s="96">
        <v>131836</v>
      </c>
      <c r="L757" s="89">
        <v>99.8</v>
      </c>
      <c r="M757" s="6"/>
      <c r="N757" s="6"/>
      <c r="O757" s="7"/>
      <c r="P757" s="6"/>
      <c r="Q757" s="6"/>
      <c r="R757" s="3"/>
      <c r="S757"/>
      <c r="T757"/>
      <c r="U757"/>
      <c r="V757"/>
      <c r="W757"/>
      <c r="X757"/>
      <c r="Y757"/>
      <c r="Z757" s="4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  <c r="ZY757"/>
      <c r="ZZ757"/>
      <c r="AAA757"/>
      <c r="AAB757"/>
      <c r="AAC757"/>
      <c r="AAD757"/>
      <c r="AAE757"/>
      <c r="AAF757"/>
      <c r="AAG757"/>
      <c r="AAH757"/>
      <c r="AAI757"/>
      <c r="AAJ757"/>
      <c r="AAK757"/>
      <c r="AAL757"/>
      <c r="AAM757"/>
      <c r="AAN757"/>
      <c r="AAO757"/>
      <c r="AAP757"/>
      <c r="AAQ757"/>
      <c r="AAR757"/>
      <c r="AAS757"/>
      <c r="AAT757"/>
      <c r="AAU757"/>
      <c r="AAV757"/>
      <c r="AAW757"/>
      <c r="AAX757"/>
      <c r="AAY757"/>
      <c r="AAZ757"/>
      <c r="ABA757"/>
      <c r="ABB757"/>
      <c r="ABC757"/>
      <c r="ABD757"/>
      <c r="ABE757"/>
      <c r="ABF757"/>
      <c r="ABG757"/>
      <c r="ABH757"/>
      <c r="ABI757"/>
      <c r="ABJ757"/>
      <c r="ABK757"/>
      <c r="ABL757"/>
      <c r="ABM757"/>
      <c r="ABN757"/>
      <c r="ABO757"/>
      <c r="ABP757"/>
      <c r="ABQ757"/>
      <c r="ABR757"/>
      <c r="ABS757"/>
      <c r="ABT757"/>
      <c r="ABU757"/>
      <c r="ABV757"/>
      <c r="ABW757"/>
      <c r="ABX757"/>
      <c r="ABY757"/>
      <c r="ABZ757"/>
      <c r="ACA757"/>
      <c r="ACB757"/>
      <c r="ACC757"/>
      <c r="ACD757"/>
      <c r="ACE757"/>
      <c r="ACF757"/>
      <c r="ACG757"/>
      <c r="ACH757"/>
      <c r="ACI757"/>
      <c r="ACJ757"/>
      <c r="ACK757"/>
      <c r="ACL757"/>
      <c r="ACM757"/>
      <c r="ACN757"/>
      <c r="ACO757"/>
      <c r="ACP757"/>
      <c r="ACQ757"/>
      <c r="ACR757"/>
      <c r="ACS757"/>
      <c r="ACT757"/>
      <c r="ACU757"/>
      <c r="ACV757"/>
      <c r="ACW757"/>
      <c r="ACX757"/>
      <c r="ACY757"/>
      <c r="ACZ757"/>
      <c r="ADA757"/>
      <c r="ADB757"/>
      <c r="ADC757"/>
      <c r="ADD757"/>
      <c r="ADE757"/>
      <c r="ADF757"/>
      <c r="ADG757"/>
      <c r="ADH757"/>
      <c r="ADI757"/>
      <c r="ADJ757"/>
      <c r="ADK757"/>
      <c r="ADL757"/>
      <c r="ADM757"/>
      <c r="ADN757"/>
      <c r="ADO757"/>
      <c r="ADP757"/>
      <c r="ADQ757"/>
      <c r="ADR757"/>
      <c r="ADS757"/>
      <c r="ADT757"/>
      <c r="ADU757"/>
      <c r="ADV757"/>
      <c r="ADW757"/>
      <c r="ADX757"/>
      <c r="ADY757"/>
      <c r="ADZ757"/>
      <c r="AEA757"/>
      <c r="AEB757"/>
      <c r="AEC757"/>
      <c r="AED757"/>
      <c r="AEE757"/>
      <c r="AEF757"/>
      <c r="AEG757"/>
      <c r="AEH757"/>
      <c r="AEI757"/>
      <c r="AEJ757"/>
      <c r="AEK757"/>
      <c r="AEL757"/>
      <c r="AEM757"/>
      <c r="AEN757"/>
      <c r="AEO757"/>
      <c r="AEP757"/>
      <c r="AEQ757"/>
      <c r="AER757"/>
      <c r="AES757"/>
      <c r="AET757"/>
      <c r="AEU757"/>
      <c r="AEV757"/>
      <c r="AEW757"/>
      <c r="AEX757"/>
      <c r="AEY757"/>
      <c r="AEZ757"/>
      <c r="AFA757"/>
      <c r="AFB757"/>
      <c r="AFC757"/>
      <c r="AFD757"/>
      <c r="AFE757"/>
      <c r="AFF757"/>
      <c r="AFG757"/>
      <c r="AFH757"/>
      <c r="AFI757"/>
      <c r="AFJ757"/>
      <c r="AFK757"/>
      <c r="AFL757"/>
      <c r="AFM757"/>
      <c r="AFN757"/>
      <c r="AFO757"/>
      <c r="AFP757"/>
      <c r="AFQ757"/>
      <c r="AFR757"/>
      <c r="AFS757"/>
      <c r="AFT757"/>
      <c r="AFU757"/>
      <c r="AFV757"/>
      <c r="AFW757"/>
      <c r="AFX757"/>
      <c r="AFY757"/>
      <c r="AFZ757"/>
      <c r="AGA757"/>
      <c r="AGB757"/>
      <c r="AGC757"/>
      <c r="AGD757"/>
      <c r="AGE757"/>
      <c r="AGF757"/>
      <c r="AGG757"/>
      <c r="AGH757"/>
      <c r="AGI757"/>
      <c r="AGJ757"/>
      <c r="AGK757"/>
      <c r="AGL757"/>
      <c r="AGM757"/>
      <c r="AGN757"/>
      <c r="AGO757"/>
      <c r="AGP757"/>
      <c r="AGQ757"/>
      <c r="AGR757"/>
      <c r="AGS757"/>
      <c r="AGT757"/>
      <c r="AGU757"/>
      <c r="AGV757"/>
      <c r="AGW757"/>
      <c r="AGX757"/>
      <c r="AGY757"/>
      <c r="AGZ757"/>
      <c r="AHA757"/>
      <c r="AHB757"/>
      <c r="AHC757"/>
      <c r="AHD757"/>
      <c r="AHE757"/>
      <c r="AHF757"/>
      <c r="AHG757"/>
      <c r="AHH757"/>
      <c r="AHI757"/>
      <c r="AHJ757"/>
      <c r="AHK757"/>
      <c r="AHL757"/>
      <c r="AHM757"/>
      <c r="AHN757"/>
      <c r="AHO757"/>
      <c r="AHP757"/>
      <c r="AHQ757"/>
      <c r="AHR757"/>
      <c r="AHS757"/>
      <c r="AHT757"/>
      <c r="AHU757"/>
      <c r="AHV757"/>
      <c r="AHW757"/>
      <c r="AHX757"/>
      <c r="AHY757"/>
      <c r="AHZ757"/>
      <c r="AIA757"/>
      <c r="AIB757"/>
      <c r="AIC757"/>
      <c r="AID757"/>
      <c r="AIE757"/>
      <c r="AIF757"/>
      <c r="AIG757"/>
      <c r="AIH757"/>
      <c r="AII757"/>
      <c r="AIJ757"/>
      <c r="AIK757"/>
      <c r="AIL757"/>
      <c r="AIM757"/>
      <c r="AIN757"/>
      <c r="AIO757"/>
      <c r="AIP757"/>
      <c r="AIQ757"/>
      <c r="AIR757"/>
      <c r="AIS757"/>
      <c r="AIT757"/>
      <c r="AIU757"/>
      <c r="AIV757"/>
      <c r="AIW757"/>
      <c r="AIX757"/>
      <c r="AIY757"/>
      <c r="AIZ757"/>
      <c r="AJA757"/>
      <c r="AJB757"/>
      <c r="AJC757"/>
      <c r="AJD757"/>
      <c r="AJE757"/>
      <c r="AJF757"/>
      <c r="AJG757"/>
      <c r="AJH757"/>
      <c r="AJI757"/>
      <c r="AJJ757"/>
      <c r="AJK757"/>
      <c r="AJL757"/>
      <c r="AJM757"/>
      <c r="AJN757"/>
      <c r="AJO757"/>
      <c r="AJP757"/>
      <c r="AJQ757"/>
      <c r="AJR757"/>
      <c r="AJS757"/>
      <c r="AJT757"/>
      <c r="AJU757"/>
      <c r="AJV757"/>
      <c r="AJW757"/>
      <c r="AJX757"/>
      <c r="AJY757"/>
      <c r="AJZ757"/>
      <c r="AKA757"/>
      <c r="AKB757"/>
      <c r="AKC757"/>
      <c r="AKD757"/>
      <c r="AKE757"/>
      <c r="AKF757"/>
      <c r="AKG757"/>
      <c r="AKH757"/>
      <c r="AKI757"/>
      <c r="AKJ757"/>
      <c r="AKK757"/>
      <c r="AKL757"/>
      <c r="AKM757"/>
      <c r="AKN757"/>
      <c r="AKO757"/>
      <c r="AKP757"/>
      <c r="AKQ757"/>
      <c r="AKR757"/>
      <c r="AKS757"/>
      <c r="AKT757"/>
      <c r="AKU757"/>
      <c r="AKV757"/>
      <c r="AKW757"/>
      <c r="AKX757"/>
      <c r="AKY757"/>
      <c r="AKZ757"/>
      <c r="ALA757"/>
      <c r="ALB757"/>
      <c r="ALC757"/>
      <c r="ALD757"/>
      <c r="ALE757"/>
      <c r="ALF757"/>
      <c r="ALG757"/>
      <c r="ALH757"/>
      <c r="ALI757"/>
      <c r="ALJ757"/>
      <c r="ALK757"/>
      <c r="ALL757"/>
      <c r="ALM757"/>
      <c r="ALN757"/>
      <c r="ALO757"/>
      <c r="ALP757"/>
      <c r="ALQ757"/>
      <c r="ALR757"/>
      <c r="ALS757"/>
      <c r="ALT757"/>
      <c r="ALU757"/>
      <c r="ALV757"/>
      <c r="ALW757"/>
      <c r="ALX757"/>
      <c r="ALY757"/>
      <c r="ALZ757"/>
      <c r="AMA757"/>
      <c r="AMB757"/>
      <c r="AMC757"/>
      <c r="AMD757"/>
      <c r="AME757"/>
      <c r="AMF757"/>
      <c r="AMG757"/>
      <c r="AMH757"/>
      <c r="AMI757"/>
      <c r="AMJ757"/>
    </row>
    <row r="758" spans="1:1024" ht="31.5">
      <c r="A758" s="108" t="s">
        <v>296</v>
      </c>
      <c r="B758" s="91"/>
      <c r="C758" s="94"/>
      <c r="D758" s="94"/>
      <c r="E758" s="94"/>
      <c r="F758" s="92"/>
      <c r="G758" s="93"/>
      <c r="H758" s="93"/>
      <c r="I758" s="94"/>
      <c r="J758" s="94"/>
      <c r="K758" s="94"/>
      <c r="L758" s="95"/>
      <c r="M758" s="6"/>
      <c r="N758" s="6"/>
      <c r="O758" s="7"/>
      <c r="P758" s="6"/>
      <c r="Q758" s="6"/>
      <c r="R758" s="3"/>
      <c r="S758"/>
      <c r="T758"/>
      <c r="U758"/>
      <c r="V758"/>
      <c r="W758"/>
      <c r="X758"/>
      <c r="Y758"/>
      <c r="Z758" s="4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</row>
    <row r="759" spans="1:1024" ht="31.5">
      <c r="A759" s="85" t="s">
        <v>370</v>
      </c>
      <c r="B759" s="86"/>
      <c r="C759" s="96">
        <v>10872389.107999999</v>
      </c>
      <c r="D759" s="96">
        <v>12113889.107999999</v>
      </c>
      <c r="E759" s="96">
        <v>11954793.345000001</v>
      </c>
      <c r="F759" s="87">
        <v>98.7</v>
      </c>
      <c r="G759" s="88" t="s">
        <v>45</v>
      </c>
      <c r="H759" s="88" t="s">
        <v>46</v>
      </c>
      <c r="I759" s="96">
        <v>115876</v>
      </c>
      <c r="J759" s="96">
        <v>116621</v>
      </c>
      <c r="K759" s="96">
        <v>116798</v>
      </c>
      <c r="L759" s="89">
        <v>100.2</v>
      </c>
      <c r="M759" s="6"/>
      <c r="N759" s="6"/>
      <c r="O759" s="7">
        <v>35876027.521399997</v>
      </c>
      <c r="P759" s="6">
        <v>43863819096.25</v>
      </c>
      <c r="Q759" s="6"/>
      <c r="R759" s="3"/>
      <c r="S759"/>
      <c r="T759"/>
      <c r="U759"/>
      <c r="V759"/>
      <c r="W759"/>
      <c r="X759"/>
      <c r="Y759"/>
      <c r="Z759" s="4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</row>
    <row r="760" spans="1:1024">
      <c r="A760" s="108"/>
      <c r="B760" s="91"/>
      <c r="C760" s="94"/>
      <c r="D760" s="94"/>
      <c r="E760" s="94"/>
      <c r="F760" s="92"/>
      <c r="G760" s="93" t="s">
        <v>48</v>
      </c>
      <c r="H760" s="93" t="s">
        <v>49</v>
      </c>
      <c r="I760" s="94">
        <v>32363</v>
      </c>
      <c r="J760" s="94">
        <v>32352</v>
      </c>
      <c r="K760" s="94">
        <v>32534</v>
      </c>
      <c r="L760" s="95">
        <v>100.6</v>
      </c>
      <c r="M760" s="6"/>
      <c r="N760" s="6"/>
      <c r="O760" s="7">
        <f>Sheet1!E759+Sheet1!E762+Sheet1!E734+Sheet1!E731</f>
        <v>222971544.91799998</v>
      </c>
      <c r="P760" s="6">
        <v>42607031082.290001</v>
      </c>
      <c r="Q760" s="6">
        <f>Sheet1!P760/1000</f>
        <v>42607031.082290001</v>
      </c>
      <c r="R760" s="3"/>
      <c r="S760"/>
      <c r="T760"/>
      <c r="U760"/>
      <c r="V760"/>
      <c r="W760"/>
      <c r="X760"/>
      <c r="Y760"/>
      <c r="Z760" s="4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  <c r="ZY760"/>
      <c r="ZZ760"/>
      <c r="AAA760"/>
      <c r="AAB760"/>
      <c r="AAC760"/>
      <c r="AAD760"/>
      <c r="AAE760"/>
      <c r="AAF760"/>
      <c r="AAG760"/>
      <c r="AAH760"/>
      <c r="AAI760"/>
      <c r="AAJ760"/>
      <c r="AAK760"/>
      <c r="AAL760"/>
      <c r="AAM760"/>
      <c r="AAN760"/>
      <c r="AAO760"/>
      <c r="AAP760"/>
      <c r="AAQ760"/>
      <c r="AAR760"/>
      <c r="AAS760"/>
      <c r="AAT760"/>
      <c r="AAU760"/>
      <c r="AAV760"/>
      <c r="AAW760"/>
      <c r="AAX760"/>
      <c r="AAY760"/>
      <c r="AAZ760"/>
      <c r="ABA760"/>
      <c r="ABB760"/>
      <c r="ABC760"/>
      <c r="ABD760"/>
      <c r="ABE760"/>
      <c r="ABF760"/>
      <c r="ABG760"/>
      <c r="ABH760"/>
      <c r="ABI760"/>
      <c r="ABJ760"/>
      <c r="ABK760"/>
      <c r="ABL760"/>
      <c r="ABM760"/>
      <c r="ABN760"/>
      <c r="ABO760"/>
      <c r="ABP760"/>
      <c r="ABQ760"/>
      <c r="ABR760"/>
      <c r="ABS760"/>
      <c r="ABT760"/>
      <c r="ABU760"/>
      <c r="ABV760"/>
      <c r="ABW760"/>
      <c r="ABX760"/>
      <c r="ABY760"/>
      <c r="ABZ760"/>
      <c r="ACA760"/>
      <c r="ACB760"/>
      <c r="ACC760"/>
      <c r="ACD760"/>
      <c r="ACE760"/>
      <c r="ACF760"/>
      <c r="ACG760"/>
      <c r="ACH760"/>
      <c r="ACI760"/>
      <c r="ACJ760"/>
      <c r="ACK760"/>
      <c r="ACL760"/>
      <c r="ACM760"/>
      <c r="ACN760"/>
      <c r="ACO760"/>
      <c r="ACP760"/>
      <c r="ACQ760"/>
      <c r="ACR760"/>
      <c r="ACS760"/>
      <c r="ACT760"/>
      <c r="ACU760"/>
      <c r="ACV760"/>
      <c r="ACW760"/>
      <c r="ACX760"/>
      <c r="ACY760"/>
      <c r="ACZ760"/>
      <c r="ADA760"/>
      <c r="ADB760"/>
      <c r="ADC760"/>
      <c r="ADD760"/>
      <c r="ADE760"/>
      <c r="ADF760"/>
      <c r="ADG760"/>
      <c r="ADH760"/>
      <c r="ADI760"/>
      <c r="ADJ760"/>
      <c r="ADK760"/>
      <c r="ADL760"/>
      <c r="ADM760"/>
      <c r="ADN760"/>
      <c r="ADO760"/>
      <c r="ADP760"/>
      <c r="ADQ760"/>
      <c r="ADR760"/>
      <c r="ADS760"/>
      <c r="ADT760"/>
      <c r="ADU760"/>
      <c r="ADV760"/>
      <c r="ADW760"/>
      <c r="ADX760"/>
      <c r="ADY760"/>
      <c r="ADZ760"/>
      <c r="AEA760"/>
      <c r="AEB760"/>
      <c r="AEC760"/>
      <c r="AED760"/>
      <c r="AEE760"/>
      <c r="AEF760"/>
      <c r="AEG760"/>
      <c r="AEH760"/>
      <c r="AEI760"/>
      <c r="AEJ760"/>
      <c r="AEK760"/>
      <c r="AEL760"/>
      <c r="AEM760"/>
      <c r="AEN760"/>
      <c r="AEO760"/>
      <c r="AEP760"/>
      <c r="AEQ760"/>
      <c r="AER760"/>
      <c r="AES760"/>
      <c r="AET760"/>
      <c r="AEU760"/>
      <c r="AEV760"/>
      <c r="AEW760"/>
      <c r="AEX760"/>
      <c r="AEY760"/>
      <c r="AEZ760"/>
      <c r="AFA760"/>
      <c r="AFB760"/>
      <c r="AFC760"/>
      <c r="AFD760"/>
      <c r="AFE760"/>
      <c r="AFF760"/>
      <c r="AFG760"/>
      <c r="AFH760"/>
      <c r="AFI760"/>
      <c r="AFJ760"/>
      <c r="AFK760"/>
      <c r="AFL760"/>
      <c r="AFM760"/>
      <c r="AFN760"/>
      <c r="AFO760"/>
      <c r="AFP760"/>
      <c r="AFQ760"/>
      <c r="AFR760"/>
      <c r="AFS760"/>
      <c r="AFT760"/>
      <c r="AFU760"/>
      <c r="AFV760"/>
      <c r="AFW760"/>
      <c r="AFX760"/>
      <c r="AFY760"/>
      <c r="AFZ760"/>
      <c r="AGA760"/>
      <c r="AGB760"/>
      <c r="AGC760"/>
      <c r="AGD760"/>
      <c r="AGE760"/>
      <c r="AGF760"/>
      <c r="AGG760"/>
      <c r="AGH760"/>
      <c r="AGI760"/>
      <c r="AGJ760"/>
      <c r="AGK760"/>
      <c r="AGL760"/>
      <c r="AGM760"/>
      <c r="AGN760"/>
      <c r="AGO760"/>
      <c r="AGP760"/>
      <c r="AGQ760"/>
      <c r="AGR760"/>
      <c r="AGS760"/>
      <c r="AGT760"/>
      <c r="AGU760"/>
      <c r="AGV760"/>
      <c r="AGW760"/>
      <c r="AGX760"/>
      <c r="AGY760"/>
      <c r="AGZ760"/>
      <c r="AHA760"/>
      <c r="AHB760"/>
      <c r="AHC760"/>
      <c r="AHD760"/>
      <c r="AHE760"/>
      <c r="AHF760"/>
      <c r="AHG760"/>
      <c r="AHH760"/>
      <c r="AHI760"/>
      <c r="AHJ760"/>
      <c r="AHK760"/>
      <c r="AHL760"/>
      <c r="AHM760"/>
      <c r="AHN760"/>
      <c r="AHO760"/>
      <c r="AHP760"/>
      <c r="AHQ760"/>
      <c r="AHR760"/>
      <c r="AHS760"/>
      <c r="AHT760"/>
      <c r="AHU760"/>
      <c r="AHV760"/>
      <c r="AHW760"/>
      <c r="AHX760"/>
      <c r="AHY760"/>
      <c r="AHZ760"/>
      <c r="AIA760"/>
      <c r="AIB760"/>
      <c r="AIC760"/>
      <c r="AID760"/>
      <c r="AIE760"/>
      <c r="AIF760"/>
      <c r="AIG760"/>
      <c r="AIH760"/>
      <c r="AII760"/>
      <c r="AIJ760"/>
      <c r="AIK760"/>
      <c r="AIL760"/>
      <c r="AIM760"/>
      <c r="AIN760"/>
      <c r="AIO760"/>
      <c r="AIP760"/>
      <c r="AIQ760"/>
      <c r="AIR760"/>
      <c r="AIS760"/>
      <c r="AIT760"/>
      <c r="AIU760"/>
      <c r="AIV760"/>
      <c r="AIW760"/>
      <c r="AIX760"/>
      <c r="AIY760"/>
      <c r="AIZ760"/>
      <c r="AJA760"/>
      <c r="AJB760"/>
      <c r="AJC760"/>
      <c r="AJD760"/>
      <c r="AJE760"/>
      <c r="AJF760"/>
      <c r="AJG760"/>
      <c r="AJH760"/>
      <c r="AJI760"/>
      <c r="AJJ760"/>
      <c r="AJK760"/>
      <c r="AJL760"/>
      <c r="AJM760"/>
      <c r="AJN760"/>
      <c r="AJO760"/>
      <c r="AJP760"/>
      <c r="AJQ760"/>
      <c r="AJR760"/>
      <c r="AJS760"/>
      <c r="AJT760"/>
      <c r="AJU760"/>
      <c r="AJV760"/>
      <c r="AJW760"/>
      <c r="AJX760"/>
      <c r="AJY760"/>
      <c r="AJZ760"/>
      <c r="AKA760"/>
      <c r="AKB760"/>
      <c r="AKC760"/>
      <c r="AKD760"/>
      <c r="AKE760"/>
      <c r="AKF760"/>
      <c r="AKG760"/>
      <c r="AKH760"/>
      <c r="AKI760"/>
      <c r="AKJ760"/>
      <c r="AKK760"/>
      <c r="AKL760"/>
      <c r="AKM760"/>
      <c r="AKN760"/>
      <c r="AKO760"/>
      <c r="AKP760"/>
      <c r="AKQ760"/>
      <c r="AKR760"/>
      <c r="AKS760"/>
      <c r="AKT760"/>
      <c r="AKU760"/>
      <c r="AKV760"/>
      <c r="AKW760"/>
      <c r="AKX760"/>
      <c r="AKY760"/>
      <c r="AKZ760"/>
      <c r="ALA760"/>
      <c r="ALB760"/>
      <c r="ALC760"/>
      <c r="ALD760"/>
      <c r="ALE760"/>
      <c r="ALF760"/>
      <c r="ALG760"/>
      <c r="ALH760"/>
      <c r="ALI760"/>
      <c r="ALJ760"/>
      <c r="ALK760"/>
      <c r="ALL760"/>
      <c r="ALM760"/>
      <c r="ALN760"/>
      <c r="ALO760"/>
      <c r="ALP760"/>
      <c r="ALQ760"/>
      <c r="ALR760"/>
      <c r="ALS760"/>
      <c r="ALT760"/>
      <c r="ALU760"/>
      <c r="ALV760"/>
      <c r="ALW760"/>
      <c r="ALX760"/>
      <c r="ALY760"/>
      <c r="ALZ760"/>
      <c r="AMA760"/>
      <c r="AMB760"/>
      <c r="AMC760"/>
      <c r="AMD760"/>
      <c r="AME760"/>
      <c r="AMF760"/>
      <c r="AMG760"/>
      <c r="AMH760"/>
      <c r="AMI760"/>
      <c r="AMJ760"/>
    </row>
    <row r="761" spans="1:1024" ht="31.5">
      <c r="A761" s="85" t="s">
        <v>340</v>
      </c>
      <c r="B761" s="86"/>
      <c r="C761" s="96"/>
      <c r="D761" s="96"/>
      <c r="E761" s="96"/>
      <c r="F761" s="87"/>
      <c r="G761" s="88"/>
      <c r="H761" s="88"/>
      <c r="I761" s="96"/>
      <c r="J761" s="96"/>
      <c r="K761" s="96"/>
      <c r="L761" s="89"/>
      <c r="M761" s="6"/>
      <c r="N761" s="6"/>
      <c r="O761" s="7">
        <v>43863819.096249998</v>
      </c>
      <c r="P761" s="6">
        <v>1253574129.5999999</v>
      </c>
      <c r="Q761" s="6">
        <f>Sheet1!P761/1000</f>
        <v>1253574.1295999999</v>
      </c>
      <c r="R761" s="3"/>
      <c r="S761"/>
      <c r="T761"/>
      <c r="U761"/>
      <c r="V761"/>
      <c r="W761"/>
      <c r="X761"/>
      <c r="Y761"/>
      <c r="Z761" s="4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</row>
    <row r="762" spans="1:1024" ht="31.5">
      <c r="A762" s="108" t="s">
        <v>370</v>
      </c>
      <c r="B762" s="91"/>
      <c r="C762" s="94">
        <v>1729371.1189999999</v>
      </c>
      <c r="D762" s="94">
        <v>1865771.1189999999</v>
      </c>
      <c r="E762" s="94">
        <v>1844531.2990000001</v>
      </c>
      <c r="F762" s="92">
        <v>98.9</v>
      </c>
      <c r="G762" s="93" t="s">
        <v>249</v>
      </c>
      <c r="H762" s="93" t="s">
        <v>49</v>
      </c>
      <c r="I762" s="94">
        <v>21974</v>
      </c>
      <c r="J762" s="94">
        <v>22124</v>
      </c>
      <c r="K762" s="94">
        <v>22079</v>
      </c>
      <c r="L762" s="95">
        <v>99.8</v>
      </c>
      <c r="M762" s="6"/>
      <c r="N762" s="6"/>
      <c r="O762" s="7">
        <f>Sheet1!E756+Sheet1!E751+Sheet1!E742+Sheet1!E740+Sheet1!E737+Sheet1!Q762+Sheet1!Q761</f>
        <v>35546634.510959998</v>
      </c>
      <c r="P762" s="6">
        <v>3213884.36</v>
      </c>
      <c r="Q762" s="6">
        <f>Sheet1!P762/1000</f>
        <v>3213.88436</v>
      </c>
      <c r="R762" s="3"/>
      <c r="S762"/>
      <c r="T762"/>
      <c r="U762"/>
      <c r="V762"/>
      <c r="W762"/>
      <c r="X762"/>
      <c r="Y762"/>
      <c r="Z762" s="4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</row>
    <row r="763" spans="1:1024" ht="47.25">
      <c r="A763" s="85" t="s">
        <v>341</v>
      </c>
      <c r="B763" s="86"/>
      <c r="C763" s="96"/>
      <c r="D763" s="96"/>
      <c r="E763" s="96"/>
      <c r="F763" s="87"/>
      <c r="G763" s="88"/>
      <c r="H763" s="88"/>
      <c r="I763" s="96"/>
      <c r="J763" s="96"/>
      <c r="K763" s="96"/>
      <c r="L763" s="89"/>
      <c r="M763" s="6"/>
      <c r="N763" s="6"/>
      <c r="O763" s="190">
        <v>7987791.5748500004</v>
      </c>
      <c r="P763" s="6"/>
      <c r="Q763" s="6"/>
      <c r="R763" s="3"/>
      <c r="S763"/>
      <c r="T763"/>
      <c r="U763"/>
      <c r="V763"/>
      <c r="W763"/>
      <c r="X763"/>
      <c r="Y763"/>
      <c r="Z763" s="4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</row>
    <row r="764" spans="1:1024" ht="64.5">
      <c r="A764" s="108" t="s">
        <v>373</v>
      </c>
      <c r="B764" s="91"/>
      <c r="C764" s="94">
        <v>1706751.9669999999</v>
      </c>
      <c r="D764" s="94">
        <v>5029751.9670000002</v>
      </c>
      <c r="E764" s="94">
        <v>4116862.84</v>
      </c>
      <c r="F764" s="92">
        <v>81.900000000000006</v>
      </c>
      <c r="G764" s="93" t="s">
        <v>322</v>
      </c>
      <c r="H764" s="93" t="s">
        <v>323</v>
      </c>
      <c r="I764" s="94">
        <v>600000</v>
      </c>
      <c r="J764" s="94">
        <v>1800000</v>
      </c>
      <c r="K764" s="94">
        <v>1624959</v>
      </c>
      <c r="L764" s="95">
        <v>90.3</v>
      </c>
      <c r="M764" s="6"/>
      <c r="N764" s="6"/>
      <c r="O764" s="7" t="s">
        <v>188</v>
      </c>
      <c r="P764" s="6"/>
      <c r="Q764" s="6"/>
      <c r="R764" s="3"/>
      <c r="S764"/>
      <c r="T764"/>
      <c r="U764"/>
      <c r="V764"/>
      <c r="W764"/>
      <c r="X764"/>
      <c r="Y764"/>
      <c r="Z764" s="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</row>
    <row r="765" spans="1:1024" ht="179.25">
      <c r="A765" s="85"/>
      <c r="B765" s="86"/>
      <c r="C765" s="96"/>
      <c r="D765" s="96"/>
      <c r="E765" s="96"/>
      <c r="F765" s="87"/>
      <c r="G765" s="88"/>
      <c r="H765" s="88"/>
      <c r="I765" s="96"/>
      <c r="J765" s="96"/>
      <c r="K765" s="96"/>
      <c r="L765" s="89"/>
      <c r="M765" s="6"/>
      <c r="N765" s="6"/>
      <c r="O765" s="7" t="s">
        <v>374</v>
      </c>
      <c r="P765" s="6"/>
      <c r="Q765" s="6"/>
      <c r="R765" s="3"/>
      <c r="S765"/>
      <c r="T765"/>
      <c r="U765"/>
      <c r="V765"/>
      <c r="W765"/>
      <c r="X765"/>
      <c r="Y765"/>
      <c r="Z765" s="4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  <c r="ZY765"/>
      <c r="ZZ765"/>
      <c r="AAA765"/>
      <c r="AAB765"/>
      <c r="AAC765"/>
      <c r="AAD765"/>
      <c r="AAE765"/>
      <c r="AAF765"/>
      <c r="AAG765"/>
      <c r="AAH765"/>
      <c r="AAI765"/>
      <c r="AAJ765"/>
      <c r="AAK765"/>
      <c r="AAL765"/>
      <c r="AAM765"/>
      <c r="AAN765"/>
      <c r="AAO765"/>
      <c r="AAP765"/>
      <c r="AAQ765"/>
      <c r="AAR765"/>
      <c r="AAS765"/>
      <c r="AAT765"/>
      <c r="AAU765"/>
      <c r="AAV765"/>
      <c r="AAW765"/>
      <c r="AAX765"/>
      <c r="AAY765"/>
      <c r="AAZ765"/>
      <c r="ABA765"/>
      <c r="ABB765"/>
      <c r="ABC765"/>
      <c r="ABD765"/>
      <c r="ABE765"/>
      <c r="ABF765"/>
      <c r="ABG765"/>
      <c r="ABH765"/>
      <c r="ABI765"/>
      <c r="ABJ765"/>
      <c r="ABK765"/>
      <c r="ABL765"/>
      <c r="ABM765"/>
      <c r="ABN765"/>
      <c r="ABO765"/>
      <c r="ABP765"/>
      <c r="ABQ765"/>
      <c r="ABR765"/>
      <c r="ABS765"/>
      <c r="ABT765"/>
      <c r="ABU765"/>
      <c r="ABV765"/>
      <c r="ABW765"/>
      <c r="ABX765"/>
      <c r="ABY765"/>
      <c r="ABZ765"/>
      <c r="ACA765"/>
      <c r="ACB765"/>
      <c r="ACC765"/>
      <c r="ACD765"/>
      <c r="ACE765"/>
      <c r="ACF765"/>
      <c r="ACG765"/>
      <c r="ACH765"/>
      <c r="ACI765"/>
      <c r="ACJ765"/>
      <c r="ACK765"/>
      <c r="ACL765"/>
      <c r="ACM765"/>
      <c r="ACN765"/>
      <c r="ACO765"/>
      <c r="ACP765"/>
      <c r="ACQ765"/>
      <c r="ACR765"/>
      <c r="ACS765"/>
      <c r="ACT765"/>
      <c r="ACU765"/>
      <c r="ACV765"/>
      <c r="ACW765"/>
      <c r="ACX765"/>
      <c r="ACY765"/>
      <c r="ACZ765"/>
      <c r="ADA765"/>
      <c r="ADB765"/>
      <c r="ADC765"/>
      <c r="ADD765"/>
      <c r="ADE765"/>
      <c r="ADF765"/>
      <c r="ADG765"/>
      <c r="ADH765"/>
      <c r="ADI765"/>
      <c r="ADJ765"/>
      <c r="ADK765"/>
      <c r="ADL765"/>
      <c r="ADM765"/>
      <c r="ADN765"/>
      <c r="ADO765"/>
      <c r="ADP765"/>
      <c r="ADQ765"/>
      <c r="ADR765"/>
      <c r="ADS765"/>
      <c r="ADT765"/>
      <c r="ADU765"/>
      <c r="ADV765"/>
      <c r="ADW765"/>
      <c r="ADX765"/>
      <c r="ADY765"/>
      <c r="ADZ765"/>
      <c r="AEA765"/>
      <c r="AEB765"/>
      <c r="AEC765"/>
      <c r="AED765"/>
      <c r="AEE765"/>
      <c r="AEF765"/>
      <c r="AEG765"/>
      <c r="AEH765"/>
      <c r="AEI765"/>
      <c r="AEJ765"/>
      <c r="AEK765"/>
      <c r="AEL765"/>
      <c r="AEM765"/>
      <c r="AEN765"/>
      <c r="AEO765"/>
      <c r="AEP765"/>
      <c r="AEQ765"/>
      <c r="AER765"/>
      <c r="AES765"/>
      <c r="AET765"/>
      <c r="AEU765"/>
      <c r="AEV765"/>
      <c r="AEW765"/>
      <c r="AEX765"/>
      <c r="AEY765"/>
      <c r="AEZ765"/>
      <c r="AFA765"/>
      <c r="AFB765"/>
      <c r="AFC765"/>
      <c r="AFD765"/>
      <c r="AFE765"/>
      <c r="AFF765"/>
      <c r="AFG765"/>
      <c r="AFH765"/>
      <c r="AFI765"/>
      <c r="AFJ765"/>
      <c r="AFK765"/>
      <c r="AFL765"/>
      <c r="AFM765"/>
      <c r="AFN765"/>
      <c r="AFO765"/>
      <c r="AFP765"/>
      <c r="AFQ765"/>
      <c r="AFR765"/>
      <c r="AFS765"/>
      <c r="AFT765"/>
      <c r="AFU765"/>
      <c r="AFV765"/>
      <c r="AFW765"/>
      <c r="AFX765"/>
      <c r="AFY765"/>
      <c r="AFZ765"/>
      <c r="AGA765"/>
      <c r="AGB765"/>
      <c r="AGC765"/>
      <c r="AGD765"/>
      <c r="AGE765"/>
      <c r="AGF765"/>
      <c r="AGG765"/>
      <c r="AGH765"/>
      <c r="AGI765"/>
      <c r="AGJ765"/>
      <c r="AGK765"/>
      <c r="AGL765"/>
      <c r="AGM765"/>
      <c r="AGN765"/>
      <c r="AGO765"/>
      <c r="AGP765"/>
      <c r="AGQ765"/>
      <c r="AGR765"/>
      <c r="AGS765"/>
      <c r="AGT765"/>
      <c r="AGU765"/>
      <c r="AGV765"/>
      <c r="AGW765"/>
      <c r="AGX765"/>
      <c r="AGY765"/>
      <c r="AGZ765"/>
      <c r="AHA765"/>
      <c r="AHB765"/>
      <c r="AHC765"/>
      <c r="AHD765"/>
      <c r="AHE765"/>
      <c r="AHF765"/>
      <c r="AHG765"/>
      <c r="AHH765"/>
      <c r="AHI765"/>
      <c r="AHJ765"/>
      <c r="AHK765"/>
      <c r="AHL765"/>
      <c r="AHM765"/>
      <c r="AHN765"/>
      <c r="AHO765"/>
      <c r="AHP765"/>
      <c r="AHQ765"/>
      <c r="AHR765"/>
      <c r="AHS765"/>
      <c r="AHT765"/>
      <c r="AHU765"/>
      <c r="AHV765"/>
      <c r="AHW765"/>
      <c r="AHX765"/>
      <c r="AHY765"/>
      <c r="AHZ765"/>
      <c r="AIA765"/>
      <c r="AIB765"/>
      <c r="AIC765"/>
      <c r="AID765"/>
      <c r="AIE765"/>
      <c r="AIF765"/>
      <c r="AIG765"/>
      <c r="AIH765"/>
      <c r="AII765"/>
      <c r="AIJ765"/>
      <c r="AIK765"/>
      <c r="AIL765"/>
      <c r="AIM765"/>
      <c r="AIN765"/>
      <c r="AIO765"/>
      <c r="AIP765"/>
      <c r="AIQ765"/>
      <c r="AIR765"/>
      <c r="AIS765"/>
      <c r="AIT765"/>
      <c r="AIU765"/>
      <c r="AIV765"/>
      <c r="AIW765"/>
      <c r="AIX765"/>
      <c r="AIY765"/>
      <c r="AIZ765"/>
      <c r="AJA765"/>
      <c r="AJB765"/>
      <c r="AJC765"/>
      <c r="AJD765"/>
      <c r="AJE765"/>
      <c r="AJF765"/>
      <c r="AJG765"/>
      <c r="AJH765"/>
      <c r="AJI765"/>
      <c r="AJJ765"/>
      <c r="AJK765"/>
      <c r="AJL765"/>
      <c r="AJM765"/>
      <c r="AJN765"/>
      <c r="AJO765"/>
      <c r="AJP765"/>
      <c r="AJQ765"/>
      <c r="AJR765"/>
      <c r="AJS765"/>
      <c r="AJT765"/>
      <c r="AJU765"/>
      <c r="AJV765"/>
      <c r="AJW765"/>
      <c r="AJX765"/>
      <c r="AJY765"/>
      <c r="AJZ765"/>
      <c r="AKA765"/>
      <c r="AKB765"/>
      <c r="AKC765"/>
      <c r="AKD765"/>
      <c r="AKE765"/>
      <c r="AKF765"/>
      <c r="AKG765"/>
      <c r="AKH765"/>
      <c r="AKI765"/>
      <c r="AKJ765"/>
      <c r="AKK765"/>
      <c r="AKL765"/>
      <c r="AKM765"/>
      <c r="AKN765"/>
      <c r="AKO765"/>
      <c r="AKP765"/>
      <c r="AKQ765"/>
      <c r="AKR765"/>
      <c r="AKS765"/>
      <c r="AKT765"/>
      <c r="AKU765"/>
      <c r="AKV765"/>
      <c r="AKW765"/>
      <c r="AKX765"/>
      <c r="AKY765"/>
      <c r="AKZ765"/>
      <c r="ALA765"/>
      <c r="ALB765"/>
      <c r="ALC765"/>
      <c r="ALD765"/>
      <c r="ALE765"/>
      <c r="ALF765"/>
      <c r="ALG765"/>
      <c r="ALH765"/>
      <c r="ALI765"/>
      <c r="ALJ765"/>
      <c r="ALK765"/>
      <c r="ALL765"/>
      <c r="ALM765"/>
      <c r="ALN765"/>
      <c r="ALO765"/>
      <c r="ALP765"/>
      <c r="ALQ765"/>
      <c r="ALR765"/>
      <c r="ALS765"/>
      <c r="ALT765"/>
      <c r="ALU765"/>
      <c r="ALV765"/>
      <c r="ALW765"/>
      <c r="ALX765"/>
      <c r="ALY765"/>
      <c r="ALZ765"/>
      <c r="AMA765"/>
      <c r="AMB765"/>
      <c r="AMC765"/>
      <c r="AMD765"/>
      <c r="AME765"/>
      <c r="AMF765"/>
      <c r="AMG765"/>
      <c r="AMH765"/>
      <c r="AMI765"/>
      <c r="AMJ765"/>
    </row>
    <row r="766" spans="1:1024" ht="63">
      <c r="A766" s="151" t="s">
        <v>324</v>
      </c>
      <c r="B766" s="152"/>
      <c r="C766" s="153">
        <v>233270216.73300001</v>
      </c>
      <c r="D766" s="153">
        <v>265637365.73300001</v>
      </c>
      <c r="E766" s="153">
        <v>261491990.44999999</v>
      </c>
      <c r="F766" s="154">
        <v>98.4</v>
      </c>
      <c r="G766" s="120"/>
      <c r="H766" s="120"/>
      <c r="I766" s="121"/>
      <c r="J766" s="121"/>
      <c r="K766" s="121"/>
      <c r="L766" s="122"/>
      <c r="M766" s="6"/>
      <c r="N766" s="6"/>
      <c r="O766" s="7"/>
      <c r="P766" s="6"/>
      <c r="Q766" s="6"/>
      <c r="R766" s="3"/>
      <c r="S766"/>
      <c r="T766"/>
      <c r="U766"/>
      <c r="V766"/>
      <c r="W766"/>
      <c r="X766"/>
      <c r="Y766"/>
      <c r="Z766" s="4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</row>
    <row r="767" spans="1:1024" ht="47.25">
      <c r="A767" s="191" t="s">
        <v>375</v>
      </c>
      <c r="B767" s="86"/>
      <c r="C767" s="96"/>
      <c r="D767" s="96"/>
      <c r="E767" s="96"/>
      <c r="F767" s="87"/>
      <c r="G767" s="88"/>
      <c r="H767" s="88"/>
      <c r="I767" s="96"/>
      <c r="J767" s="96"/>
      <c r="K767" s="96"/>
      <c r="L767" s="89"/>
      <c r="M767" s="6"/>
      <c r="N767" s="6"/>
      <c r="O767" s="7"/>
      <c r="P767" s="6"/>
      <c r="Q767" s="6"/>
      <c r="R767" s="3"/>
      <c r="S767"/>
      <c r="T767"/>
      <c r="U767"/>
      <c r="V767"/>
      <c r="W767"/>
      <c r="X767"/>
      <c r="Y767"/>
      <c r="Z767" s="4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</row>
    <row r="768" spans="1:1024">
      <c r="A768" s="108" t="s">
        <v>280</v>
      </c>
      <c r="B768" s="91"/>
      <c r="C768" s="94"/>
      <c r="D768" s="94"/>
      <c r="E768" s="94"/>
      <c r="F768" s="92"/>
      <c r="G768" s="93"/>
      <c r="H768" s="93"/>
      <c r="I768" s="94"/>
      <c r="J768" s="94"/>
      <c r="K768" s="94"/>
      <c r="L768" s="95"/>
      <c r="M768" s="6"/>
      <c r="N768" s="6"/>
      <c r="O768" s="7"/>
      <c r="P768" s="6"/>
      <c r="Q768" s="6"/>
      <c r="R768" s="3"/>
      <c r="S768"/>
      <c r="T768"/>
      <c r="U768"/>
      <c r="V768"/>
      <c r="W768"/>
      <c r="X768"/>
      <c r="Y768"/>
      <c r="Z768" s="4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  <c r="AMB768"/>
      <c r="AMC768"/>
      <c r="AMD768"/>
      <c r="AME768"/>
      <c r="AMF768"/>
      <c r="AMG768"/>
      <c r="AMH768"/>
      <c r="AMI768"/>
      <c r="AMJ768"/>
    </row>
    <row r="769" spans="1:1024" ht="31.5">
      <c r="A769" s="85" t="s">
        <v>376</v>
      </c>
      <c r="B769" s="86" t="s">
        <v>32</v>
      </c>
      <c r="C769" s="96">
        <v>0</v>
      </c>
      <c r="D769" s="96">
        <v>3468.0529999999999</v>
      </c>
      <c r="E769" s="96">
        <v>0</v>
      </c>
      <c r="F769" s="87">
        <v>0</v>
      </c>
      <c r="G769" s="88" t="s">
        <v>377</v>
      </c>
      <c r="H769" s="88" t="s">
        <v>175</v>
      </c>
      <c r="I769" s="96" t="s">
        <v>238</v>
      </c>
      <c r="J769" s="96">
        <v>0.65</v>
      </c>
      <c r="K769" s="96">
        <v>0.65</v>
      </c>
      <c r="L769" s="89">
        <v>100</v>
      </c>
      <c r="M769" s="6"/>
      <c r="N769" s="6"/>
      <c r="O769" s="7"/>
      <c r="P769" s="6"/>
      <c r="Q769" s="6"/>
      <c r="R769" s="3"/>
      <c r="S769"/>
      <c r="T769"/>
      <c r="U769"/>
      <c r="V769"/>
      <c r="W769"/>
      <c r="X769"/>
      <c r="Y769"/>
      <c r="Z769" s="4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  <c r="AMB769"/>
      <c r="AMC769"/>
      <c r="AMD769"/>
      <c r="AME769"/>
      <c r="AMF769"/>
      <c r="AMG769"/>
      <c r="AMH769"/>
      <c r="AMI769"/>
      <c r="AMJ769"/>
    </row>
    <row r="770" spans="1:1024" ht="26.25">
      <c r="A770" s="108"/>
      <c r="B770" s="91" t="s">
        <v>32</v>
      </c>
      <c r="C770" s="94">
        <v>2000</v>
      </c>
      <c r="D770" s="94">
        <v>2000</v>
      </c>
      <c r="E770" s="94">
        <v>178.75</v>
      </c>
      <c r="F770" s="92">
        <v>8.9</v>
      </c>
      <c r="G770" s="93" t="s">
        <v>378</v>
      </c>
      <c r="H770" s="93" t="s">
        <v>175</v>
      </c>
      <c r="I770" s="94">
        <v>5</v>
      </c>
      <c r="J770" s="94">
        <v>12.84</v>
      </c>
      <c r="K770" s="94">
        <v>0</v>
      </c>
      <c r="L770" s="95">
        <v>0</v>
      </c>
      <c r="M770" s="6"/>
      <c r="N770" s="6"/>
      <c r="O770" s="7"/>
      <c r="P770" s="6"/>
      <c r="Q770" s="6"/>
      <c r="R770" s="3"/>
      <c r="S770"/>
      <c r="T770"/>
      <c r="U770"/>
      <c r="V770"/>
      <c r="W770"/>
      <c r="X770"/>
      <c r="Y770"/>
      <c r="Z770" s="4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  <c r="AMB770"/>
      <c r="AMC770"/>
      <c r="AMD770"/>
      <c r="AME770"/>
      <c r="AMF770"/>
      <c r="AMG770"/>
      <c r="AMH770"/>
      <c r="AMI770"/>
      <c r="AMJ770"/>
    </row>
    <row r="771" spans="1:1024" ht="26.25">
      <c r="A771" s="85"/>
      <c r="B771" s="86" t="s">
        <v>32</v>
      </c>
      <c r="C771" s="96">
        <v>2311.7550000000001</v>
      </c>
      <c r="D771" s="96">
        <v>311.755</v>
      </c>
      <c r="E771" s="96">
        <v>0</v>
      </c>
      <c r="F771" s="87">
        <v>0</v>
      </c>
      <c r="G771" s="88" t="s">
        <v>379</v>
      </c>
      <c r="H771" s="88" t="s">
        <v>175</v>
      </c>
      <c r="I771" s="96">
        <v>5</v>
      </c>
      <c r="J771" s="96">
        <v>0</v>
      </c>
      <c r="K771" s="96">
        <v>0</v>
      </c>
      <c r="L771" s="89">
        <v>0</v>
      </c>
      <c r="M771" s="6"/>
      <c r="N771" s="6"/>
      <c r="O771" s="7"/>
      <c r="P771" s="6"/>
      <c r="Q771" s="6"/>
      <c r="R771" s="3"/>
      <c r="S771"/>
      <c r="T771"/>
      <c r="U771"/>
      <c r="V771"/>
      <c r="W771"/>
      <c r="X771"/>
      <c r="Y771"/>
      <c r="Z771" s="4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  <c r="AMB771"/>
      <c r="AMC771"/>
      <c r="AMD771"/>
      <c r="AME771"/>
      <c r="AMF771"/>
      <c r="AMG771"/>
      <c r="AMH771"/>
      <c r="AMI771"/>
      <c r="AMJ771"/>
    </row>
    <row r="772" spans="1:1024">
      <c r="A772" s="108"/>
      <c r="B772" s="91" t="s">
        <v>32</v>
      </c>
      <c r="C772" s="94">
        <v>11882.466</v>
      </c>
      <c r="D772" s="94">
        <v>15882.466</v>
      </c>
      <c r="E772" s="94">
        <v>13358.262000000001</v>
      </c>
      <c r="F772" s="92">
        <v>84.1</v>
      </c>
      <c r="G772" s="93" t="s">
        <v>380</v>
      </c>
      <c r="H772" s="93" t="s">
        <v>175</v>
      </c>
      <c r="I772" s="94">
        <v>51.1</v>
      </c>
      <c r="J772" s="94">
        <v>39.25</v>
      </c>
      <c r="K772" s="94">
        <v>39.25</v>
      </c>
      <c r="L772" s="95">
        <v>100</v>
      </c>
      <c r="M772" s="6"/>
      <c r="N772" s="6"/>
      <c r="O772" s="7"/>
      <c r="P772" s="6"/>
      <c r="Q772" s="6"/>
      <c r="R772" s="3"/>
      <c r="S772"/>
      <c r="T772"/>
      <c r="U772"/>
      <c r="V772"/>
      <c r="W772"/>
      <c r="X772"/>
      <c r="Y772"/>
      <c r="Z772" s="4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  <c r="AMB772"/>
      <c r="AMC772"/>
      <c r="AMD772"/>
      <c r="AME772"/>
      <c r="AMF772"/>
      <c r="AMG772"/>
      <c r="AMH772"/>
      <c r="AMI772"/>
      <c r="AMJ772"/>
    </row>
    <row r="773" spans="1:1024">
      <c r="A773" s="85"/>
      <c r="B773" s="86" t="s">
        <v>32</v>
      </c>
      <c r="C773" s="96">
        <v>11254.195</v>
      </c>
      <c r="D773" s="96">
        <v>16254.195</v>
      </c>
      <c r="E773" s="96">
        <v>14098.623</v>
      </c>
      <c r="F773" s="87">
        <v>86.7</v>
      </c>
      <c r="G773" s="88" t="s">
        <v>381</v>
      </c>
      <c r="H773" s="88" t="s">
        <v>175</v>
      </c>
      <c r="I773" s="96">
        <v>54.55</v>
      </c>
      <c r="J773" s="96">
        <v>40.04</v>
      </c>
      <c r="K773" s="96">
        <v>50.07</v>
      </c>
      <c r="L773" s="89">
        <v>125</v>
      </c>
      <c r="M773" s="6"/>
      <c r="N773" s="6"/>
      <c r="O773" s="7"/>
      <c r="P773" s="6"/>
      <c r="Q773" s="6"/>
      <c r="R773" s="3"/>
      <c r="S773"/>
      <c r="T773"/>
      <c r="U773"/>
      <c r="V773"/>
      <c r="W773"/>
      <c r="X773"/>
      <c r="Y773"/>
      <c r="Z773" s="4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  <c r="AMB773"/>
      <c r="AMC773"/>
      <c r="AMD773"/>
      <c r="AME773"/>
      <c r="AMF773"/>
      <c r="AMG773"/>
      <c r="AMH773"/>
      <c r="AMI773"/>
      <c r="AMJ773"/>
    </row>
    <row r="774" spans="1:1024" ht="26.25">
      <c r="A774" s="108"/>
      <c r="B774" s="91" t="s">
        <v>32</v>
      </c>
      <c r="C774" s="94">
        <v>11238.013000000001</v>
      </c>
      <c r="D774" s="94">
        <v>20738.012999999999</v>
      </c>
      <c r="E774" s="94">
        <v>16114.699000000001</v>
      </c>
      <c r="F774" s="92">
        <v>77.7</v>
      </c>
      <c r="G774" s="93" t="s">
        <v>382</v>
      </c>
      <c r="H774" s="93" t="s">
        <v>175</v>
      </c>
      <c r="I774" s="94">
        <v>66.86</v>
      </c>
      <c r="J774" s="94">
        <v>63.2</v>
      </c>
      <c r="K774" s="94">
        <v>63.2</v>
      </c>
      <c r="L774" s="95">
        <v>100</v>
      </c>
      <c r="M774" s="6"/>
      <c r="N774" s="6"/>
      <c r="O774" s="7"/>
      <c r="P774" s="6"/>
      <c r="Q774" s="6"/>
      <c r="R774" s="3"/>
      <c r="S774"/>
      <c r="T774"/>
      <c r="U774"/>
      <c r="V774"/>
      <c r="W774"/>
      <c r="X774"/>
      <c r="Y774"/>
      <c r="Z774" s="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  <c r="ZY774"/>
      <c r="ZZ774"/>
      <c r="AAA774"/>
      <c r="AAB774"/>
      <c r="AAC774"/>
      <c r="AAD774"/>
      <c r="AAE774"/>
      <c r="AAF774"/>
      <c r="AAG774"/>
      <c r="AAH774"/>
      <c r="AAI774"/>
      <c r="AAJ774"/>
      <c r="AAK774"/>
      <c r="AAL774"/>
      <c r="AAM774"/>
      <c r="AAN774"/>
      <c r="AAO774"/>
      <c r="AAP774"/>
      <c r="AAQ774"/>
      <c r="AAR774"/>
      <c r="AAS774"/>
      <c r="AAT774"/>
      <c r="AAU774"/>
      <c r="AAV774"/>
      <c r="AAW774"/>
      <c r="AAX774"/>
      <c r="AAY774"/>
      <c r="AAZ774"/>
      <c r="ABA774"/>
      <c r="ABB774"/>
      <c r="ABC774"/>
      <c r="ABD774"/>
      <c r="ABE774"/>
      <c r="ABF774"/>
      <c r="ABG774"/>
      <c r="ABH774"/>
      <c r="ABI774"/>
      <c r="ABJ774"/>
      <c r="ABK774"/>
      <c r="ABL774"/>
      <c r="ABM774"/>
      <c r="ABN774"/>
      <c r="ABO774"/>
      <c r="ABP774"/>
      <c r="ABQ774"/>
      <c r="ABR774"/>
      <c r="ABS774"/>
      <c r="ABT774"/>
      <c r="ABU774"/>
      <c r="ABV774"/>
      <c r="ABW774"/>
      <c r="ABX774"/>
      <c r="ABY774"/>
      <c r="ABZ774"/>
      <c r="ACA774"/>
      <c r="ACB774"/>
      <c r="ACC774"/>
      <c r="ACD774"/>
      <c r="ACE774"/>
      <c r="ACF774"/>
      <c r="ACG774"/>
      <c r="ACH774"/>
      <c r="ACI774"/>
      <c r="ACJ774"/>
      <c r="ACK774"/>
      <c r="ACL774"/>
      <c r="ACM774"/>
      <c r="ACN774"/>
      <c r="ACO774"/>
      <c r="ACP774"/>
      <c r="ACQ774"/>
      <c r="ACR774"/>
      <c r="ACS774"/>
      <c r="ACT774"/>
      <c r="ACU774"/>
      <c r="ACV774"/>
      <c r="ACW774"/>
      <c r="ACX774"/>
      <c r="ACY774"/>
      <c r="ACZ774"/>
      <c r="ADA774"/>
      <c r="ADB774"/>
      <c r="ADC774"/>
      <c r="ADD774"/>
      <c r="ADE774"/>
      <c r="ADF774"/>
      <c r="ADG774"/>
      <c r="ADH774"/>
      <c r="ADI774"/>
      <c r="ADJ774"/>
      <c r="ADK774"/>
      <c r="ADL774"/>
      <c r="ADM774"/>
      <c r="ADN774"/>
      <c r="ADO774"/>
      <c r="ADP774"/>
      <c r="ADQ774"/>
      <c r="ADR774"/>
      <c r="ADS774"/>
      <c r="ADT774"/>
      <c r="ADU774"/>
      <c r="ADV774"/>
      <c r="ADW774"/>
      <c r="ADX774"/>
      <c r="ADY774"/>
      <c r="ADZ774"/>
      <c r="AEA774"/>
      <c r="AEB774"/>
      <c r="AEC774"/>
      <c r="AED774"/>
      <c r="AEE774"/>
      <c r="AEF774"/>
      <c r="AEG774"/>
      <c r="AEH774"/>
      <c r="AEI774"/>
      <c r="AEJ774"/>
      <c r="AEK774"/>
      <c r="AEL774"/>
      <c r="AEM774"/>
      <c r="AEN774"/>
      <c r="AEO774"/>
      <c r="AEP774"/>
      <c r="AEQ774"/>
      <c r="AER774"/>
      <c r="AES774"/>
      <c r="AET774"/>
      <c r="AEU774"/>
      <c r="AEV774"/>
      <c r="AEW774"/>
      <c r="AEX774"/>
      <c r="AEY774"/>
      <c r="AEZ774"/>
      <c r="AFA774"/>
      <c r="AFB774"/>
      <c r="AFC774"/>
      <c r="AFD774"/>
      <c r="AFE774"/>
      <c r="AFF774"/>
      <c r="AFG774"/>
      <c r="AFH774"/>
      <c r="AFI774"/>
      <c r="AFJ774"/>
      <c r="AFK774"/>
      <c r="AFL774"/>
      <c r="AFM774"/>
      <c r="AFN774"/>
      <c r="AFO774"/>
      <c r="AFP774"/>
      <c r="AFQ774"/>
      <c r="AFR774"/>
      <c r="AFS774"/>
      <c r="AFT774"/>
      <c r="AFU774"/>
      <c r="AFV774"/>
      <c r="AFW774"/>
      <c r="AFX774"/>
      <c r="AFY774"/>
      <c r="AFZ774"/>
      <c r="AGA774"/>
      <c r="AGB774"/>
      <c r="AGC774"/>
      <c r="AGD774"/>
      <c r="AGE774"/>
      <c r="AGF774"/>
      <c r="AGG774"/>
      <c r="AGH774"/>
      <c r="AGI774"/>
      <c r="AGJ774"/>
      <c r="AGK774"/>
      <c r="AGL774"/>
      <c r="AGM774"/>
      <c r="AGN774"/>
      <c r="AGO774"/>
      <c r="AGP774"/>
      <c r="AGQ774"/>
      <c r="AGR774"/>
      <c r="AGS774"/>
      <c r="AGT774"/>
      <c r="AGU774"/>
      <c r="AGV774"/>
      <c r="AGW774"/>
      <c r="AGX774"/>
      <c r="AGY774"/>
      <c r="AGZ774"/>
      <c r="AHA774"/>
      <c r="AHB774"/>
      <c r="AHC774"/>
      <c r="AHD774"/>
      <c r="AHE774"/>
      <c r="AHF774"/>
      <c r="AHG774"/>
      <c r="AHH774"/>
      <c r="AHI774"/>
      <c r="AHJ774"/>
      <c r="AHK774"/>
      <c r="AHL774"/>
      <c r="AHM774"/>
      <c r="AHN774"/>
      <c r="AHO774"/>
      <c r="AHP774"/>
      <c r="AHQ774"/>
      <c r="AHR774"/>
      <c r="AHS774"/>
      <c r="AHT774"/>
      <c r="AHU774"/>
      <c r="AHV774"/>
      <c r="AHW774"/>
      <c r="AHX774"/>
      <c r="AHY774"/>
      <c r="AHZ774"/>
      <c r="AIA774"/>
      <c r="AIB774"/>
      <c r="AIC774"/>
      <c r="AID774"/>
      <c r="AIE774"/>
      <c r="AIF774"/>
      <c r="AIG774"/>
      <c r="AIH774"/>
      <c r="AII774"/>
      <c r="AIJ774"/>
      <c r="AIK774"/>
      <c r="AIL774"/>
      <c r="AIM774"/>
      <c r="AIN774"/>
      <c r="AIO774"/>
      <c r="AIP774"/>
      <c r="AIQ774"/>
      <c r="AIR774"/>
      <c r="AIS774"/>
      <c r="AIT774"/>
      <c r="AIU774"/>
      <c r="AIV774"/>
      <c r="AIW774"/>
      <c r="AIX774"/>
      <c r="AIY774"/>
      <c r="AIZ774"/>
      <c r="AJA774"/>
      <c r="AJB774"/>
      <c r="AJC774"/>
      <c r="AJD774"/>
      <c r="AJE774"/>
      <c r="AJF774"/>
      <c r="AJG774"/>
      <c r="AJH774"/>
      <c r="AJI774"/>
      <c r="AJJ774"/>
      <c r="AJK774"/>
      <c r="AJL774"/>
      <c r="AJM774"/>
      <c r="AJN774"/>
      <c r="AJO774"/>
      <c r="AJP774"/>
      <c r="AJQ774"/>
      <c r="AJR774"/>
      <c r="AJS774"/>
      <c r="AJT774"/>
      <c r="AJU774"/>
      <c r="AJV774"/>
      <c r="AJW774"/>
      <c r="AJX774"/>
      <c r="AJY774"/>
      <c r="AJZ774"/>
      <c r="AKA774"/>
      <c r="AKB774"/>
      <c r="AKC774"/>
      <c r="AKD774"/>
      <c r="AKE774"/>
      <c r="AKF774"/>
      <c r="AKG774"/>
      <c r="AKH774"/>
      <c r="AKI774"/>
      <c r="AKJ774"/>
      <c r="AKK774"/>
      <c r="AKL774"/>
      <c r="AKM774"/>
      <c r="AKN774"/>
      <c r="AKO774"/>
      <c r="AKP774"/>
      <c r="AKQ774"/>
      <c r="AKR774"/>
      <c r="AKS774"/>
      <c r="AKT774"/>
      <c r="AKU774"/>
      <c r="AKV774"/>
      <c r="AKW774"/>
      <c r="AKX774"/>
      <c r="AKY774"/>
      <c r="AKZ774"/>
      <c r="ALA774"/>
      <c r="ALB774"/>
      <c r="ALC774"/>
      <c r="ALD774"/>
      <c r="ALE774"/>
      <c r="ALF774"/>
      <c r="ALG774"/>
      <c r="ALH774"/>
      <c r="ALI774"/>
      <c r="ALJ774"/>
      <c r="ALK774"/>
      <c r="ALL774"/>
      <c r="ALM774"/>
      <c r="ALN774"/>
      <c r="ALO774"/>
      <c r="ALP774"/>
      <c r="ALQ774"/>
      <c r="ALR774"/>
      <c r="ALS774"/>
      <c r="ALT774"/>
      <c r="ALU774"/>
      <c r="ALV774"/>
      <c r="ALW774"/>
      <c r="ALX774"/>
      <c r="ALY774"/>
      <c r="ALZ774"/>
      <c r="AMA774"/>
      <c r="AMB774"/>
      <c r="AMC774"/>
      <c r="AMD774"/>
      <c r="AME774"/>
      <c r="AMF774"/>
      <c r="AMG774"/>
      <c r="AMH774"/>
      <c r="AMI774"/>
      <c r="AMJ774"/>
    </row>
    <row r="775" spans="1:1024" ht="26.25">
      <c r="A775" s="85"/>
      <c r="B775" s="86" t="s">
        <v>32</v>
      </c>
      <c r="C775" s="96">
        <v>11280.112999999999</v>
      </c>
      <c r="D775" s="96">
        <v>13780.112999999999</v>
      </c>
      <c r="E775" s="96">
        <v>10373.945</v>
      </c>
      <c r="F775" s="87">
        <v>75.3</v>
      </c>
      <c r="G775" s="88" t="s">
        <v>383</v>
      </c>
      <c r="H775" s="88" t="s">
        <v>175</v>
      </c>
      <c r="I775" s="96">
        <v>61.23</v>
      </c>
      <c r="J775" s="96">
        <v>64.52</v>
      </c>
      <c r="K775" s="96">
        <v>53.28</v>
      </c>
      <c r="L775" s="89">
        <v>82.6</v>
      </c>
      <c r="M775" s="6"/>
      <c r="N775" s="6"/>
      <c r="O775" s="7"/>
      <c r="P775" s="6"/>
      <c r="Q775" s="6"/>
      <c r="R775" s="3"/>
      <c r="S775"/>
      <c r="T775"/>
      <c r="U775"/>
      <c r="V775"/>
      <c r="W775"/>
      <c r="X775"/>
      <c r="Y775"/>
      <c r="Z775" s="4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  <c r="AMB775"/>
      <c r="AMC775"/>
      <c r="AMD775"/>
      <c r="AME775"/>
      <c r="AMF775"/>
      <c r="AMG775"/>
      <c r="AMH775"/>
      <c r="AMI775"/>
      <c r="AMJ775"/>
    </row>
    <row r="776" spans="1:1024" ht="26.25">
      <c r="A776" s="108"/>
      <c r="B776" s="91" t="s">
        <v>32</v>
      </c>
      <c r="C776" s="94">
        <v>11139.116</v>
      </c>
      <c r="D776" s="94">
        <v>13439.116</v>
      </c>
      <c r="E776" s="94">
        <v>8012.5129999999999</v>
      </c>
      <c r="F776" s="92">
        <v>59.6</v>
      </c>
      <c r="G776" s="93" t="s">
        <v>384</v>
      </c>
      <c r="H776" s="93" t="s">
        <v>175</v>
      </c>
      <c r="I776" s="94">
        <v>62.17</v>
      </c>
      <c r="J776" s="94">
        <v>29.96</v>
      </c>
      <c r="K776" s="94">
        <v>29.96</v>
      </c>
      <c r="L776" s="95">
        <v>100</v>
      </c>
      <c r="M776" s="6"/>
      <c r="N776" s="6"/>
      <c r="O776" s="7"/>
      <c r="P776" s="6"/>
      <c r="Q776" s="6"/>
      <c r="R776" s="3"/>
      <c r="S776"/>
      <c r="T776"/>
      <c r="U776"/>
      <c r="V776"/>
      <c r="W776"/>
      <c r="X776"/>
      <c r="Y776"/>
      <c r="Z776" s="4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  <c r="AMB776"/>
      <c r="AMC776"/>
      <c r="AMD776"/>
      <c r="AME776"/>
      <c r="AMF776"/>
      <c r="AMG776"/>
      <c r="AMH776"/>
      <c r="AMI776"/>
      <c r="AMJ776"/>
    </row>
    <row r="777" spans="1:1024" ht="26.25">
      <c r="A777" s="85"/>
      <c r="B777" s="86" t="s">
        <v>32</v>
      </c>
      <c r="C777" s="96">
        <v>11041.373</v>
      </c>
      <c r="D777" s="96">
        <v>13341.373</v>
      </c>
      <c r="E777" s="96">
        <v>8147.2820000000002</v>
      </c>
      <c r="F777" s="87">
        <v>61.1</v>
      </c>
      <c r="G777" s="88" t="s">
        <v>385</v>
      </c>
      <c r="H777" s="88" t="s">
        <v>175</v>
      </c>
      <c r="I777" s="96">
        <v>47.54</v>
      </c>
      <c r="J777" s="96">
        <v>20</v>
      </c>
      <c r="K777" s="96">
        <v>21.99</v>
      </c>
      <c r="L777" s="89">
        <v>110</v>
      </c>
      <c r="M777" s="6"/>
      <c r="N777" s="6"/>
      <c r="O777" s="7"/>
      <c r="P777" s="6"/>
      <c r="Q777" s="6"/>
      <c r="R777" s="3"/>
      <c r="S777"/>
      <c r="T777"/>
      <c r="U777"/>
      <c r="V777"/>
      <c r="W777"/>
      <c r="X777"/>
      <c r="Y777"/>
      <c r="Z777" s="4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  <c r="ZY777"/>
      <c r="ZZ777"/>
      <c r="AAA777"/>
      <c r="AAB777"/>
      <c r="AAC777"/>
      <c r="AAD777"/>
      <c r="AAE777"/>
      <c r="AAF777"/>
      <c r="AAG777"/>
      <c r="AAH777"/>
      <c r="AAI777"/>
      <c r="AAJ777"/>
      <c r="AAK777"/>
      <c r="AAL777"/>
      <c r="AAM777"/>
      <c r="AAN777"/>
      <c r="AAO777"/>
      <c r="AAP777"/>
      <c r="AAQ777"/>
      <c r="AAR777"/>
      <c r="AAS777"/>
      <c r="AAT777"/>
      <c r="AAU777"/>
      <c r="AAV777"/>
      <c r="AAW777"/>
      <c r="AAX777"/>
      <c r="AAY777"/>
      <c r="AAZ777"/>
      <c r="ABA777"/>
      <c r="ABB777"/>
      <c r="ABC777"/>
      <c r="ABD777"/>
      <c r="ABE777"/>
      <c r="ABF777"/>
      <c r="ABG777"/>
      <c r="ABH777"/>
      <c r="ABI777"/>
      <c r="ABJ777"/>
      <c r="ABK777"/>
      <c r="ABL777"/>
      <c r="ABM777"/>
      <c r="ABN777"/>
      <c r="ABO777"/>
      <c r="ABP777"/>
      <c r="ABQ777"/>
      <c r="ABR777"/>
      <c r="ABS777"/>
      <c r="ABT777"/>
      <c r="ABU777"/>
      <c r="ABV777"/>
      <c r="ABW777"/>
      <c r="ABX777"/>
      <c r="ABY777"/>
      <c r="ABZ777"/>
      <c r="ACA777"/>
      <c r="ACB777"/>
      <c r="ACC777"/>
      <c r="ACD777"/>
      <c r="ACE777"/>
      <c r="ACF777"/>
      <c r="ACG777"/>
      <c r="ACH777"/>
      <c r="ACI777"/>
      <c r="ACJ777"/>
      <c r="ACK777"/>
      <c r="ACL777"/>
      <c r="ACM777"/>
      <c r="ACN777"/>
      <c r="ACO777"/>
      <c r="ACP777"/>
      <c r="ACQ777"/>
      <c r="ACR777"/>
      <c r="ACS777"/>
      <c r="ACT777"/>
      <c r="ACU777"/>
      <c r="ACV777"/>
      <c r="ACW777"/>
      <c r="ACX777"/>
      <c r="ACY777"/>
      <c r="ACZ777"/>
      <c r="ADA777"/>
      <c r="ADB777"/>
      <c r="ADC777"/>
      <c r="ADD777"/>
      <c r="ADE777"/>
      <c r="ADF777"/>
      <c r="ADG777"/>
      <c r="ADH777"/>
      <c r="ADI777"/>
      <c r="ADJ777"/>
      <c r="ADK777"/>
      <c r="ADL777"/>
      <c r="ADM777"/>
      <c r="ADN777"/>
      <c r="ADO777"/>
      <c r="ADP777"/>
      <c r="ADQ777"/>
      <c r="ADR777"/>
      <c r="ADS777"/>
      <c r="ADT777"/>
      <c r="ADU777"/>
      <c r="ADV777"/>
      <c r="ADW777"/>
      <c r="ADX777"/>
      <c r="ADY777"/>
      <c r="ADZ777"/>
      <c r="AEA777"/>
      <c r="AEB777"/>
      <c r="AEC777"/>
      <c r="AED777"/>
      <c r="AEE777"/>
      <c r="AEF777"/>
      <c r="AEG777"/>
      <c r="AEH777"/>
      <c r="AEI777"/>
      <c r="AEJ777"/>
      <c r="AEK777"/>
      <c r="AEL777"/>
      <c r="AEM777"/>
      <c r="AEN777"/>
      <c r="AEO777"/>
      <c r="AEP777"/>
      <c r="AEQ777"/>
      <c r="AER777"/>
      <c r="AES777"/>
      <c r="AET777"/>
      <c r="AEU777"/>
      <c r="AEV777"/>
      <c r="AEW777"/>
      <c r="AEX777"/>
      <c r="AEY777"/>
      <c r="AEZ777"/>
      <c r="AFA777"/>
      <c r="AFB777"/>
      <c r="AFC777"/>
      <c r="AFD777"/>
      <c r="AFE777"/>
      <c r="AFF777"/>
      <c r="AFG777"/>
      <c r="AFH777"/>
      <c r="AFI777"/>
      <c r="AFJ777"/>
      <c r="AFK777"/>
      <c r="AFL777"/>
      <c r="AFM777"/>
      <c r="AFN777"/>
      <c r="AFO777"/>
      <c r="AFP777"/>
      <c r="AFQ777"/>
      <c r="AFR777"/>
      <c r="AFS777"/>
      <c r="AFT777"/>
      <c r="AFU777"/>
      <c r="AFV777"/>
      <c r="AFW777"/>
      <c r="AFX777"/>
      <c r="AFY777"/>
      <c r="AFZ777"/>
      <c r="AGA777"/>
      <c r="AGB777"/>
      <c r="AGC777"/>
      <c r="AGD777"/>
      <c r="AGE777"/>
      <c r="AGF777"/>
      <c r="AGG777"/>
      <c r="AGH777"/>
      <c r="AGI777"/>
      <c r="AGJ777"/>
      <c r="AGK777"/>
      <c r="AGL777"/>
      <c r="AGM777"/>
      <c r="AGN777"/>
      <c r="AGO777"/>
      <c r="AGP777"/>
      <c r="AGQ777"/>
      <c r="AGR777"/>
      <c r="AGS777"/>
      <c r="AGT777"/>
      <c r="AGU777"/>
      <c r="AGV777"/>
      <c r="AGW777"/>
      <c r="AGX777"/>
      <c r="AGY777"/>
      <c r="AGZ777"/>
      <c r="AHA777"/>
      <c r="AHB777"/>
      <c r="AHC777"/>
      <c r="AHD777"/>
      <c r="AHE777"/>
      <c r="AHF777"/>
      <c r="AHG777"/>
      <c r="AHH777"/>
      <c r="AHI777"/>
      <c r="AHJ777"/>
      <c r="AHK777"/>
      <c r="AHL777"/>
      <c r="AHM777"/>
      <c r="AHN777"/>
      <c r="AHO777"/>
      <c r="AHP777"/>
      <c r="AHQ777"/>
      <c r="AHR777"/>
      <c r="AHS777"/>
      <c r="AHT777"/>
      <c r="AHU777"/>
      <c r="AHV777"/>
      <c r="AHW777"/>
      <c r="AHX777"/>
      <c r="AHY777"/>
      <c r="AHZ777"/>
      <c r="AIA777"/>
      <c r="AIB777"/>
      <c r="AIC777"/>
      <c r="AID777"/>
      <c r="AIE777"/>
      <c r="AIF777"/>
      <c r="AIG777"/>
      <c r="AIH777"/>
      <c r="AII777"/>
      <c r="AIJ777"/>
      <c r="AIK777"/>
      <c r="AIL777"/>
      <c r="AIM777"/>
      <c r="AIN777"/>
      <c r="AIO777"/>
      <c r="AIP777"/>
      <c r="AIQ777"/>
      <c r="AIR777"/>
      <c r="AIS777"/>
      <c r="AIT777"/>
      <c r="AIU777"/>
      <c r="AIV777"/>
      <c r="AIW777"/>
      <c r="AIX777"/>
      <c r="AIY777"/>
      <c r="AIZ777"/>
      <c r="AJA777"/>
      <c r="AJB777"/>
      <c r="AJC777"/>
      <c r="AJD777"/>
      <c r="AJE777"/>
      <c r="AJF777"/>
      <c r="AJG777"/>
      <c r="AJH777"/>
      <c r="AJI777"/>
      <c r="AJJ777"/>
      <c r="AJK777"/>
      <c r="AJL777"/>
      <c r="AJM777"/>
      <c r="AJN777"/>
      <c r="AJO777"/>
      <c r="AJP777"/>
      <c r="AJQ777"/>
      <c r="AJR777"/>
      <c r="AJS777"/>
      <c r="AJT777"/>
      <c r="AJU777"/>
      <c r="AJV777"/>
      <c r="AJW777"/>
      <c r="AJX777"/>
      <c r="AJY777"/>
      <c r="AJZ777"/>
      <c r="AKA777"/>
      <c r="AKB777"/>
      <c r="AKC777"/>
      <c r="AKD777"/>
      <c r="AKE777"/>
      <c r="AKF777"/>
      <c r="AKG777"/>
      <c r="AKH777"/>
      <c r="AKI777"/>
      <c r="AKJ777"/>
      <c r="AKK777"/>
      <c r="AKL777"/>
      <c r="AKM777"/>
      <c r="AKN777"/>
      <c r="AKO777"/>
      <c r="AKP777"/>
      <c r="AKQ777"/>
      <c r="AKR777"/>
      <c r="AKS777"/>
      <c r="AKT777"/>
      <c r="AKU777"/>
      <c r="AKV777"/>
      <c r="AKW777"/>
      <c r="AKX777"/>
      <c r="AKY777"/>
      <c r="AKZ777"/>
      <c r="ALA777"/>
      <c r="ALB777"/>
      <c r="ALC777"/>
      <c r="ALD777"/>
      <c r="ALE777"/>
      <c r="ALF777"/>
      <c r="ALG777"/>
      <c r="ALH777"/>
      <c r="ALI777"/>
      <c r="ALJ777"/>
      <c r="ALK777"/>
      <c r="ALL777"/>
      <c r="ALM777"/>
      <c r="ALN777"/>
      <c r="ALO777"/>
      <c r="ALP777"/>
      <c r="ALQ777"/>
      <c r="ALR777"/>
      <c r="ALS777"/>
      <c r="ALT777"/>
      <c r="ALU777"/>
      <c r="ALV777"/>
      <c r="ALW777"/>
      <c r="ALX777"/>
      <c r="ALY777"/>
      <c r="ALZ777"/>
      <c r="AMA777"/>
      <c r="AMB777"/>
      <c r="AMC777"/>
      <c r="AMD777"/>
      <c r="AME777"/>
      <c r="AMF777"/>
      <c r="AMG777"/>
      <c r="AMH777"/>
      <c r="AMI777"/>
      <c r="AMJ777"/>
    </row>
    <row r="778" spans="1:1024" ht="26.25">
      <c r="A778" s="108"/>
      <c r="B778" s="91" t="s">
        <v>32</v>
      </c>
      <c r="C778" s="94">
        <v>14678.826999999999</v>
      </c>
      <c r="D778" s="94">
        <v>14678.826999999999</v>
      </c>
      <c r="E778" s="94">
        <v>9572.2180000000008</v>
      </c>
      <c r="F778" s="92">
        <v>65.2</v>
      </c>
      <c r="G778" s="93" t="s">
        <v>386</v>
      </c>
      <c r="H778" s="93" t="s">
        <v>175</v>
      </c>
      <c r="I778" s="94">
        <v>59.33</v>
      </c>
      <c r="J778" s="94">
        <v>30</v>
      </c>
      <c r="K778" s="94">
        <v>33.31</v>
      </c>
      <c r="L778" s="95">
        <v>111</v>
      </c>
      <c r="M778" s="6"/>
      <c r="N778" s="6"/>
      <c r="O778" s="7"/>
      <c r="P778" s="6"/>
      <c r="Q778" s="6"/>
      <c r="R778" s="3"/>
      <c r="S778"/>
      <c r="T778"/>
      <c r="U778"/>
      <c r="V778"/>
      <c r="W778"/>
      <c r="X778"/>
      <c r="Y778"/>
      <c r="Z778" s="4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  <c r="AMB778"/>
      <c r="AMC778"/>
      <c r="AMD778"/>
      <c r="AME778"/>
      <c r="AMF778"/>
      <c r="AMG778"/>
      <c r="AMH778"/>
      <c r="AMI778"/>
      <c r="AMJ778"/>
    </row>
    <row r="779" spans="1:1024">
      <c r="A779" s="85"/>
      <c r="B779" s="86" t="s">
        <v>32</v>
      </c>
      <c r="C779" s="96">
        <v>0</v>
      </c>
      <c r="D779" s="96">
        <v>19000</v>
      </c>
      <c r="E779" s="96">
        <v>13725.415000000001</v>
      </c>
      <c r="F779" s="87">
        <v>72.2</v>
      </c>
      <c r="G779" s="88" t="s">
        <v>387</v>
      </c>
      <c r="H779" s="88" t="s">
        <v>175</v>
      </c>
      <c r="I779" s="96" t="s">
        <v>238</v>
      </c>
      <c r="J779" s="96">
        <v>31.62</v>
      </c>
      <c r="K779" s="96">
        <v>87.48</v>
      </c>
      <c r="L779" s="89">
        <v>276.7</v>
      </c>
      <c r="M779" s="6"/>
      <c r="N779" s="6"/>
      <c r="O779" s="7"/>
      <c r="P779" s="6"/>
      <c r="Q779" s="6"/>
      <c r="R779" s="3"/>
      <c r="S779"/>
      <c r="T779"/>
      <c r="U779"/>
      <c r="V779"/>
      <c r="W779"/>
      <c r="X779"/>
      <c r="Y779"/>
      <c r="Z779" s="4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  <c r="AMB779"/>
      <c r="AMC779"/>
      <c r="AMD779"/>
      <c r="AME779"/>
      <c r="AMF779"/>
      <c r="AMG779"/>
      <c r="AMH779"/>
      <c r="AMI779"/>
      <c r="AMJ779"/>
    </row>
    <row r="780" spans="1:1024" ht="26.25">
      <c r="A780" s="108"/>
      <c r="B780" s="91" t="s">
        <v>32</v>
      </c>
      <c r="C780" s="94">
        <v>13246.643</v>
      </c>
      <c r="D780" s="94">
        <v>17746.643</v>
      </c>
      <c r="E780" s="94">
        <v>15293.778</v>
      </c>
      <c r="F780" s="92">
        <v>86.2</v>
      </c>
      <c r="G780" s="93" t="s">
        <v>388</v>
      </c>
      <c r="H780" s="93" t="s">
        <v>175</v>
      </c>
      <c r="I780" s="94">
        <v>51.45</v>
      </c>
      <c r="J780" s="94">
        <v>60</v>
      </c>
      <c r="K780" s="94">
        <v>57.39</v>
      </c>
      <c r="L780" s="95">
        <v>95.7</v>
      </c>
      <c r="M780" s="6"/>
      <c r="N780" s="6"/>
      <c r="O780" s="7"/>
      <c r="P780" s="6"/>
      <c r="Q780" s="6"/>
      <c r="R780" s="3"/>
      <c r="S780"/>
      <c r="T780"/>
      <c r="U780"/>
      <c r="V780"/>
      <c r="W780"/>
      <c r="X780"/>
      <c r="Y780"/>
      <c r="Z780" s="4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  <c r="AMB780"/>
      <c r="AMC780"/>
      <c r="AMD780"/>
      <c r="AME780"/>
      <c r="AMF780"/>
      <c r="AMG780"/>
      <c r="AMH780"/>
      <c r="AMI780"/>
      <c r="AMJ780"/>
    </row>
    <row r="781" spans="1:1024" ht="39">
      <c r="A781" s="85"/>
      <c r="B781" s="86" t="s">
        <v>32</v>
      </c>
      <c r="C781" s="96">
        <v>2366.8890000000001</v>
      </c>
      <c r="D781" s="96">
        <v>366.88900000000001</v>
      </c>
      <c r="E781" s="96">
        <v>0</v>
      </c>
      <c r="F781" s="87">
        <v>0</v>
      </c>
      <c r="G781" s="88" t="s">
        <v>389</v>
      </c>
      <c r="H781" s="88" t="s">
        <v>175</v>
      </c>
      <c r="I781" s="96">
        <v>10</v>
      </c>
      <c r="J781" s="96">
        <v>0</v>
      </c>
      <c r="K781" s="96">
        <v>0</v>
      </c>
      <c r="L781" s="89" t="s">
        <v>347</v>
      </c>
      <c r="M781" s="6"/>
      <c r="N781" s="6"/>
      <c r="O781" s="7"/>
      <c r="P781" s="6"/>
      <c r="Q781" s="6"/>
      <c r="R781" s="3"/>
      <c r="S781"/>
      <c r="T781"/>
      <c r="U781"/>
      <c r="V781"/>
      <c r="W781"/>
      <c r="X781"/>
      <c r="Y781"/>
      <c r="Z781" s="4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  <c r="AMB781"/>
      <c r="AMC781"/>
      <c r="AMD781"/>
      <c r="AME781"/>
      <c r="AMF781"/>
      <c r="AMG781"/>
      <c r="AMH781"/>
      <c r="AMI781"/>
      <c r="AMJ781"/>
    </row>
    <row r="782" spans="1:1024">
      <c r="A782" s="108"/>
      <c r="B782" s="91" t="s">
        <v>32</v>
      </c>
      <c r="C782" s="94">
        <v>10933.502</v>
      </c>
      <c r="D782" s="94">
        <v>11633.502</v>
      </c>
      <c r="E782" s="94">
        <v>8805.9599999999991</v>
      </c>
      <c r="F782" s="92">
        <v>75.7</v>
      </c>
      <c r="G782" s="93" t="s">
        <v>390</v>
      </c>
      <c r="H782" s="93" t="s">
        <v>175</v>
      </c>
      <c r="I782" s="94">
        <v>50</v>
      </c>
      <c r="J782" s="94">
        <v>56.63</v>
      </c>
      <c r="K782" s="94">
        <v>53.12</v>
      </c>
      <c r="L782" s="95">
        <v>93.8</v>
      </c>
      <c r="M782" s="6"/>
      <c r="N782" s="6"/>
      <c r="O782" s="7"/>
      <c r="P782" s="6"/>
      <c r="Q782" s="6"/>
      <c r="R782" s="3"/>
      <c r="S782"/>
      <c r="T782"/>
      <c r="U782"/>
      <c r="V782"/>
      <c r="W782"/>
      <c r="X782"/>
      <c r="Y782"/>
      <c r="Z782" s="4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  <c r="AMB782"/>
      <c r="AMC782"/>
      <c r="AMD782"/>
      <c r="AME782"/>
      <c r="AMF782"/>
      <c r="AMG782"/>
      <c r="AMH782"/>
      <c r="AMI782"/>
      <c r="AMJ782"/>
    </row>
    <row r="783" spans="1:1024" ht="39">
      <c r="A783" s="85"/>
      <c r="B783" s="86" t="s">
        <v>32</v>
      </c>
      <c r="C783" s="96">
        <v>14003.328</v>
      </c>
      <c r="D783" s="96">
        <v>12003.328</v>
      </c>
      <c r="E783" s="96">
        <v>5723.5510000000004</v>
      </c>
      <c r="F783" s="87">
        <v>47.7</v>
      </c>
      <c r="G783" s="88" t="s">
        <v>391</v>
      </c>
      <c r="H783" s="88" t="s">
        <v>175</v>
      </c>
      <c r="I783" s="96">
        <v>50</v>
      </c>
      <c r="J783" s="96">
        <v>55.05</v>
      </c>
      <c r="K783" s="96">
        <v>49.35</v>
      </c>
      <c r="L783" s="89">
        <v>89.6</v>
      </c>
      <c r="M783" s="6"/>
      <c r="N783" s="6"/>
      <c r="O783" s="7"/>
      <c r="P783" s="6"/>
      <c r="Q783" s="6"/>
      <c r="R783" s="3"/>
      <c r="S783"/>
      <c r="T783"/>
      <c r="U783"/>
      <c r="V783"/>
      <c r="W783"/>
      <c r="X783"/>
      <c r="Y783"/>
      <c r="Z783" s="4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  <c r="ZY783"/>
      <c r="ZZ783"/>
      <c r="AAA783"/>
      <c r="AAB783"/>
      <c r="AAC783"/>
      <c r="AAD783"/>
      <c r="AAE783"/>
      <c r="AAF783"/>
      <c r="AAG783"/>
      <c r="AAH783"/>
      <c r="AAI783"/>
      <c r="AAJ783"/>
      <c r="AAK783"/>
      <c r="AAL783"/>
      <c r="AAM783"/>
      <c r="AAN783"/>
      <c r="AAO783"/>
      <c r="AAP783"/>
      <c r="AAQ783"/>
      <c r="AAR783"/>
      <c r="AAS783"/>
      <c r="AAT783"/>
      <c r="AAU783"/>
      <c r="AAV783"/>
      <c r="AAW783"/>
      <c r="AAX783"/>
      <c r="AAY783"/>
      <c r="AAZ783"/>
      <c r="ABA783"/>
      <c r="ABB783"/>
      <c r="ABC783"/>
      <c r="ABD783"/>
      <c r="ABE783"/>
      <c r="ABF783"/>
      <c r="ABG783"/>
      <c r="ABH783"/>
      <c r="ABI783"/>
      <c r="ABJ783"/>
      <c r="ABK783"/>
      <c r="ABL783"/>
      <c r="ABM783"/>
      <c r="ABN783"/>
      <c r="ABO783"/>
      <c r="ABP783"/>
      <c r="ABQ783"/>
      <c r="ABR783"/>
      <c r="ABS783"/>
      <c r="ABT783"/>
      <c r="ABU783"/>
      <c r="ABV783"/>
      <c r="ABW783"/>
      <c r="ABX783"/>
      <c r="ABY783"/>
      <c r="ABZ783"/>
      <c r="ACA783"/>
      <c r="ACB783"/>
      <c r="ACC783"/>
      <c r="ACD783"/>
      <c r="ACE783"/>
      <c r="ACF783"/>
      <c r="ACG783"/>
      <c r="ACH783"/>
      <c r="ACI783"/>
      <c r="ACJ783"/>
      <c r="ACK783"/>
      <c r="ACL783"/>
      <c r="ACM783"/>
      <c r="ACN783"/>
      <c r="ACO783"/>
      <c r="ACP783"/>
      <c r="ACQ783"/>
      <c r="ACR783"/>
      <c r="ACS783"/>
      <c r="ACT783"/>
      <c r="ACU783"/>
      <c r="ACV783"/>
      <c r="ACW783"/>
      <c r="ACX783"/>
      <c r="ACY783"/>
      <c r="ACZ783"/>
      <c r="ADA783"/>
      <c r="ADB783"/>
      <c r="ADC783"/>
      <c r="ADD783"/>
      <c r="ADE783"/>
      <c r="ADF783"/>
      <c r="ADG783"/>
      <c r="ADH783"/>
      <c r="ADI783"/>
      <c r="ADJ783"/>
      <c r="ADK783"/>
      <c r="ADL783"/>
      <c r="ADM783"/>
      <c r="ADN783"/>
      <c r="ADO783"/>
      <c r="ADP783"/>
      <c r="ADQ783"/>
      <c r="ADR783"/>
      <c r="ADS783"/>
      <c r="ADT783"/>
      <c r="ADU783"/>
      <c r="ADV783"/>
      <c r="ADW783"/>
      <c r="ADX783"/>
      <c r="ADY783"/>
      <c r="ADZ783"/>
      <c r="AEA783"/>
      <c r="AEB783"/>
      <c r="AEC783"/>
      <c r="AED783"/>
      <c r="AEE783"/>
      <c r="AEF783"/>
      <c r="AEG783"/>
      <c r="AEH783"/>
      <c r="AEI783"/>
      <c r="AEJ783"/>
      <c r="AEK783"/>
      <c r="AEL783"/>
      <c r="AEM783"/>
      <c r="AEN783"/>
      <c r="AEO783"/>
      <c r="AEP783"/>
      <c r="AEQ783"/>
      <c r="AER783"/>
      <c r="AES783"/>
      <c r="AET783"/>
      <c r="AEU783"/>
      <c r="AEV783"/>
      <c r="AEW783"/>
      <c r="AEX783"/>
      <c r="AEY783"/>
      <c r="AEZ783"/>
      <c r="AFA783"/>
      <c r="AFB783"/>
      <c r="AFC783"/>
      <c r="AFD783"/>
      <c r="AFE783"/>
      <c r="AFF783"/>
      <c r="AFG783"/>
      <c r="AFH783"/>
      <c r="AFI783"/>
      <c r="AFJ783"/>
      <c r="AFK783"/>
      <c r="AFL783"/>
      <c r="AFM783"/>
      <c r="AFN783"/>
      <c r="AFO783"/>
      <c r="AFP783"/>
      <c r="AFQ783"/>
      <c r="AFR783"/>
      <c r="AFS783"/>
      <c r="AFT783"/>
      <c r="AFU783"/>
      <c r="AFV783"/>
      <c r="AFW783"/>
      <c r="AFX783"/>
      <c r="AFY783"/>
      <c r="AFZ783"/>
      <c r="AGA783"/>
      <c r="AGB783"/>
      <c r="AGC783"/>
      <c r="AGD783"/>
      <c r="AGE783"/>
      <c r="AGF783"/>
      <c r="AGG783"/>
      <c r="AGH783"/>
      <c r="AGI783"/>
      <c r="AGJ783"/>
      <c r="AGK783"/>
      <c r="AGL783"/>
      <c r="AGM783"/>
      <c r="AGN783"/>
      <c r="AGO783"/>
      <c r="AGP783"/>
      <c r="AGQ783"/>
      <c r="AGR783"/>
      <c r="AGS783"/>
      <c r="AGT783"/>
      <c r="AGU783"/>
      <c r="AGV783"/>
      <c r="AGW783"/>
      <c r="AGX783"/>
      <c r="AGY783"/>
      <c r="AGZ783"/>
      <c r="AHA783"/>
      <c r="AHB783"/>
      <c r="AHC783"/>
      <c r="AHD783"/>
      <c r="AHE783"/>
      <c r="AHF783"/>
      <c r="AHG783"/>
      <c r="AHH783"/>
      <c r="AHI783"/>
      <c r="AHJ783"/>
      <c r="AHK783"/>
      <c r="AHL783"/>
      <c r="AHM783"/>
      <c r="AHN783"/>
      <c r="AHO783"/>
      <c r="AHP783"/>
      <c r="AHQ783"/>
      <c r="AHR783"/>
      <c r="AHS783"/>
      <c r="AHT783"/>
      <c r="AHU783"/>
      <c r="AHV783"/>
      <c r="AHW783"/>
      <c r="AHX783"/>
      <c r="AHY783"/>
      <c r="AHZ783"/>
      <c r="AIA783"/>
      <c r="AIB783"/>
      <c r="AIC783"/>
      <c r="AID783"/>
      <c r="AIE783"/>
      <c r="AIF783"/>
      <c r="AIG783"/>
      <c r="AIH783"/>
      <c r="AII783"/>
      <c r="AIJ783"/>
      <c r="AIK783"/>
      <c r="AIL783"/>
      <c r="AIM783"/>
      <c r="AIN783"/>
      <c r="AIO783"/>
      <c r="AIP783"/>
      <c r="AIQ783"/>
      <c r="AIR783"/>
      <c r="AIS783"/>
      <c r="AIT783"/>
      <c r="AIU783"/>
      <c r="AIV783"/>
      <c r="AIW783"/>
      <c r="AIX783"/>
      <c r="AIY783"/>
      <c r="AIZ783"/>
      <c r="AJA783"/>
      <c r="AJB783"/>
      <c r="AJC783"/>
      <c r="AJD783"/>
      <c r="AJE783"/>
      <c r="AJF783"/>
      <c r="AJG783"/>
      <c r="AJH783"/>
      <c r="AJI783"/>
      <c r="AJJ783"/>
      <c r="AJK783"/>
      <c r="AJL783"/>
      <c r="AJM783"/>
      <c r="AJN783"/>
      <c r="AJO783"/>
      <c r="AJP783"/>
      <c r="AJQ783"/>
      <c r="AJR783"/>
      <c r="AJS783"/>
      <c r="AJT783"/>
      <c r="AJU783"/>
      <c r="AJV783"/>
      <c r="AJW783"/>
      <c r="AJX783"/>
      <c r="AJY783"/>
      <c r="AJZ783"/>
      <c r="AKA783"/>
      <c r="AKB783"/>
      <c r="AKC783"/>
      <c r="AKD783"/>
      <c r="AKE783"/>
      <c r="AKF783"/>
      <c r="AKG783"/>
      <c r="AKH783"/>
      <c r="AKI783"/>
      <c r="AKJ783"/>
      <c r="AKK783"/>
      <c r="AKL783"/>
      <c r="AKM783"/>
      <c r="AKN783"/>
      <c r="AKO783"/>
      <c r="AKP783"/>
      <c r="AKQ783"/>
      <c r="AKR783"/>
      <c r="AKS783"/>
      <c r="AKT783"/>
      <c r="AKU783"/>
      <c r="AKV783"/>
      <c r="AKW783"/>
      <c r="AKX783"/>
      <c r="AKY783"/>
      <c r="AKZ783"/>
      <c r="ALA783"/>
      <c r="ALB783"/>
      <c r="ALC783"/>
      <c r="ALD783"/>
      <c r="ALE783"/>
      <c r="ALF783"/>
      <c r="ALG783"/>
      <c r="ALH783"/>
      <c r="ALI783"/>
      <c r="ALJ783"/>
      <c r="ALK783"/>
      <c r="ALL783"/>
      <c r="ALM783"/>
      <c r="ALN783"/>
      <c r="ALO783"/>
      <c r="ALP783"/>
      <c r="ALQ783"/>
      <c r="ALR783"/>
      <c r="ALS783"/>
      <c r="ALT783"/>
      <c r="ALU783"/>
      <c r="ALV783"/>
      <c r="ALW783"/>
      <c r="ALX783"/>
      <c r="ALY783"/>
      <c r="ALZ783"/>
      <c r="AMA783"/>
      <c r="AMB783"/>
      <c r="AMC783"/>
      <c r="AMD783"/>
      <c r="AME783"/>
      <c r="AMF783"/>
      <c r="AMG783"/>
      <c r="AMH783"/>
      <c r="AMI783"/>
      <c r="AMJ783"/>
    </row>
    <row r="784" spans="1:1024" ht="39">
      <c r="A784" s="108"/>
      <c r="B784" s="91" t="s">
        <v>32</v>
      </c>
      <c r="C784" s="94">
        <v>0</v>
      </c>
      <c r="D784" s="94">
        <v>11200</v>
      </c>
      <c r="E784" s="94">
        <v>9774.8780000000006</v>
      </c>
      <c r="F784" s="92">
        <v>87.3</v>
      </c>
      <c r="G784" s="93" t="s">
        <v>392</v>
      </c>
      <c r="H784" s="93" t="s">
        <v>175</v>
      </c>
      <c r="I784" s="94" t="s">
        <v>238</v>
      </c>
      <c r="J784" s="94">
        <v>21.96</v>
      </c>
      <c r="K784" s="94">
        <v>48.02</v>
      </c>
      <c r="L784" s="95">
        <v>218.7</v>
      </c>
      <c r="M784" s="6"/>
      <c r="N784" s="6"/>
      <c r="O784" s="7"/>
      <c r="P784" s="6"/>
      <c r="Q784" s="6"/>
      <c r="R784" s="3"/>
      <c r="S784"/>
      <c r="T784"/>
      <c r="U784"/>
      <c r="V784"/>
      <c r="W784"/>
      <c r="X784"/>
      <c r="Y784"/>
      <c r="Z784" s="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</row>
    <row r="785" spans="1:1024" ht="39">
      <c r="A785" s="85"/>
      <c r="B785" s="86" t="s">
        <v>32</v>
      </c>
      <c r="C785" s="96">
        <v>0</v>
      </c>
      <c r="D785" s="96">
        <v>8000</v>
      </c>
      <c r="E785" s="96">
        <v>6251.0150000000003</v>
      </c>
      <c r="F785" s="87">
        <v>78.099999999999994</v>
      </c>
      <c r="G785" s="88" t="s">
        <v>393</v>
      </c>
      <c r="H785" s="88" t="s">
        <v>175</v>
      </c>
      <c r="I785" s="96" t="s">
        <v>238</v>
      </c>
      <c r="J785" s="96">
        <v>25</v>
      </c>
      <c r="K785" s="96">
        <v>31.88</v>
      </c>
      <c r="L785" s="89">
        <v>127.5</v>
      </c>
      <c r="M785" s="6"/>
      <c r="N785" s="6"/>
      <c r="O785" s="7"/>
      <c r="P785" s="6"/>
      <c r="Q785" s="6"/>
      <c r="R785" s="3"/>
      <c r="S785"/>
      <c r="T785"/>
      <c r="U785"/>
      <c r="V785"/>
      <c r="W785"/>
      <c r="X785"/>
      <c r="Y785"/>
      <c r="Z785" s="4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  <c r="ZY785"/>
      <c r="ZZ785"/>
      <c r="AAA785"/>
      <c r="AAB785"/>
      <c r="AAC785"/>
      <c r="AAD785"/>
      <c r="AAE785"/>
      <c r="AAF785"/>
      <c r="AAG785"/>
      <c r="AAH785"/>
      <c r="AAI785"/>
      <c r="AAJ785"/>
      <c r="AAK785"/>
      <c r="AAL785"/>
      <c r="AAM785"/>
      <c r="AAN785"/>
      <c r="AAO785"/>
      <c r="AAP785"/>
      <c r="AAQ785"/>
      <c r="AAR785"/>
      <c r="AAS785"/>
      <c r="AAT785"/>
      <c r="AAU785"/>
      <c r="AAV785"/>
      <c r="AAW785"/>
      <c r="AAX785"/>
      <c r="AAY785"/>
      <c r="AAZ785"/>
      <c r="ABA785"/>
      <c r="ABB785"/>
      <c r="ABC785"/>
      <c r="ABD785"/>
      <c r="ABE785"/>
      <c r="ABF785"/>
      <c r="ABG785"/>
      <c r="ABH785"/>
      <c r="ABI785"/>
      <c r="ABJ785"/>
      <c r="ABK785"/>
      <c r="ABL785"/>
      <c r="ABM785"/>
      <c r="ABN785"/>
      <c r="ABO785"/>
      <c r="ABP785"/>
      <c r="ABQ785"/>
      <c r="ABR785"/>
      <c r="ABS785"/>
      <c r="ABT785"/>
      <c r="ABU785"/>
      <c r="ABV785"/>
      <c r="ABW785"/>
      <c r="ABX785"/>
      <c r="ABY785"/>
      <c r="ABZ785"/>
      <c r="ACA785"/>
      <c r="ACB785"/>
      <c r="ACC785"/>
      <c r="ACD785"/>
      <c r="ACE785"/>
      <c r="ACF785"/>
      <c r="ACG785"/>
      <c r="ACH785"/>
      <c r="ACI785"/>
      <c r="ACJ785"/>
      <c r="ACK785"/>
      <c r="ACL785"/>
      <c r="ACM785"/>
      <c r="ACN785"/>
      <c r="ACO785"/>
      <c r="ACP785"/>
      <c r="ACQ785"/>
      <c r="ACR785"/>
      <c r="ACS785"/>
      <c r="ACT785"/>
      <c r="ACU785"/>
      <c r="ACV785"/>
      <c r="ACW785"/>
      <c r="ACX785"/>
      <c r="ACY785"/>
      <c r="ACZ785"/>
      <c r="ADA785"/>
      <c r="ADB785"/>
      <c r="ADC785"/>
      <c r="ADD785"/>
      <c r="ADE785"/>
      <c r="ADF785"/>
      <c r="ADG785"/>
      <c r="ADH785"/>
      <c r="ADI785"/>
      <c r="ADJ785"/>
      <c r="ADK785"/>
      <c r="ADL785"/>
      <c r="ADM785"/>
      <c r="ADN785"/>
      <c r="ADO785"/>
      <c r="ADP785"/>
      <c r="ADQ785"/>
      <c r="ADR785"/>
      <c r="ADS785"/>
      <c r="ADT785"/>
      <c r="ADU785"/>
      <c r="ADV785"/>
      <c r="ADW785"/>
      <c r="ADX785"/>
      <c r="ADY785"/>
      <c r="ADZ785"/>
      <c r="AEA785"/>
      <c r="AEB785"/>
      <c r="AEC785"/>
      <c r="AED785"/>
      <c r="AEE785"/>
      <c r="AEF785"/>
      <c r="AEG785"/>
      <c r="AEH785"/>
      <c r="AEI785"/>
      <c r="AEJ785"/>
      <c r="AEK785"/>
      <c r="AEL785"/>
      <c r="AEM785"/>
      <c r="AEN785"/>
      <c r="AEO785"/>
      <c r="AEP785"/>
      <c r="AEQ785"/>
      <c r="AER785"/>
      <c r="AES785"/>
      <c r="AET785"/>
      <c r="AEU785"/>
      <c r="AEV785"/>
      <c r="AEW785"/>
      <c r="AEX785"/>
      <c r="AEY785"/>
      <c r="AEZ785"/>
      <c r="AFA785"/>
      <c r="AFB785"/>
      <c r="AFC785"/>
      <c r="AFD785"/>
      <c r="AFE785"/>
      <c r="AFF785"/>
      <c r="AFG785"/>
      <c r="AFH785"/>
      <c r="AFI785"/>
      <c r="AFJ785"/>
      <c r="AFK785"/>
      <c r="AFL785"/>
      <c r="AFM785"/>
      <c r="AFN785"/>
      <c r="AFO785"/>
      <c r="AFP785"/>
      <c r="AFQ785"/>
      <c r="AFR785"/>
      <c r="AFS785"/>
      <c r="AFT785"/>
      <c r="AFU785"/>
      <c r="AFV785"/>
      <c r="AFW785"/>
      <c r="AFX785"/>
      <c r="AFY785"/>
      <c r="AFZ785"/>
      <c r="AGA785"/>
      <c r="AGB785"/>
      <c r="AGC785"/>
      <c r="AGD785"/>
      <c r="AGE785"/>
      <c r="AGF785"/>
      <c r="AGG785"/>
      <c r="AGH785"/>
      <c r="AGI785"/>
      <c r="AGJ785"/>
      <c r="AGK785"/>
      <c r="AGL785"/>
      <c r="AGM785"/>
      <c r="AGN785"/>
      <c r="AGO785"/>
      <c r="AGP785"/>
      <c r="AGQ785"/>
      <c r="AGR785"/>
      <c r="AGS785"/>
      <c r="AGT785"/>
      <c r="AGU785"/>
      <c r="AGV785"/>
      <c r="AGW785"/>
      <c r="AGX785"/>
      <c r="AGY785"/>
      <c r="AGZ785"/>
      <c r="AHA785"/>
      <c r="AHB785"/>
      <c r="AHC785"/>
      <c r="AHD785"/>
      <c r="AHE785"/>
      <c r="AHF785"/>
      <c r="AHG785"/>
      <c r="AHH785"/>
      <c r="AHI785"/>
      <c r="AHJ785"/>
      <c r="AHK785"/>
      <c r="AHL785"/>
      <c r="AHM785"/>
      <c r="AHN785"/>
      <c r="AHO785"/>
      <c r="AHP785"/>
      <c r="AHQ785"/>
      <c r="AHR785"/>
      <c r="AHS785"/>
      <c r="AHT785"/>
      <c r="AHU785"/>
      <c r="AHV785"/>
      <c r="AHW785"/>
      <c r="AHX785"/>
      <c r="AHY785"/>
      <c r="AHZ785"/>
      <c r="AIA785"/>
      <c r="AIB785"/>
      <c r="AIC785"/>
      <c r="AID785"/>
      <c r="AIE785"/>
      <c r="AIF785"/>
      <c r="AIG785"/>
      <c r="AIH785"/>
      <c r="AII785"/>
      <c r="AIJ785"/>
      <c r="AIK785"/>
      <c r="AIL785"/>
      <c r="AIM785"/>
      <c r="AIN785"/>
      <c r="AIO785"/>
      <c r="AIP785"/>
      <c r="AIQ785"/>
      <c r="AIR785"/>
      <c r="AIS785"/>
      <c r="AIT785"/>
      <c r="AIU785"/>
      <c r="AIV785"/>
      <c r="AIW785"/>
      <c r="AIX785"/>
      <c r="AIY785"/>
      <c r="AIZ785"/>
      <c r="AJA785"/>
      <c r="AJB785"/>
      <c r="AJC785"/>
      <c r="AJD785"/>
      <c r="AJE785"/>
      <c r="AJF785"/>
      <c r="AJG785"/>
      <c r="AJH785"/>
      <c r="AJI785"/>
      <c r="AJJ785"/>
      <c r="AJK785"/>
      <c r="AJL785"/>
      <c r="AJM785"/>
      <c r="AJN785"/>
      <c r="AJO785"/>
      <c r="AJP785"/>
      <c r="AJQ785"/>
      <c r="AJR785"/>
      <c r="AJS785"/>
      <c r="AJT785"/>
      <c r="AJU785"/>
      <c r="AJV785"/>
      <c r="AJW785"/>
      <c r="AJX785"/>
      <c r="AJY785"/>
      <c r="AJZ785"/>
      <c r="AKA785"/>
      <c r="AKB785"/>
      <c r="AKC785"/>
      <c r="AKD785"/>
      <c r="AKE785"/>
      <c r="AKF785"/>
      <c r="AKG785"/>
      <c r="AKH785"/>
      <c r="AKI785"/>
      <c r="AKJ785"/>
      <c r="AKK785"/>
      <c r="AKL785"/>
      <c r="AKM785"/>
      <c r="AKN785"/>
      <c r="AKO785"/>
      <c r="AKP785"/>
      <c r="AKQ785"/>
      <c r="AKR785"/>
      <c r="AKS785"/>
      <c r="AKT785"/>
      <c r="AKU785"/>
      <c r="AKV785"/>
      <c r="AKW785"/>
      <c r="AKX785"/>
      <c r="AKY785"/>
      <c r="AKZ785"/>
      <c r="ALA785"/>
      <c r="ALB785"/>
      <c r="ALC785"/>
      <c r="ALD785"/>
      <c r="ALE785"/>
      <c r="ALF785"/>
      <c r="ALG785"/>
      <c r="ALH785"/>
      <c r="ALI785"/>
      <c r="ALJ785"/>
      <c r="ALK785"/>
      <c r="ALL785"/>
      <c r="ALM785"/>
      <c r="ALN785"/>
      <c r="ALO785"/>
      <c r="ALP785"/>
      <c r="ALQ785"/>
      <c r="ALR785"/>
      <c r="ALS785"/>
      <c r="ALT785"/>
      <c r="ALU785"/>
      <c r="ALV785"/>
      <c r="ALW785"/>
      <c r="ALX785"/>
      <c r="ALY785"/>
      <c r="ALZ785"/>
      <c r="AMA785"/>
      <c r="AMB785"/>
      <c r="AMC785"/>
      <c r="AMD785"/>
      <c r="AME785"/>
      <c r="AMF785"/>
      <c r="AMG785"/>
      <c r="AMH785"/>
      <c r="AMI785"/>
      <c r="AMJ785"/>
    </row>
    <row r="786" spans="1:1024" ht="26.25">
      <c r="A786" s="108"/>
      <c r="B786" s="91" t="s">
        <v>32</v>
      </c>
      <c r="C786" s="94">
        <v>0</v>
      </c>
      <c r="D786" s="94">
        <v>6800</v>
      </c>
      <c r="E786" s="94">
        <v>4006.886</v>
      </c>
      <c r="F786" s="92">
        <v>58.9</v>
      </c>
      <c r="G786" s="93" t="s">
        <v>394</v>
      </c>
      <c r="H786" s="93" t="s">
        <v>175</v>
      </c>
      <c r="I786" s="94" t="s">
        <v>238</v>
      </c>
      <c r="J786" s="94">
        <v>25</v>
      </c>
      <c r="K786" s="94">
        <v>58.83</v>
      </c>
      <c r="L786" s="95">
        <v>235.3</v>
      </c>
      <c r="M786" s="6"/>
      <c r="N786" s="6"/>
      <c r="O786" s="7"/>
      <c r="P786" s="6"/>
      <c r="Q786" s="6"/>
      <c r="R786" s="3"/>
      <c r="S786"/>
      <c r="T786"/>
      <c r="U786"/>
      <c r="V786"/>
      <c r="W786"/>
      <c r="X786"/>
      <c r="Y786"/>
      <c r="Z786" s="4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  <c r="AMB786"/>
      <c r="AMC786"/>
      <c r="AMD786"/>
      <c r="AME786"/>
      <c r="AMF786"/>
      <c r="AMG786"/>
      <c r="AMH786"/>
      <c r="AMI786"/>
      <c r="AMJ786"/>
    </row>
    <row r="787" spans="1:1024" ht="39">
      <c r="A787" s="85"/>
      <c r="B787" s="86" t="s">
        <v>32</v>
      </c>
      <c r="C787" s="96">
        <v>14793.714</v>
      </c>
      <c r="D787" s="96">
        <v>2793.7139999999999</v>
      </c>
      <c r="E787" s="96">
        <v>0</v>
      </c>
      <c r="F787" s="87">
        <v>0</v>
      </c>
      <c r="G787" s="88" t="s">
        <v>395</v>
      </c>
      <c r="H787" s="88" t="s">
        <v>175</v>
      </c>
      <c r="I787" s="96">
        <v>50</v>
      </c>
      <c r="J787" s="96">
        <v>0</v>
      </c>
      <c r="K787" s="96">
        <v>0</v>
      </c>
      <c r="L787" s="89">
        <v>0</v>
      </c>
      <c r="M787" s="6"/>
      <c r="N787" s="6"/>
      <c r="O787" s="7"/>
      <c r="P787" s="6"/>
      <c r="Q787" s="6"/>
      <c r="R787" s="3"/>
      <c r="S787"/>
      <c r="T787"/>
      <c r="U787"/>
      <c r="V787"/>
      <c r="W787"/>
      <c r="X787"/>
      <c r="Y787"/>
      <c r="Z787" s="4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  <c r="ZY787"/>
      <c r="ZZ787"/>
      <c r="AAA787"/>
      <c r="AAB787"/>
      <c r="AAC787"/>
      <c r="AAD787"/>
      <c r="AAE787"/>
      <c r="AAF787"/>
      <c r="AAG787"/>
      <c r="AAH787"/>
      <c r="AAI787"/>
      <c r="AAJ787"/>
      <c r="AAK787"/>
      <c r="AAL787"/>
      <c r="AAM787"/>
      <c r="AAN787"/>
      <c r="AAO787"/>
      <c r="AAP787"/>
      <c r="AAQ787"/>
      <c r="AAR787"/>
      <c r="AAS787"/>
      <c r="AAT787"/>
      <c r="AAU787"/>
      <c r="AAV787"/>
      <c r="AAW787"/>
      <c r="AAX787"/>
      <c r="AAY787"/>
      <c r="AAZ787"/>
      <c r="ABA787"/>
      <c r="ABB787"/>
      <c r="ABC787"/>
      <c r="ABD787"/>
      <c r="ABE787"/>
      <c r="ABF787"/>
      <c r="ABG787"/>
      <c r="ABH787"/>
      <c r="ABI787"/>
      <c r="ABJ787"/>
      <c r="ABK787"/>
      <c r="ABL787"/>
      <c r="ABM787"/>
      <c r="ABN787"/>
      <c r="ABO787"/>
      <c r="ABP787"/>
      <c r="ABQ787"/>
      <c r="ABR787"/>
      <c r="ABS787"/>
      <c r="ABT787"/>
      <c r="ABU787"/>
      <c r="ABV787"/>
      <c r="ABW787"/>
      <c r="ABX787"/>
      <c r="ABY787"/>
      <c r="ABZ787"/>
      <c r="ACA787"/>
      <c r="ACB787"/>
      <c r="ACC787"/>
      <c r="ACD787"/>
      <c r="ACE787"/>
      <c r="ACF787"/>
      <c r="ACG787"/>
      <c r="ACH787"/>
      <c r="ACI787"/>
      <c r="ACJ787"/>
      <c r="ACK787"/>
      <c r="ACL787"/>
      <c r="ACM787"/>
      <c r="ACN787"/>
      <c r="ACO787"/>
      <c r="ACP787"/>
      <c r="ACQ787"/>
      <c r="ACR787"/>
      <c r="ACS787"/>
      <c r="ACT787"/>
      <c r="ACU787"/>
      <c r="ACV787"/>
      <c r="ACW787"/>
      <c r="ACX787"/>
      <c r="ACY787"/>
      <c r="ACZ787"/>
      <c r="ADA787"/>
      <c r="ADB787"/>
      <c r="ADC787"/>
      <c r="ADD787"/>
      <c r="ADE787"/>
      <c r="ADF787"/>
      <c r="ADG787"/>
      <c r="ADH787"/>
      <c r="ADI787"/>
      <c r="ADJ787"/>
      <c r="ADK787"/>
      <c r="ADL787"/>
      <c r="ADM787"/>
      <c r="ADN787"/>
      <c r="ADO787"/>
      <c r="ADP787"/>
      <c r="ADQ787"/>
      <c r="ADR787"/>
      <c r="ADS787"/>
      <c r="ADT787"/>
      <c r="ADU787"/>
      <c r="ADV787"/>
      <c r="ADW787"/>
      <c r="ADX787"/>
      <c r="ADY787"/>
      <c r="ADZ787"/>
      <c r="AEA787"/>
      <c r="AEB787"/>
      <c r="AEC787"/>
      <c r="AED787"/>
      <c r="AEE787"/>
      <c r="AEF787"/>
      <c r="AEG787"/>
      <c r="AEH787"/>
      <c r="AEI787"/>
      <c r="AEJ787"/>
      <c r="AEK787"/>
      <c r="AEL787"/>
      <c r="AEM787"/>
      <c r="AEN787"/>
      <c r="AEO787"/>
      <c r="AEP787"/>
      <c r="AEQ787"/>
      <c r="AER787"/>
      <c r="AES787"/>
      <c r="AET787"/>
      <c r="AEU787"/>
      <c r="AEV787"/>
      <c r="AEW787"/>
      <c r="AEX787"/>
      <c r="AEY787"/>
      <c r="AEZ787"/>
      <c r="AFA787"/>
      <c r="AFB787"/>
      <c r="AFC787"/>
      <c r="AFD787"/>
      <c r="AFE787"/>
      <c r="AFF787"/>
      <c r="AFG787"/>
      <c r="AFH787"/>
      <c r="AFI787"/>
      <c r="AFJ787"/>
      <c r="AFK787"/>
      <c r="AFL787"/>
      <c r="AFM787"/>
      <c r="AFN787"/>
      <c r="AFO787"/>
      <c r="AFP787"/>
      <c r="AFQ787"/>
      <c r="AFR787"/>
      <c r="AFS787"/>
      <c r="AFT787"/>
      <c r="AFU787"/>
      <c r="AFV787"/>
      <c r="AFW787"/>
      <c r="AFX787"/>
      <c r="AFY787"/>
      <c r="AFZ787"/>
      <c r="AGA787"/>
      <c r="AGB787"/>
      <c r="AGC787"/>
      <c r="AGD787"/>
      <c r="AGE787"/>
      <c r="AGF787"/>
      <c r="AGG787"/>
      <c r="AGH787"/>
      <c r="AGI787"/>
      <c r="AGJ787"/>
      <c r="AGK787"/>
      <c r="AGL787"/>
      <c r="AGM787"/>
      <c r="AGN787"/>
      <c r="AGO787"/>
      <c r="AGP787"/>
      <c r="AGQ787"/>
      <c r="AGR787"/>
      <c r="AGS787"/>
      <c r="AGT787"/>
      <c r="AGU787"/>
      <c r="AGV787"/>
      <c r="AGW787"/>
      <c r="AGX787"/>
      <c r="AGY787"/>
      <c r="AGZ787"/>
      <c r="AHA787"/>
      <c r="AHB787"/>
      <c r="AHC787"/>
      <c r="AHD787"/>
      <c r="AHE787"/>
      <c r="AHF787"/>
      <c r="AHG787"/>
      <c r="AHH787"/>
      <c r="AHI787"/>
      <c r="AHJ787"/>
      <c r="AHK787"/>
      <c r="AHL787"/>
      <c r="AHM787"/>
      <c r="AHN787"/>
      <c r="AHO787"/>
      <c r="AHP787"/>
      <c r="AHQ787"/>
      <c r="AHR787"/>
      <c r="AHS787"/>
      <c r="AHT787"/>
      <c r="AHU787"/>
      <c r="AHV787"/>
      <c r="AHW787"/>
      <c r="AHX787"/>
      <c r="AHY787"/>
      <c r="AHZ787"/>
      <c r="AIA787"/>
      <c r="AIB787"/>
      <c r="AIC787"/>
      <c r="AID787"/>
      <c r="AIE787"/>
      <c r="AIF787"/>
      <c r="AIG787"/>
      <c r="AIH787"/>
      <c r="AII787"/>
      <c r="AIJ787"/>
      <c r="AIK787"/>
      <c r="AIL787"/>
      <c r="AIM787"/>
      <c r="AIN787"/>
      <c r="AIO787"/>
      <c r="AIP787"/>
      <c r="AIQ787"/>
      <c r="AIR787"/>
      <c r="AIS787"/>
      <c r="AIT787"/>
      <c r="AIU787"/>
      <c r="AIV787"/>
      <c r="AIW787"/>
      <c r="AIX787"/>
      <c r="AIY787"/>
      <c r="AIZ787"/>
      <c r="AJA787"/>
      <c r="AJB787"/>
      <c r="AJC787"/>
      <c r="AJD787"/>
      <c r="AJE787"/>
      <c r="AJF787"/>
      <c r="AJG787"/>
      <c r="AJH787"/>
      <c r="AJI787"/>
      <c r="AJJ787"/>
      <c r="AJK787"/>
      <c r="AJL787"/>
      <c r="AJM787"/>
      <c r="AJN787"/>
      <c r="AJO787"/>
      <c r="AJP787"/>
      <c r="AJQ787"/>
      <c r="AJR787"/>
      <c r="AJS787"/>
      <c r="AJT787"/>
      <c r="AJU787"/>
      <c r="AJV787"/>
      <c r="AJW787"/>
      <c r="AJX787"/>
      <c r="AJY787"/>
      <c r="AJZ787"/>
      <c r="AKA787"/>
      <c r="AKB787"/>
      <c r="AKC787"/>
      <c r="AKD787"/>
      <c r="AKE787"/>
      <c r="AKF787"/>
      <c r="AKG787"/>
      <c r="AKH787"/>
      <c r="AKI787"/>
      <c r="AKJ787"/>
      <c r="AKK787"/>
      <c r="AKL787"/>
      <c r="AKM787"/>
      <c r="AKN787"/>
      <c r="AKO787"/>
      <c r="AKP787"/>
      <c r="AKQ787"/>
      <c r="AKR787"/>
      <c r="AKS787"/>
      <c r="AKT787"/>
      <c r="AKU787"/>
      <c r="AKV787"/>
      <c r="AKW787"/>
      <c r="AKX787"/>
      <c r="AKY787"/>
      <c r="AKZ787"/>
      <c r="ALA787"/>
      <c r="ALB787"/>
      <c r="ALC787"/>
      <c r="ALD787"/>
      <c r="ALE787"/>
      <c r="ALF787"/>
      <c r="ALG787"/>
      <c r="ALH787"/>
      <c r="ALI787"/>
      <c r="ALJ787"/>
      <c r="ALK787"/>
      <c r="ALL787"/>
      <c r="ALM787"/>
      <c r="ALN787"/>
      <c r="ALO787"/>
      <c r="ALP787"/>
      <c r="ALQ787"/>
      <c r="ALR787"/>
      <c r="ALS787"/>
      <c r="ALT787"/>
      <c r="ALU787"/>
      <c r="ALV787"/>
      <c r="ALW787"/>
      <c r="ALX787"/>
      <c r="ALY787"/>
      <c r="ALZ787"/>
      <c r="AMA787"/>
      <c r="AMB787"/>
      <c r="AMC787"/>
      <c r="AMD787"/>
      <c r="AME787"/>
      <c r="AMF787"/>
      <c r="AMG787"/>
      <c r="AMH787"/>
      <c r="AMI787"/>
      <c r="AMJ787"/>
    </row>
    <row r="788" spans="1:1024" ht="26.25">
      <c r="A788" s="108"/>
      <c r="B788" s="91" t="s">
        <v>32</v>
      </c>
      <c r="C788" s="94">
        <v>4262.7349999999997</v>
      </c>
      <c r="D788" s="94">
        <v>7262.7349999999997</v>
      </c>
      <c r="E788" s="94">
        <v>4232.9449999999997</v>
      </c>
      <c r="F788" s="92">
        <v>58.3</v>
      </c>
      <c r="G788" s="93" t="s">
        <v>396</v>
      </c>
      <c r="H788" s="93" t="s">
        <v>175</v>
      </c>
      <c r="I788" s="94">
        <v>48.56</v>
      </c>
      <c r="J788" s="94">
        <v>75.28</v>
      </c>
      <c r="K788" s="94">
        <v>71.63</v>
      </c>
      <c r="L788" s="95">
        <v>95.2</v>
      </c>
      <c r="M788" s="6"/>
      <c r="N788" s="6"/>
      <c r="O788" s="7"/>
      <c r="P788" s="6"/>
      <c r="Q788" s="6"/>
      <c r="R788" s="3"/>
      <c r="S788"/>
      <c r="T788"/>
      <c r="U788"/>
      <c r="V788"/>
      <c r="W788"/>
      <c r="X788"/>
      <c r="Y788"/>
      <c r="Z788" s="4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  <c r="AMB788"/>
      <c r="AMC788"/>
      <c r="AMD788"/>
      <c r="AME788"/>
      <c r="AMF788"/>
      <c r="AMG788"/>
      <c r="AMH788"/>
      <c r="AMI788"/>
      <c r="AMJ788"/>
    </row>
    <row r="789" spans="1:1024" ht="26.25">
      <c r="A789" s="85"/>
      <c r="B789" s="86" t="s">
        <v>32</v>
      </c>
      <c r="C789" s="96">
        <v>6172.0349999999999</v>
      </c>
      <c r="D789" s="96">
        <v>9472.0349999999999</v>
      </c>
      <c r="E789" s="96">
        <v>7590.1480000000001</v>
      </c>
      <c r="F789" s="87">
        <v>80.099999999999994</v>
      </c>
      <c r="G789" s="88" t="s">
        <v>397</v>
      </c>
      <c r="H789" s="88" t="s">
        <v>175</v>
      </c>
      <c r="I789" s="96">
        <v>48.4</v>
      </c>
      <c r="J789" s="96">
        <v>40</v>
      </c>
      <c r="K789" s="96">
        <v>48.2</v>
      </c>
      <c r="L789" s="89">
        <v>120.5</v>
      </c>
      <c r="M789" s="6"/>
      <c r="N789" s="6"/>
      <c r="O789" s="7"/>
      <c r="P789" s="6"/>
      <c r="Q789" s="6"/>
      <c r="R789" s="3"/>
      <c r="S789"/>
      <c r="T789"/>
      <c r="U789"/>
      <c r="V789"/>
      <c r="W789"/>
      <c r="X789"/>
      <c r="Y789"/>
      <c r="Z789" s="4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  <c r="AMB789"/>
      <c r="AMC789"/>
      <c r="AMD789"/>
      <c r="AME789"/>
      <c r="AMF789"/>
      <c r="AMG789"/>
      <c r="AMH789"/>
      <c r="AMI789"/>
      <c r="AMJ789"/>
    </row>
    <row r="790" spans="1:1024" ht="26.25">
      <c r="A790" s="108"/>
      <c r="B790" s="91" t="s">
        <v>32</v>
      </c>
      <c r="C790" s="94">
        <v>1881.8989999999999</v>
      </c>
      <c r="D790" s="94">
        <v>5181.8990000000003</v>
      </c>
      <c r="E790" s="94">
        <v>2013.5060000000001</v>
      </c>
      <c r="F790" s="92">
        <v>38.9</v>
      </c>
      <c r="G790" s="93" t="s">
        <v>398</v>
      </c>
      <c r="H790" s="93" t="s">
        <v>175</v>
      </c>
      <c r="I790" s="94">
        <v>50</v>
      </c>
      <c r="J790" s="94">
        <v>80</v>
      </c>
      <c r="K790" s="94">
        <v>79.37</v>
      </c>
      <c r="L790" s="95">
        <v>99.2</v>
      </c>
      <c r="M790" s="6"/>
      <c r="N790" s="6"/>
      <c r="O790" s="7"/>
      <c r="P790" s="6"/>
      <c r="Q790" s="6"/>
      <c r="R790" s="3"/>
      <c r="S790"/>
      <c r="T790"/>
      <c r="U790"/>
      <c r="V790"/>
      <c r="W790"/>
      <c r="X790"/>
      <c r="Y790"/>
      <c r="Z790" s="4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  <c r="AMB790"/>
      <c r="AMC790"/>
      <c r="AMD790"/>
      <c r="AME790"/>
      <c r="AMF790"/>
      <c r="AMG790"/>
      <c r="AMH790"/>
      <c r="AMI790"/>
      <c r="AMJ790"/>
    </row>
    <row r="791" spans="1:1024" ht="39">
      <c r="A791" s="85" t="s">
        <v>399</v>
      </c>
      <c r="B791" s="86"/>
      <c r="C791" s="96"/>
      <c r="D791" s="96"/>
      <c r="E791" s="96"/>
      <c r="F791" s="87"/>
      <c r="G791" s="88"/>
      <c r="H791" s="88"/>
      <c r="I791" s="96"/>
      <c r="J791" s="96"/>
      <c r="K791" s="96"/>
      <c r="L791" s="89"/>
      <c r="M791" s="6"/>
      <c r="N791" s="6"/>
      <c r="O791" s="7">
        <f>Sheet1!E815+Sheet1!E820+Sheet1!E823+Sheet1!E806</f>
        <v>47024003.164999992</v>
      </c>
      <c r="P791" s="6" t="s">
        <v>400</v>
      </c>
      <c r="Q791" s="6"/>
      <c r="R791" s="3"/>
      <c r="S791"/>
      <c r="T791"/>
      <c r="U791"/>
      <c r="V791"/>
      <c r="W791"/>
      <c r="X791"/>
      <c r="Y791"/>
      <c r="Z791" s="4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  <c r="AMB791"/>
      <c r="AMC791"/>
      <c r="AMD791"/>
      <c r="AME791"/>
      <c r="AMF791"/>
      <c r="AMG791"/>
      <c r="AMH791"/>
      <c r="AMI791"/>
      <c r="AMJ791"/>
    </row>
    <row r="792" spans="1:1024" ht="39">
      <c r="A792" s="108" t="s">
        <v>401</v>
      </c>
      <c r="B792" s="91"/>
      <c r="C792" s="94"/>
      <c r="D792" s="94"/>
      <c r="E792" s="94"/>
      <c r="F792" s="92"/>
      <c r="G792" s="93" t="s">
        <v>402</v>
      </c>
      <c r="H792" s="93" t="s">
        <v>403</v>
      </c>
      <c r="I792" s="94" t="s">
        <v>238</v>
      </c>
      <c r="J792" s="94" t="s">
        <v>238</v>
      </c>
      <c r="K792" s="94">
        <v>85.1</v>
      </c>
      <c r="L792" s="95" t="s">
        <v>238</v>
      </c>
      <c r="M792" s="6"/>
      <c r="N792" s="6"/>
      <c r="O792" s="7">
        <f>Sheet1!E794+Sheet1!E797+Sheet1!E800+Sheet1!E803+Sheet1!E806+Sheet1!E815+Sheet1!E820+Sheet1!E823+Sheet1!E832+Sheet1!E835+Sheet1!E837+Sheet1!E839</f>
        <v>350385142.30000001</v>
      </c>
      <c r="P792" s="6">
        <f>Sheet1!O791/Sheet1!O792</f>
        <v>0.13420661291835831</v>
      </c>
      <c r="Q792" s="6"/>
      <c r="R792" s="3"/>
      <c r="S792"/>
      <c r="T792"/>
      <c r="U792"/>
      <c r="V792"/>
      <c r="W792"/>
      <c r="X792"/>
      <c r="Y792"/>
      <c r="Z792" s="4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  <c r="ZY792"/>
      <c r="ZZ792"/>
      <c r="AAA792"/>
      <c r="AAB792"/>
      <c r="AAC792"/>
      <c r="AAD792"/>
      <c r="AAE792"/>
      <c r="AAF792"/>
      <c r="AAG792"/>
      <c r="AAH792"/>
      <c r="AAI792"/>
      <c r="AAJ792"/>
      <c r="AAK792"/>
      <c r="AAL792"/>
      <c r="AAM792"/>
      <c r="AAN792"/>
      <c r="AAO792"/>
      <c r="AAP792"/>
      <c r="AAQ792"/>
      <c r="AAR792"/>
      <c r="AAS792"/>
      <c r="AAT792"/>
      <c r="AAU792"/>
      <c r="AAV792"/>
      <c r="AAW792"/>
      <c r="AAX792"/>
      <c r="AAY792"/>
      <c r="AAZ792"/>
      <c r="ABA792"/>
      <c r="ABB792"/>
      <c r="ABC792"/>
      <c r="ABD792"/>
      <c r="ABE792"/>
      <c r="ABF792"/>
      <c r="ABG792"/>
      <c r="ABH792"/>
      <c r="ABI792"/>
      <c r="ABJ792"/>
      <c r="ABK792"/>
      <c r="ABL792"/>
      <c r="ABM792"/>
      <c r="ABN792"/>
      <c r="ABO792"/>
      <c r="ABP792"/>
      <c r="ABQ792"/>
      <c r="ABR792"/>
      <c r="ABS792"/>
      <c r="ABT792"/>
      <c r="ABU792"/>
      <c r="ABV792"/>
      <c r="ABW792"/>
      <c r="ABX792"/>
      <c r="ABY792"/>
      <c r="ABZ792"/>
      <c r="ACA792"/>
      <c r="ACB792"/>
      <c r="ACC792"/>
      <c r="ACD792"/>
      <c r="ACE792"/>
      <c r="ACF792"/>
      <c r="ACG792"/>
      <c r="ACH792"/>
      <c r="ACI792"/>
      <c r="ACJ792"/>
      <c r="ACK792"/>
      <c r="ACL792"/>
      <c r="ACM792"/>
      <c r="ACN792"/>
      <c r="ACO792"/>
      <c r="ACP792"/>
      <c r="ACQ792"/>
      <c r="ACR792"/>
      <c r="ACS792"/>
      <c r="ACT792"/>
      <c r="ACU792"/>
      <c r="ACV792"/>
      <c r="ACW792"/>
      <c r="ACX792"/>
      <c r="ACY792"/>
      <c r="ACZ792"/>
      <c r="ADA792"/>
      <c r="ADB792"/>
      <c r="ADC792"/>
      <c r="ADD792"/>
      <c r="ADE792"/>
      <c r="ADF792"/>
      <c r="ADG792"/>
      <c r="ADH792"/>
      <c r="ADI792"/>
      <c r="ADJ792"/>
      <c r="ADK792"/>
      <c r="ADL792"/>
      <c r="ADM792"/>
      <c r="ADN792"/>
      <c r="ADO792"/>
      <c r="ADP792"/>
      <c r="ADQ792"/>
      <c r="ADR792"/>
      <c r="ADS792"/>
      <c r="ADT792"/>
      <c r="ADU792"/>
      <c r="ADV792"/>
      <c r="ADW792"/>
      <c r="ADX792"/>
      <c r="ADY792"/>
      <c r="ADZ792"/>
      <c r="AEA792"/>
      <c r="AEB792"/>
      <c r="AEC792"/>
      <c r="AED792"/>
      <c r="AEE792"/>
      <c r="AEF792"/>
      <c r="AEG792"/>
      <c r="AEH792"/>
      <c r="AEI792"/>
      <c r="AEJ792"/>
      <c r="AEK792"/>
      <c r="AEL792"/>
      <c r="AEM792"/>
      <c r="AEN792"/>
      <c r="AEO792"/>
      <c r="AEP792"/>
      <c r="AEQ792"/>
      <c r="AER792"/>
      <c r="AES792"/>
      <c r="AET792"/>
      <c r="AEU792"/>
      <c r="AEV792"/>
      <c r="AEW792"/>
      <c r="AEX792"/>
      <c r="AEY792"/>
      <c r="AEZ792"/>
      <c r="AFA792"/>
      <c r="AFB792"/>
      <c r="AFC792"/>
      <c r="AFD792"/>
      <c r="AFE792"/>
      <c r="AFF792"/>
      <c r="AFG792"/>
      <c r="AFH792"/>
      <c r="AFI792"/>
      <c r="AFJ792"/>
      <c r="AFK792"/>
      <c r="AFL792"/>
      <c r="AFM792"/>
      <c r="AFN792"/>
      <c r="AFO792"/>
      <c r="AFP792"/>
      <c r="AFQ792"/>
      <c r="AFR792"/>
      <c r="AFS792"/>
      <c r="AFT792"/>
      <c r="AFU792"/>
      <c r="AFV792"/>
      <c r="AFW792"/>
      <c r="AFX792"/>
      <c r="AFY792"/>
      <c r="AFZ792"/>
      <c r="AGA792"/>
      <c r="AGB792"/>
      <c r="AGC792"/>
      <c r="AGD792"/>
      <c r="AGE792"/>
      <c r="AGF792"/>
      <c r="AGG792"/>
      <c r="AGH792"/>
      <c r="AGI792"/>
      <c r="AGJ792"/>
      <c r="AGK792"/>
      <c r="AGL792"/>
      <c r="AGM792"/>
      <c r="AGN792"/>
      <c r="AGO792"/>
      <c r="AGP792"/>
      <c r="AGQ792"/>
      <c r="AGR792"/>
      <c r="AGS792"/>
      <c r="AGT792"/>
      <c r="AGU792"/>
      <c r="AGV792"/>
      <c r="AGW792"/>
      <c r="AGX792"/>
      <c r="AGY792"/>
      <c r="AGZ792"/>
      <c r="AHA792"/>
      <c r="AHB792"/>
      <c r="AHC792"/>
      <c r="AHD792"/>
      <c r="AHE792"/>
      <c r="AHF792"/>
      <c r="AHG792"/>
      <c r="AHH792"/>
      <c r="AHI792"/>
      <c r="AHJ792"/>
      <c r="AHK792"/>
      <c r="AHL792"/>
      <c r="AHM792"/>
      <c r="AHN792"/>
      <c r="AHO792"/>
      <c r="AHP792"/>
      <c r="AHQ792"/>
      <c r="AHR792"/>
      <c r="AHS792"/>
      <c r="AHT792"/>
      <c r="AHU792"/>
      <c r="AHV792"/>
      <c r="AHW792"/>
      <c r="AHX792"/>
      <c r="AHY792"/>
      <c r="AHZ792"/>
      <c r="AIA792"/>
      <c r="AIB792"/>
      <c r="AIC792"/>
      <c r="AID792"/>
      <c r="AIE792"/>
      <c r="AIF792"/>
      <c r="AIG792"/>
      <c r="AIH792"/>
      <c r="AII792"/>
      <c r="AIJ792"/>
      <c r="AIK792"/>
      <c r="AIL792"/>
      <c r="AIM792"/>
      <c r="AIN792"/>
      <c r="AIO792"/>
      <c r="AIP792"/>
      <c r="AIQ792"/>
      <c r="AIR792"/>
      <c r="AIS792"/>
      <c r="AIT792"/>
      <c r="AIU792"/>
      <c r="AIV792"/>
      <c r="AIW792"/>
      <c r="AIX792"/>
      <c r="AIY792"/>
      <c r="AIZ792"/>
      <c r="AJA792"/>
      <c r="AJB792"/>
      <c r="AJC792"/>
      <c r="AJD792"/>
      <c r="AJE792"/>
      <c r="AJF792"/>
      <c r="AJG792"/>
      <c r="AJH792"/>
      <c r="AJI792"/>
      <c r="AJJ792"/>
      <c r="AJK792"/>
      <c r="AJL792"/>
      <c r="AJM792"/>
      <c r="AJN792"/>
      <c r="AJO792"/>
      <c r="AJP792"/>
      <c r="AJQ792"/>
      <c r="AJR792"/>
      <c r="AJS792"/>
      <c r="AJT792"/>
      <c r="AJU792"/>
      <c r="AJV792"/>
      <c r="AJW792"/>
      <c r="AJX792"/>
      <c r="AJY792"/>
      <c r="AJZ792"/>
      <c r="AKA792"/>
      <c r="AKB792"/>
      <c r="AKC792"/>
      <c r="AKD792"/>
      <c r="AKE792"/>
      <c r="AKF792"/>
      <c r="AKG792"/>
      <c r="AKH792"/>
      <c r="AKI792"/>
      <c r="AKJ792"/>
      <c r="AKK792"/>
      <c r="AKL792"/>
      <c r="AKM792"/>
      <c r="AKN792"/>
      <c r="AKO792"/>
      <c r="AKP792"/>
      <c r="AKQ792"/>
      <c r="AKR792"/>
      <c r="AKS792"/>
      <c r="AKT792"/>
      <c r="AKU792"/>
      <c r="AKV792"/>
      <c r="AKW792"/>
      <c r="AKX792"/>
      <c r="AKY792"/>
      <c r="AKZ792"/>
      <c r="ALA792"/>
      <c r="ALB792"/>
      <c r="ALC792"/>
      <c r="ALD792"/>
      <c r="ALE792"/>
      <c r="ALF792"/>
      <c r="ALG792"/>
      <c r="ALH792"/>
      <c r="ALI792"/>
      <c r="ALJ792"/>
      <c r="ALK792"/>
      <c r="ALL792"/>
      <c r="ALM792"/>
      <c r="ALN792"/>
      <c r="ALO792"/>
      <c r="ALP792"/>
      <c r="ALQ792"/>
      <c r="ALR792"/>
      <c r="ALS792"/>
      <c r="ALT792"/>
      <c r="ALU792"/>
      <c r="ALV792"/>
      <c r="ALW792"/>
      <c r="ALX792"/>
      <c r="ALY792"/>
      <c r="ALZ792"/>
      <c r="AMA792"/>
      <c r="AMB792"/>
      <c r="AMC792"/>
      <c r="AMD792"/>
      <c r="AME792"/>
      <c r="AMF792"/>
      <c r="AMG792"/>
      <c r="AMH792"/>
      <c r="AMI792"/>
      <c r="AMJ792"/>
    </row>
    <row r="793" spans="1:1024" ht="47.25">
      <c r="A793" s="85" t="s">
        <v>334</v>
      </c>
      <c r="B793" s="86"/>
      <c r="C793" s="96"/>
      <c r="D793" s="96"/>
      <c r="E793" s="96"/>
      <c r="F793" s="87"/>
      <c r="G793" s="88"/>
      <c r="H793" s="88"/>
      <c r="I793" s="96"/>
      <c r="J793" s="96"/>
      <c r="K793" s="96"/>
      <c r="L793" s="89"/>
      <c r="M793" s="6"/>
      <c r="N793" s="6"/>
      <c r="O793" s="7"/>
      <c r="P793" s="6"/>
      <c r="Q793" s="6"/>
      <c r="R793" s="3"/>
      <c r="S793"/>
      <c r="T793"/>
      <c r="U793"/>
      <c r="V793"/>
      <c r="W793"/>
      <c r="X793"/>
      <c r="Y793"/>
      <c r="Z793" s="4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  <c r="AMB793"/>
      <c r="AMC793"/>
      <c r="AMD793"/>
      <c r="AME793"/>
      <c r="AMF793"/>
      <c r="AMG793"/>
      <c r="AMH793"/>
      <c r="AMI793"/>
      <c r="AMJ793"/>
    </row>
    <row r="794" spans="1:1024" ht="31.5">
      <c r="A794" s="108" t="s">
        <v>401</v>
      </c>
      <c r="B794" s="91"/>
      <c r="C794" s="94">
        <v>178707698.06400001</v>
      </c>
      <c r="D794" s="94">
        <v>180132548.06400001</v>
      </c>
      <c r="E794" s="94">
        <v>177944678.44400001</v>
      </c>
      <c r="F794" s="92">
        <v>98.8</v>
      </c>
      <c r="G794" s="93" t="s">
        <v>45</v>
      </c>
      <c r="H794" s="93" t="s">
        <v>46</v>
      </c>
      <c r="I794" s="94">
        <v>1752221</v>
      </c>
      <c r="J794" s="94">
        <v>1752449</v>
      </c>
      <c r="K794" s="94">
        <v>1756591</v>
      </c>
      <c r="L794" s="95">
        <v>100.2</v>
      </c>
      <c r="M794" s="6"/>
      <c r="N794" s="6"/>
      <c r="O794" s="184">
        <f>348027132097/1000</f>
        <v>348027132.097</v>
      </c>
      <c r="P794" s="6"/>
      <c r="Q794" s="6"/>
      <c r="R794" s="3"/>
      <c r="S794"/>
      <c r="T794"/>
      <c r="U794"/>
      <c r="V794"/>
      <c r="W794"/>
      <c r="X794"/>
      <c r="Y794"/>
      <c r="Z794" s="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  <c r="AMB794"/>
      <c r="AMC794"/>
      <c r="AMD794"/>
      <c r="AME794"/>
      <c r="AMF794"/>
      <c r="AMG794"/>
      <c r="AMH794"/>
      <c r="AMI794"/>
      <c r="AMJ794"/>
    </row>
    <row r="795" spans="1:1024">
      <c r="A795" s="85"/>
      <c r="B795" s="86"/>
      <c r="C795" s="96"/>
      <c r="D795" s="96"/>
      <c r="E795" s="96"/>
      <c r="F795" s="87"/>
      <c r="G795" s="88" t="s">
        <v>48</v>
      </c>
      <c r="H795" s="88" t="s">
        <v>49</v>
      </c>
      <c r="I795" s="96">
        <v>1351792</v>
      </c>
      <c r="J795" s="96">
        <v>1345145</v>
      </c>
      <c r="K795" s="96">
        <v>1345676</v>
      </c>
      <c r="L795" s="89">
        <v>100</v>
      </c>
      <c r="M795" s="6"/>
      <c r="N795" s="6"/>
      <c r="O795" s="7"/>
      <c r="P795" s="6"/>
      <c r="Q795" s="6"/>
      <c r="R795" s="3"/>
      <c r="S795"/>
      <c r="T795"/>
      <c r="U795"/>
      <c r="V795"/>
      <c r="W795"/>
      <c r="X795"/>
      <c r="Y795"/>
      <c r="Z795" s="4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  <c r="AMB795"/>
      <c r="AMC795"/>
      <c r="AMD795"/>
      <c r="AME795"/>
      <c r="AMF795"/>
      <c r="AMG795"/>
      <c r="AMH795"/>
      <c r="AMI795"/>
      <c r="AMJ795"/>
    </row>
    <row r="796" spans="1:1024" ht="47.25">
      <c r="A796" s="108" t="s">
        <v>371</v>
      </c>
      <c r="B796" s="91"/>
      <c r="C796" s="94"/>
      <c r="D796" s="94"/>
      <c r="E796" s="94"/>
      <c r="F796" s="92"/>
      <c r="G796" s="93"/>
      <c r="H796" s="93"/>
      <c r="I796" s="94"/>
      <c r="J796" s="94"/>
      <c r="K796" s="94"/>
      <c r="L796" s="95"/>
      <c r="M796" s="6"/>
      <c r="N796" s="6"/>
      <c r="O796" s="7"/>
      <c r="P796" s="6"/>
      <c r="Q796" s="6"/>
      <c r="R796" s="3"/>
      <c r="S796"/>
      <c r="T796"/>
      <c r="U796"/>
      <c r="V796"/>
      <c r="W796"/>
      <c r="X796"/>
      <c r="Y796"/>
      <c r="Z796" s="4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  <c r="ZY796"/>
      <c r="ZZ796"/>
      <c r="AAA796"/>
      <c r="AAB796"/>
      <c r="AAC796"/>
      <c r="AAD796"/>
      <c r="AAE796"/>
      <c r="AAF796"/>
      <c r="AAG796"/>
      <c r="AAH796"/>
      <c r="AAI796"/>
      <c r="AAJ796"/>
      <c r="AAK796"/>
      <c r="AAL796"/>
      <c r="AAM796"/>
      <c r="AAN796"/>
      <c r="AAO796"/>
      <c r="AAP796"/>
      <c r="AAQ796"/>
      <c r="AAR796"/>
      <c r="AAS796"/>
      <c r="AAT796"/>
      <c r="AAU796"/>
      <c r="AAV796"/>
      <c r="AAW796"/>
      <c r="AAX796"/>
      <c r="AAY796"/>
      <c r="AAZ796"/>
      <c r="ABA796"/>
      <c r="ABB796"/>
      <c r="ABC796"/>
      <c r="ABD796"/>
      <c r="ABE796"/>
      <c r="ABF796"/>
      <c r="ABG796"/>
      <c r="ABH796"/>
      <c r="ABI796"/>
      <c r="ABJ796"/>
      <c r="ABK796"/>
      <c r="ABL796"/>
      <c r="ABM796"/>
      <c r="ABN796"/>
      <c r="ABO796"/>
      <c r="ABP796"/>
      <c r="ABQ796"/>
      <c r="ABR796"/>
      <c r="ABS796"/>
      <c r="ABT796"/>
      <c r="ABU796"/>
      <c r="ABV796"/>
      <c r="ABW796"/>
      <c r="ABX796"/>
      <c r="ABY796"/>
      <c r="ABZ796"/>
      <c r="ACA796"/>
      <c r="ACB796"/>
      <c r="ACC796"/>
      <c r="ACD796"/>
      <c r="ACE796"/>
      <c r="ACF796"/>
      <c r="ACG796"/>
      <c r="ACH796"/>
      <c r="ACI796"/>
      <c r="ACJ796"/>
      <c r="ACK796"/>
      <c r="ACL796"/>
      <c r="ACM796"/>
      <c r="ACN796"/>
      <c r="ACO796"/>
      <c r="ACP796"/>
      <c r="ACQ796"/>
      <c r="ACR796"/>
      <c r="ACS796"/>
      <c r="ACT796"/>
      <c r="ACU796"/>
      <c r="ACV796"/>
      <c r="ACW796"/>
      <c r="ACX796"/>
      <c r="ACY796"/>
      <c r="ACZ796"/>
      <c r="ADA796"/>
      <c r="ADB796"/>
      <c r="ADC796"/>
      <c r="ADD796"/>
      <c r="ADE796"/>
      <c r="ADF796"/>
      <c r="ADG796"/>
      <c r="ADH796"/>
      <c r="ADI796"/>
      <c r="ADJ796"/>
      <c r="ADK796"/>
      <c r="ADL796"/>
      <c r="ADM796"/>
      <c r="ADN796"/>
      <c r="ADO796"/>
      <c r="ADP796"/>
      <c r="ADQ796"/>
      <c r="ADR796"/>
      <c r="ADS796"/>
      <c r="ADT796"/>
      <c r="ADU796"/>
      <c r="ADV796"/>
      <c r="ADW796"/>
      <c r="ADX796"/>
      <c r="ADY796"/>
      <c r="ADZ796"/>
      <c r="AEA796"/>
      <c r="AEB796"/>
      <c r="AEC796"/>
      <c r="AED796"/>
      <c r="AEE796"/>
      <c r="AEF796"/>
      <c r="AEG796"/>
      <c r="AEH796"/>
      <c r="AEI796"/>
      <c r="AEJ796"/>
      <c r="AEK796"/>
      <c r="AEL796"/>
      <c r="AEM796"/>
      <c r="AEN796"/>
      <c r="AEO796"/>
      <c r="AEP796"/>
      <c r="AEQ796"/>
      <c r="AER796"/>
      <c r="AES796"/>
      <c r="AET796"/>
      <c r="AEU796"/>
      <c r="AEV796"/>
      <c r="AEW796"/>
      <c r="AEX796"/>
      <c r="AEY796"/>
      <c r="AEZ796"/>
      <c r="AFA796"/>
      <c r="AFB796"/>
      <c r="AFC796"/>
      <c r="AFD796"/>
      <c r="AFE796"/>
      <c r="AFF796"/>
      <c r="AFG796"/>
      <c r="AFH796"/>
      <c r="AFI796"/>
      <c r="AFJ796"/>
      <c r="AFK796"/>
      <c r="AFL796"/>
      <c r="AFM796"/>
      <c r="AFN796"/>
      <c r="AFO796"/>
      <c r="AFP796"/>
      <c r="AFQ796"/>
      <c r="AFR796"/>
      <c r="AFS796"/>
      <c r="AFT796"/>
      <c r="AFU796"/>
      <c r="AFV796"/>
      <c r="AFW796"/>
      <c r="AFX796"/>
      <c r="AFY796"/>
      <c r="AFZ796"/>
      <c r="AGA796"/>
      <c r="AGB796"/>
      <c r="AGC796"/>
      <c r="AGD796"/>
      <c r="AGE796"/>
      <c r="AGF796"/>
      <c r="AGG796"/>
      <c r="AGH796"/>
      <c r="AGI796"/>
      <c r="AGJ796"/>
      <c r="AGK796"/>
      <c r="AGL796"/>
      <c r="AGM796"/>
      <c r="AGN796"/>
      <c r="AGO796"/>
      <c r="AGP796"/>
      <c r="AGQ796"/>
      <c r="AGR796"/>
      <c r="AGS796"/>
      <c r="AGT796"/>
      <c r="AGU796"/>
      <c r="AGV796"/>
      <c r="AGW796"/>
      <c r="AGX796"/>
      <c r="AGY796"/>
      <c r="AGZ796"/>
      <c r="AHA796"/>
      <c r="AHB796"/>
      <c r="AHC796"/>
      <c r="AHD796"/>
      <c r="AHE796"/>
      <c r="AHF796"/>
      <c r="AHG796"/>
      <c r="AHH796"/>
      <c r="AHI796"/>
      <c r="AHJ796"/>
      <c r="AHK796"/>
      <c r="AHL796"/>
      <c r="AHM796"/>
      <c r="AHN796"/>
      <c r="AHO796"/>
      <c r="AHP796"/>
      <c r="AHQ796"/>
      <c r="AHR796"/>
      <c r="AHS796"/>
      <c r="AHT796"/>
      <c r="AHU796"/>
      <c r="AHV796"/>
      <c r="AHW796"/>
      <c r="AHX796"/>
      <c r="AHY796"/>
      <c r="AHZ796"/>
      <c r="AIA796"/>
      <c r="AIB796"/>
      <c r="AIC796"/>
      <c r="AID796"/>
      <c r="AIE796"/>
      <c r="AIF796"/>
      <c r="AIG796"/>
      <c r="AIH796"/>
      <c r="AII796"/>
      <c r="AIJ796"/>
      <c r="AIK796"/>
      <c r="AIL796"/>
      <c r="AIM796"/>
      <c r="AIN796"/>
      <c r="AIO796"/>
      <c r="AIP796"/>
      <c r="AIQ796"/>
      <c r="AIR796"/>
      <c r="AIS796"/>
      <c r="AIT796"/>
      <c r="AIU796"/>
      <c r="AIV796"/>
      <c r="AIW796"/>
      <c r="AIX796"/>
      <c r="AIY796"/>
      <c r="AIZ796"/>
      <c r="AJA796"/>
      <c r="AJB796"/>
      <c r="AJC796"/>
      <c r="AJD796"/>
      <c r="AJE796"/>
      <c r="AJF796"/>
      <c r="AJG796"/>
      <c r="AJH796"/>
      <c r="AJI796"/>
      <c r="AJJ796"/>
      <c r="AJK796"/>
      <c r="AJL796"/>
      <c r="AJM796"/>
      <c r="AJN796"/>
      <c r="AJO796"/>
      <c r="AJP796"/>
      <c r="AJQ796"/>
      <c r="AJR796"/>
      <c r="AJS796"/>
      <c r="AJT796"/>
      <c r="AJU796"/>
      <c r="AJV796"/>
      <c r="AJW796"/>
      <c r="AJX796"/>
      <c r="AJY796"/>
      <c r="AJZ796"/>
      <c r="AKA796"/>
      <c r="AKB796"/>
      <c r="AKC796"/>
      <c r="AKD796"/>
      <c r="AKE796"/>
      <c r="AKF796"/>
      <c r="AKG796"/>
      <c r="AKH796"/>
      <c r="AKI796"/>
      <c r="AKJ796"/>
      <c r="AKK796"/>
      <c r="AKL796"/>
      <c r="AKM796"/>
      <c r="AKN796"/>
      <c r="AKO796"/>
      <c r="AKP796"/>
      <c r="AKQ796"/>
      <c r="AKR796"/>
      <c r="AKS796"/>
      <c r="AKT796"/>
      <c r="AKU796"/>
      <c r="AKV796"/>
      <c r="AKW796"/>
      <c r="AKX796"/>
      <c r="AKY796"/>
      <c r="AKZ796"/>
      <c r="ALA796"/>
      <c r="ALB796"/>
      <c r="ALC796"/>
      <c r="ALD796"/>
      <c r="ALE796"/>
      <c r="ALF796"/>
      <c r="ALG796"/>
      <c r="ALH796"/>
      <c r="ALI796"/>
      <c r="ALJ796"/>
      <c r="ALK796"/>
      <c r="ALL796"/>
      <c r="ALM796"/>
      <c r="ALN796"/>
      <c r="ALO796"/>
      <c r="ALP796"/>
      <c r="ALQ796"/>
      <c r="ALR796"/>
      <c r="ALS796"/>
      <c r="ALT796"/>
      <c r="ALU796"/>
      <c r="ALV796"/>
      <c r="ALW796"/>
      <c r="ALX796"/>
      <c r="ALY796"/>
      <c r="ALZ796"/>
      <c r="AMA796"/>
      <c r="AMB796"/>
      <c r="AMC796"/>
      <c r="AMD796"/>
      <c r="AME796"/>
      <c r="AMF796"/>
      <c r="AMG796"/>
      <c r="AMH796"/>
      <c r="AMI796"/>
      <c r="AMJ796"/>
    </row>
    <row r="797" spans="1:1024" ht="31.5">
      <c r="A797" s="85" t="s">
        <v>401</v>
      </c>
      <c r="B797" s="86"/>
      <c r="C797" s="96">
        <v>80473584</v>
      </c>
      <c r="D797" s="96">
        <v>101228734</v>
      </c>
      <c r="E797" s="96">
        <v>99898227.856000006</v>
      </c>
      <c r="F797" s="87">
        <v>98.7</v>
      </c>
      <c r="G797" s="88" t="s">
        <v>45</v>
      </c>
      <c r="H797" s="88" t="s">
        <v>46</v>
      </c>
      <c r="I797" s="96">
        <v>2409434</v>
      </c>
      <c r="J797" s="96">
        <v>2407402</v>
      </c>
      <c r="K797" s="96">
        <v>2430300</v>
      </c>
      <c r="L797" s="89">
        <v>101</v>
      </c>
      <c r="M797" s="6"/>
      <c r="N797" s="6"/>
      <c r="O797" s="7"/>
      <c r="P797" s="6"/>
      <c r="Q797" s="6"/>
      <c r="R797" s="3"/>
      <c r="S797"/>
      <c r="T797"/>
      <c r="U797"/>
      <c r="V797"/>
      <c r="W797"/>
      <c r="X797"/>
      <c r="Y797"/>
      <c r="Z797" s="4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  <c r="AMB797"/>
      <c r="AMC797"/>
      <c r="AMD797"/>
      <c r="AME797"/>
      <c r="AMF797"/>
      <c r="AMG797"/>
      <c r="AMH797"/>
      <c r="AMI797"/>
      <c r="AMJ797"/>
    </row>
    <row r="798" spans="1:1024">
      <c r="A798" s="108"/>
      <c r="B798" s="91"/>
      <c r="C798" s="94"/>
      <c r="D798" s="94"/>
      <c r="E798" s="94"/>
      <c r="F798" s="92"/>
      <c r="G798" s="93" t="s">
        <v>48</v>
      </c>
      <c r="H798" s="93" t="s">
        <v>49</v>
      </c>
      <c r="I798" s="94">
        <v>171956</v>
      </c>
      <c r="J798" s="94">
        <v>172435</v>
      </c>
      <c r="K798" s="94">
        <v>170856</v>
      </c>
      <c r="L798" s="95">
        <v>99.1</v>
      </c>
      <c r="M798" s="6"/>
      <c r="N798" s="6"/>
      <c r="O798" s="7"/>
      <c r="P798" s="6"/>
      <c r="Q798" s="6"/>
      <c r="R798" s="3"/>
      <c r="S798"/>
      <c r="T798"/>
      <c r="U798"/>
      <c r="V798"/>
      <c r="W798"/>
      <c r="X798"/>
      <c r="Y798"/>
      <c r="Z798" s="4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  <c r="AMB798"/>
      <c r="AMC798"/>
      <c r="AMD798"/>
      <c r="AME798"/>
      <c r="AMF798"/>
      <c r="AMG798"/>
      <c r="AMH798"/>
      <c r="AMI798"/>
      <c r="AMJ798"/>
    </row>
    <row r="799" spans="1:1024" ht="31.5">
      <c r="A799" s="85" t="s">
        <v>291</v>
      </c>
      <c r="B799" s="86"/>
      <c r="C799" s="96"/>
      <c r="D799" s="96"/>
      <c r="E799" s="96"/>
      <c r="F799" s="87"/>
      <c r="G799" s="88"/>
      <c r="H799" s="88"/>
      <c r="I799" s="96"/>
      <c r="J799" s="96"/>
      <c r="K799" s="96"/>
      <c r="L799" s="89"/>
      <c r="M799" s="6"/>
      <c r="N799" s="6"/>
      <c r="O799" s="7"/>
      <c r="P799" s="6"/>
      <c r="Q799" s="6"/>
      <c r="R799" s="3"/>
      <c r="S799"/>
      <c r="T799"/>
      <c r="U799"/>
      <c r="V799"/>
      <c r="W799"/>
      <c r="X799"/>
      <c r="Y799"/>
      <c r="Z799" s="4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  <c r="AMB799"/>
      <c r="AMC799"/>
      <c r="AMD799"/>
      <c r="AME799"/>
      <c r="AMF799"/>
      <c r="AMG799"/>
      <c r="AMH799"/>
      <c r="AMI799"/>
      <c r="AMJ799"/>
    </row>
    <row r="800" spans="1:1024" ht="31.5">
      <c r="A800" s="108" t="s">
        <v>401</v>
      </c>
      <c r="B800" s="91"/>
      <c r="C800" s="94">
        <v>667447.99899999995</v>
      </c>
      <c r="D800" s="94">
        <v>897447.99899999995</v>
      </c>
      <c r="E800" s="94">
        <v>816126.61899999995</v>
      </c>
      <c r="F800" s="92">
        <v>90.9</v>
      </c>
      <c r="G800" s="93" t="s">
        <v>254</v>
      </c>
      <c r="H800" s="93" t="s">
        <v>101</v>
      </c>
      <c r="I800" s="94">
        <v>162096</v>
      </c>
      <c r="J800" s="94">
        <v>177945</v>
      </c>
      <c r="K800" s="94">
        <v>183345</v>
      </c>
      <c r="L800" s="95">
        <v>103</v>
      </c>
      <c r="M800" s="6"/>
      <c r="N800" s="6"/>
      <c r="O800" s="7"/>
      <c r="P800" s="6"/>
      <c r="Q800" s="6"/>
      <c r="R800" s="3"/>
      <c r="S800"/>
      <c r="T800"/>
      <c r="U800"/>
      <c r="V800"/>
      <c r="W800"/>
      <c r="X800"/>
      <c r="Y800"/>
      <c r="Z800" s="4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  <c r="AMB800"/>
      <c r="AMC800"/>
      <c r="AMD800"/>
      <c r="AME800"/>
      <c r="AMF800"/>
      <c r="AMG800"/>
      <c r="AMH800"/>
      <c r="AMI800"/>
      <c r="AMJ800"/>
    </row>
    <row r="801" spans="1:1024">
      <c r="A801" s="85"/>
      <c r="B801" s="86"/>
      <c r="C801" s="96"/>
      <c r="D801" s="96"/>
      <c r="E801" s="96"/>
      <c r="F801" s="87"/>
      <c r="G801" s="88" t="s">
        <v>274</v>
      </c>
      <c r="H801" s="88" t="s">
        <v>101</v>
      </c>
      <c r="I801" s="96">
        <v>98745</v>
      </c>
      <c r="J801" s="96">
        <v>97533</v>
      </c>
      <c r="K801" s="96">
        <v>97760</v>
      </c>
      <c r="L801" s="89">
        <v>100.2</v>
      </c>
      <c r="M801" s="6"/>
      <c r="N801" s="6"/>
      <c r="O801" s="7"/>
      <c r="P801" s="6"/>
      <c r="Q801" s="6"/>
      <c r="R801" s="3"/>
      <c r="S801"/>
      <c r="T801"/>
      <c r="U801"/>
      <c r="V801"/>
      <c r="W801"/>
      <c r="X801"/>
      <c r="Y801"/>
      <c r="Z801" s="4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  <c r="ZW801"/>
      <c r="ZX801"/>
      <c r="ZY801"/>
      <c r="ZZ801"/>
      <c r="AAA801"/>
      <c r="AAB801"/>
      <c r="AAC801"/>
      <c r="AAD801"/>
      <c r="AAE801"/>
      <c r="AAF801"/>
      <c r="AAG801"/>
      <c r="AAH801"/>
      <c r="AAI801"/>
      <c r="AAJ801"/>
      <c r="AAK801"/>
      <c r="AAL801"/>
      <c r="AAM801"/>
      <c r="AAN801"/>
      <c r="AAO801"/>
      <c r="AAP801"/>
      <c r="AAQ801"/>
      <c r="AAR801"/>
      <c r="AAS801"/>
      <c r="AAT801"/>
      <c r="AAU801"/>
      <c r="AAV801"/>
      <c r="AAW801"/>
      <c r="AAX801"/>
      <c r="AAY801"/>
      <c r="AAZ801"/>
      <c r="ABA801"/>
      <c r="ABB801"/>
      <c r="ABC801"/>
      <c r="ABD801"/>
      <c r="ABE801"/>
      <c r="ABF801"/>
      <c r="ABG801"/>
      <c r="ABH801"/>
      <c r="ABI801"/>
      <c r="ABJ801"/>
      <c r="ABK801"/>
      <c r="ABL801"/>
      <c r="ABM801"/>
      <c r="ABN801"/>
      <c r="ABO801"/>
      <c r="ABP801"/>
      <c r="ABQ801"/>
      <c r="ABR801"/>
      <c r="ABS801"/>
      <c r="ABT801"/>
      <c r="ABU801"/>
      <c r="ABV801"/>
      <c r="ABW801"/>
      <c r="ABX801"/>
      <c r="ABY801"/>
      <c r="ABZ801"/>
      <c r="ACA801"/>
      <c r="ACB801"/>
      <c r="ACC801"/>
      <c r="ACD801"/>
      <c r="ACE801"/>
      <c r="ACF801"/>
      <c r="ACG801"/>
      <c r="ACH801"/>
      <c r="ACI801"/>
      <c r="ACJ801"/>
      <c r="ACK801"/>
      <c r="ACL801"/>
      <c r="ACM801"/>
      <c r="ACN801"/>
      <c r="ACO801"/>
      <c r="ACP801"/>
      <c r="ACQ801"/>
      <c r="ACR801"/>
      <c r="ACS801"/>
      <c r="ACT801"/>
      <c r="ACU801"/>
      <c r="ACV801"/>
      <c r="ACW801"/>
      <c r="ACX801"/>
      <c r="ACY801"/>
      <c r="ACZ801"/>
      <c r="ADA801"/>
      <c r="ADB801"/>
      <c r="ADC801"/>
      <c r="ADD801"/>
      <c r="ADE801"/>
      <c r="ADF801"/>
      <c r="ADG801"/>
      <c r="ADH801"/>
      <c r="ADI801"/>
      <c r="ADJ801"/>
      <c r="ADK801"/>
      <c r="ADL801"/>
      <c r="ADM801"/>
      <c r="ADN801"/>
      <c r="ADO801"/>
      <c r="ADP801"/>
      <c r="ADQ801"/>
      <c r="ADR801"/>
      <c r="ADS801"/>
      <c r="ADT801"/>
      <c r="ADU801"/>
      <c r="ADV801"/>
      <c r="ADW801"/>
      <c r="ADX801"/>
      <c r="ADY801"/>
      <c r="ADZ801"/>
      <c r="AEA801"/>
      <c r="AEB801"/>
      <c r="AEC801"/>
      <c r="AED801"/>
      <c r="AEE801"/>
      <c r="AEF801"/>
      <c r="AEG801"/>
      <c r="AEH801"/>
      <c r="AEI801"/>
      <c r="AEJ801"/>
      <c r="AEK801"/>
      <c r="AEL801"/>
      <c r="AEM801"/>
      <c r="AEN801"/>
      <c r="AEO801"/>
      <c r="AEP801"/>
      <c r="AEQ801"/>
      <c r="AER801"/>
      <c r="AES801"/>
      <c r="AET801"/>
      <c r="AEU801"/>
      <c r="AEV801"/>
      <c r="AEW801"/>
      <c r="AEX801"/>
      <c r="AEY801"/>
      <c r="AEZ801"/>
      <c r="AFA801"/>
      <c r="AFB801"/>
      <c r="AFC801"/>
      <c r="AFD801"/>
      <c r="AFE801"/>
      <c r="AFF801"/>
      <c r="AFG801"/>
      <c r="AFH801"/>
      <c r="AFI801"/>
      <c r="AFJ801"/>
      <c r="AFK801"/>
      <c r="AFL801"/>
      <c r="AFM801"/>
      <c r="AFN801"/>
      <c r="AFO801"/>
      <c r="AFP801"/>
      <c r="AFQ801"/>
      <c r="AFR801"/>
      <c r="AFS801"/>
      <c r="AFT801"/>
      <c r="AFU801"/>
      <c r="AFV801"/>
      <c r="AFW801"/>
      <c r="AFX801"/>
      <c r="AFY801"/>
      <c r="AFZ801"/>
      <c r="AGA801"/>
      <c r="AGB801"/>
      <c r="AGC801"/>
      <c r="AGD801"/>
      <c r="AGE801"/>
      <c r="AGF801"/>
      <c r="AGG801"/>
      <c r="AGH801"/>
      <c r="AGI801"/>
      <c r="AGJ801"/>
      <c r="AGK801"/>
      <c r="AGL801"/>
      <c r="AGM801"/>
      <c r="AGN801"/>
      <c r="AGO801"/>
      <c r="AGP801"/>
      <c r="AGQ801"/>
      <c r="AGR801"/>
      <c r="AGS801"/>
      <c r="AGT801"/>
      <c r="AGU801"/>
      <c r="AGV801"/>
      <c r="AGW801"/>
      <c r="AGX801"/>
      <c r="AGY801"/>
      <c r="AGZ801"/>
      <c r="AHA801"/>
      <c r="AHB801"/>
      <c r="AHC801"/>
      <c r="AHD801"/>
      <c r="AHE801"/>
      <c r="AHF801"/>
      <c r="AHG801"/>
      <c r="AHH801"/>
      <c r="AHI801"/>
      <c r="AHJ801"/>
      <c r="AHK801"/>
      <c r="AHL801"/>
      <c r="AHM801"/>
      <c r="AHN801"/>
      <c r="AHO801"/>
      <c r="AHP801"/>
      <c r="AHQ801"/>
      <c r="AHR801"/>
      <c r="AHS801"/>
      <c r="AHT801"/>
      <c r="AHU801"/>
      <c r="AHV801"/>
      <c r="AHW801"/>
      <c r="AHX801"/>
      <c r="AHY801"/>
      <c r="AHZ801"/>
      <c r="AIA801"/>
      <c r="AIB801"/>
      <c r="AIC801"/>
      <c r="AID801"/>
      <c r="AIE801"/>
      <c r="AIF801"/>
      <c r="AIG801"/>
      <c r="AIH801"/>
      <c r="AII801"/>
      <c r="AIJ801"/>
      <c r="AIK801"/>
      <c r="AIL801"/>
      <c r="AIM801"/>
      <c r="AIN801"/>
      <c r="AIO801"/>
      <c r="AIP801"/>
      <c r="AIQ801"/>
      <c r="AIR801"/>
      <c r="AIS801"/>
      <c r="AIT801"/>
      <c r="AIU801"/>
      <c r="AIV801"/>
      <c r="AIW801"/>
      <c r="AIX801"/>
      <c r="AIY801"/>
      <c r="AIZ801"/>
      <c r="AJA801"/>
      <c r="AJB801"/>
      <c r="AJC801"/>
      <c r="AJD801"/>
      <c r="AJE801"/>
      <c r="AJF801"/>
      <c r="AJG801"/>
      <c r="AJH801"/>
      <c r="AJI801"/>
      <c r="AJJ801"/>
      <c r="AJK801"/>
      <c r="AJL801"/>
      <c r="AJM801"/>
      <c r="AJN801"/>
      <c r="AJO801"/>
      <c r="AJP801"/>
      <c r="AJQ801"/>
      <c r="AJR801"/>
      <c r="AJS801"/>
      <c r="AJT801"/>
      <c r="AJU801"/>
      <c r="AJV801"/>
      <c r="AJW801"/>
      <c r="AJX801"/>
      <c r="AJY801"/>
      <c r="AJZ801"/>
      <c r="AKA801"/>
      <c r="AKB801"/>
      <c r="AKC801"/>
      <c r="AKD801"/>
      <c r="AKE801"/>
      <c r="AKF801"/>
      <c r="AKG801"/>
      <c r="AKH801"/>
      <c r="AKI801"/>
      <c r="AKJ801"/>
      <c r="AKK801"/>
      <c r="AKL801"/>
      <c r="AKM801"/>
      <c r="AKN801"/>
      <c r="AKO801"/>
      <c r="AKP801"/>
      <c r="AKQ801"/>
      <c r="AKR801"/>
      <c r="AKS801"/>
      <c r="AKT801"/>
      <c r="AKU801"/>
      <c r="AKV801"/>
      <c r="AKW801"/>
      <c r="AKX801"/>
      <c r="AKY801"/>
      <c r="AKZ801"/>
      <c r="ALA801"/>
      <c r="ALB801"/>
      <c r="ALC801"/>
      <c r="ALD801"/>
      <c r="ALE801"/>
      <c r="ALF801"/>
      <c r="ALG801"/>
      <c r="ALH801"/>
      <c r="ALI801"/>
      <c r="ALJ801"/>
      <c r="ALK801"/>
      <c r="ALL801"/>
      <c r="ALM801"/>
      <c r="ALN801"/>
      <c r="ALO801"/>
      <c r="ALP801"/>
      <c r="ALQ801"/>
      <c r="ALR801"/>
      <c r="ALS801"/>
      <c r="ALT801"/>
      <c r="ALU801"/>
      <c r="ALV801"/>
      <c r="ALW801"/>
      <c r="ALX801"/>
      <c r="ALY801"/>
      <c r="ALZ801"/>
      <c r="AMA801"/>
      <c r="AMB801"/>
      <c r="AMC801"/>
      <c r="AMD801"/>
      <c r="AME801"/>
      <c r="AMF801"/>
      <c r="AMG801"/>
      <c r="AMH801"/>
      <c r="AMI801"/>
      <c r="AMJ801"/>
    </row>
    <row r="802" spans="1:1024">
      <c r="A802" s="108" t="s">
        <v>292</v>
      </c>
      <c r="B802" s="91"/>
      <c r="C802" s="94"/>
      <c r="D802" s="94"/>
      <c r="E802" s="94"/>
      <c r="F802" s="92"/>
      <c r="G802" s="93"/>
      <c r="H802" s="93"/>
      <c r="I802" s="94"/>
      <c r="J802" s="94"/>
      <c r="K802" s="94"/>
      <c r="L802" s="95"/>
      <c r="M802" s="6"/>
      <c r="N802" s="6"/>
      <c r="O802" s="7"/>
      <c r="P802" s="6"/>
      <c r="Q802" s="6"/>
      <c r="R802" s="3"/>
      <c r="S802"/>
      <c r="T802"/>
      <c r="U802"/>
      <c r="V802"/>
      <c r="W802"/>
      <c r="X802"/>
      <c r="Y802"/>
      <c r="Z802" s="4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  <c r="AMB802"/>
      <c r="AMC802"/>
      <c r="AMD802"/>
      <c r="AME802"/>
      <c r="AMF802"/>
      <c r="AMG802"/>
      <c r="AMH802"/>
      <c r="AMI802"/>
      <c r="AMJ802"/>
    </row>
    <row r="803" spans="1:1024" ht="31.5">
      <c r="A803" s="85" t="s">
        <v>401</v>
      </c>
      <c r="B803" s="86"/>
      <c r="C803" s="96">
        <v>530149</v>
      </c>
      <c r="D803" s="96">
        <v>458149</v>
      </c>
      <c r="E803" s="96">
        <v>429691.65299999999</v>
      </c>
      <c r="F803" s="87">
        <v>93.8</v>
      </c>
      <c r="G803" s="88" t="s">
        <v>199</v>
      </c>
      <c r="H803" s="88" t="s">
        <v>170</v>
      </c>
      <c r="I803" s="96">
        <v>92132</v>
      </c>
      <c r="J803" s="96">
        <v>81262</v>
      </c>
      <c r="K803" s="96">
        <v>80292</v>
      </c>
      <c r="L803" s="89">
        <v>98.8</v>
      </c>
      <c r="M803" s="6"/>
      <c r="N803" s="6"/>
      <c r="O803" s="7"/>
      <c r="P803" s="6"/>
      <c r="Q803" s="6"/>
      <c r="R803" s="3"/>
      <c r="S803"/>
      <c r="T803"/>
      <c r="U803"/>
      <c r="V803"/>
      <c r="W803"/>
      <c r="X803"/>
      <c r="Y803"/>
      <c r="Z803" s="4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  <c r="AMB803"/>
      <c r="AMC803"/>
      <c r="AMD803"/>
      <c r="AME803"/>
      <c r="AMF803"/>
      <c r="AMG803"/>
      <c r="AMH803"/>
      <c r="AMI803"/>
      <c r="AMJ803"/>
    </row>
    <row r="804" spans="1:1024">
      <c r="A804" s="108"/>
      <c r="B804" s="91"/>
      <c r="C804" s="94"/>
      <c r="D804" s="94"/>
      <c r="E804" s="94"/>
      <c r="F804" s="92"/>
      <c r="G804" s="93"/>
      <c r="H804" s="93"/>
      <c r="I804" s="94"/>
      <c r="J804" s="94"/>
      <c r="K804" s="94"/>
      <c r="L804" s="95"/>
      <c r="M804" s="6"/>
      <c r="N804" s="6"/>
      <c r="O804" s="7"/>
      <c r="P804" s="6"/>
      <c r="Q804" s="6"/>
      <c r="R804" s="3"/>
      <c r="S804"/>
      <c r="T804"/>
      <c r="U804"/>
      <c r="V804"/>
      <c r="W804"/>
      <c r="X804"/>
      <c r="Y804"/>
      <c r="Z804" s="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  <c r="AMB804"/>
      <c r="AMC804"/>
      <c r="AMD804"/>
      <c r="AME804"/>
      <c r="AMF804"/>
      <c r="AMG804"/>
      <c r="AMH804"/>
      <c r="AMI804"/>
      <c r="AMJ804"/>
    </row>
    <row r="805" spans="1:1024" ht="31.5">
      <c r="A805" s="85" t="s">
        <v>336</v>
      </c>
      <c r="B805" s="86"/>
      <c r="C805" s="96"/>
      <c r="D805" s="96"/>
      <c r="E805" s="96"/>
      <c r="F805" s="87"/>
      <c r="G805" s="88"/>
      <c r="H805" s="88"/>
      <c r="I805" s="96"/>
      <c r="J805" s="96"/>
      <c r="K805" s="96"/>
      <c r="L805" s="89"/>
      <c r="M805" s="6"/>
      <c r="N805" s="6"/>
      <c r="O805" s="7"/>
      <c r="P805" s="6"/>
      <c r="Q805" s="6"/>
      <c r="R805" s="3"/>
      <c r="S805"/>
      <c r="T805"/>
      <c r="U805"/>
      <c r="V805"/>
      <c r="W805"/>
      <c r="X805"/>
      <c r="Y805"/>
      <c r="Z805" s="4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</row>
    <row r="806" spans="1:1024" ht="31.5">
      <c r="A806" s="108" t="s">
        <v>401</v>
      </c>
      <c r="B806" s="91"/>
      <c r="C806" s="94">
        <v>17612015.289000001</v>
      </c>
      <c r="D806" s="94">
        <v>20837015.289000001</v>
      </c>
      <c r="E806" s="94">
        <v>20184303.149999999</v>
      </c>
      <c r="F806" s="92">
        <v>96.9</v>
      </c>
      <c r="G806" s="93" t="s">
        <v>154</v>
      </c>
      <c r="H806" s="93" t="s">
        <v>101</v>
      </c>
      <c r="I806" s="94">
        <v>284</v>
      </c>
      <c r="J806" s="94">
        <v>285</v>
      </c>
      <c r="K806" s="94">
        <v>252</v>
      </c>
      <c r="L806" s="95">
        <v>88.4</v>
      </c>
      <c r="M806" s="6"/>
      <c r="N806" s="6"/>
      <c r="O806" s="7"/>
      <c r="P806" s="6"/>
      <c r="Q806" s="6"/>
      <c r="R806" s="3"/>
      <c r="S806"/>
      <c r="T806"/>
      <c r="U806"/>
      <c r="V806"/>
      <c r="W806"/>
      <c r="X806"/>
      <c r="Y806"/>
      <c r="Z806" s="4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</row>
    <row r="807" spans="1:1024">
      <c r="A807" s="85"/>
      <c r="B807" s="86"/>
      <c r="C807" s="96"/>
      <c r="D807" s="96"/>
      <c r="E807" s="96"/>
      <c r="F807" s="87"/>
      <c r="G807" s="88" t="s">
        <v>169</v>
      </c>
      <c r="H807" s="88" t="s">
        <v>170</v>
      </c>
      <c r="I807" s="96">
        <v>3456188</v>
      </c>
      <c r="J807" s="96">
        <v>3660367</v>
      </c>
      <c r="K807" s="96">
        <v>3599793</v>
      </c>
      <c r="L807" s="89">
        <v>98.3</v>
      </c>
      <c r="M807" s="6"/>
      <c r="N807" s="6"/>
      <c r="O807" s="7">
        <f>Sheet1!K806+Sheet1!K807+Sheet1!K808+Sheet1!K810+Sheet1!K809+Sheet1!K811+Sheet1!K812+Sheet1!K815+Sheet1!K816+Sheet1!K817+Sheet1!K818+Sheet1!K820+Sheet1!K821+Sheet1!K823+Sheet1!K824+Sheet1!K825+Sheet1!K826+Sheet1!K829+Sheet1!K830</f>
        <v>8998733</v>
      </c>
      <c r="P807" s="6"/>
      <c r="Q807" s="6"/>
      <c r="R807" s="3"/>
      <c r="S807"/>
      <c r="T807"/>
      <c r="U807"/>
      <c r="V807"/>
      <c r="W807"/>
      <c r="X807"/>
      <c r="Y807"/>
      <c r="Z807" s="4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</row>
    <row r="808" spans="1:1024">
      <c r="A808" s="108"/>
      <c r="B808" s="91"/>
      <c r="C808" s="94"/>
      <c r="D808" s="94"/>
      <c r="E808" s="94"/>
      <c r="F808" s="92"/>
      <c r="G808" s="93" t="s">
        <v>171</v>
      </c>
      <c r="H808" s="93" t="s">
        <v>170</v>
      </c>
      <c r="I808" s="94">
        <v>87350</v>
      </c>
      <c r="J808" s="94">
        <v>84576</v>
      </c>
      <c r="K808" s="94">
        <v>84765</v>
      </c>
      <c r="L808" s="95">
        <v>100.2</v>
      </c>
      <c r="M808" s="6"/>
      <c r="N808" s="6"/>
      <c r="O808" s="7">
        <f>Sheet1!K807+Sheet1!K815+Sheet1!K820</f>
        <v>7198935</v>
      </c>
      <c r="P808" s="6"/>
      <c r="Q808" s="6"/>
      <c r="R808" s="3"/>
      <c r="S808"/>
      <c r="T808"/>
      <c r="U808"/>
      <c r="V808"/>
      <c r="W808"/>
      <c r="X808"/>
      <c r="Y808"/>
      <c r="Z808" s="4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</row>
    <row r="809" spans="1:1024">
      <c r="A809" s="85"/>
      <c r="B809" s="86"/>
      <c r="C809" s="96"/>
      <c r="D809" s="96"/>
      <c r="E809" s="96"/>
      <c r="F809" s="87"/>
      <c r="G809" s="88" t="s">
        <v>172</v>
      </c>
      <c r="H809" s="88" t="s">
        <v>170</v>
      </c>
      <c r="I809" s="96">
        <v>93979</v>
      </c>
      <c r="J809" s="96">
        <v>92446</v>
      </c>
      <c r="K809" s="96">
        <v>91980</v>
      </c>
      <c r="L809" s="89">
        <v>99.5</v>
      </c>
      <c r="M809" s="6"/>
      <c r="N809" s="6"/>
      <c r="O809" s="7">
        <f>Sheet1!O808/Sheet1!O807</f>
        <v>0.79999428808477813</v>
      </c>
      <c r="P809" s="6"/>
      <c r="Q809" s="6"/>
      <c r="R809" s="3"/>
      <c r="S809"/>
      <c r="T809"/>
      <c r="U809"/>
      <c r="V809"/>
      <c r="W809"/>
      <c r="X809"/>
      <c r="Y809"/>
      <c r="Z809" s="4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  <c r="AMB809"/>
      <c r="AMC809"/>
      <c r="AMD809"/>
      <c r="AME809"/>
      <c r="AMF809"/>
      <c r="AMG809"/>
      <c r="AMH809"/>
      <c r="AMI809"/>
      <c r="AMJ809"/>
    </row>
    <row r="810" spans="1:1024">
      <c r="A810" s="108"/>
      <c r="B810" s="91"/>
      <c r="C810" s="94"/>
      <c r="D810" s="94"/>
      <c r="E810" s="94"/>
      <c r="F810" s="92"/>
      <c r="G810" s="93" t="s">
        <v>158</v>
      </c>
      <c r="H810" s="93" t="s">
        <v>101</v>
      </c>
      <c r="I810" s="94">
        <v>41507</v>
      </c>
      <c r="J810" s="94">
        <v>35506</v>
      </c>
      <c r="K810" s="94">
        <v>37851</v>
      </c>
      <c r="L810" s="95">
        <v>106.6</v>
      </c>
      <c r="M810" s="6"/>
      <c r="N810" s="6"/>
      <c r="O810" s="7"/>
      <c r="P810" s="6"/>
      <c r="Q810" s="6"/>
      <c r="R810" s="3"/>
      <c r="S810"/>
      <c r="T810"/>
      <c r="U810"/>
      <c r="V810"/>
      <c r="W810"/>
      <c r="X810"/>
      <c r="Y810"/>
      <c r="Z810" s="4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  <c r="ZY810"/>
      <c r="ZZ810"/>
      <c r="AAA810"/>
      <c r="AAB810"/>
      <c r="AAC810"/>
      <c r="AAD810"/>
      <c r="AAE810"/>
      <c r="AAF810"/>
      <c r="AAG810"/>
      <c r="AAH810"/>
      <c r="AAI810"/>
      <c r="AAJ810"/>
      <c r="AAK810"/>
      <c r="AAL810"/>
      <c r="AAM810"/>
      <c r="AAN810"/>
      <c r="AAO810"/>
      <c r="AAP810"/>
      <c r="AAQ810"/>
      <c r="AAR810"/>
      <c r="AAS810"/>
      <c r="AAT810"/>
      <c r="AAU810"/>
      <c r="AAV810"/>
      <c r="AAW810"/>
      <c r="AAX810"/>
      <c r="AAY810"/>
      <c r="AAZ810"/>
      <c r="ABA810"/>
      <c r="ABB810"/>
      <c r="ABC810"/>
      <c r="ABD810"/>
      <c r="ABE810"/>
      <c r="ABF810"/>
      <c r="ABG810"/>
      <c r="ABH810"/>
      <c r="ABI810"/>
      <c r="ABJ810"/>
      <c r="ABK810"/>
      <c r="ABL810"/>
      <c r="ABM810"/>
      <c r="ABN810"/>
      <c r="ABO810"/>
      <c r="ABP810"/>
      <c r="ABQ810"/>
      <c r="ABR810"/>
      <c r="ABS810"/>
      <c r="ABT810"/>
      <c r="ABU810"/>
      <c r="ABV810"/>
      <c r="ABW810"/>
      <c r="ABX810"/>
      <c r="ABY810"/>
      <c r="ABZ810"/>
      <c r="ACA810"/>
      <c r="ACB810"/>
      <c r="ACC810"/>
      <c r="ACD810"/>
      <c r="ACE810"/>
      <c r="ACF810"/>
      <c r="ACG810"/>
      <c r="ACH810"/>
      <c r="ACI810"/>
      <c r="ACJ810"/>
      <c r="ACK810"/>
      <c r="ACL810"/>
      <c r="ACM810"/>
      <c r="ACN810"/>
      <c r="ACO810"/>
      <c r="ACP810"/>
      <c r="ACQ810"/>
      <c r="ACR810"/>
      <c r="ACS810"/>
      <c r="ACT810"/>
      <c r="ACU810"/>
      <c r="ACV810"/>
      <c r="ACW810"/>
      <c r="ACX810"/>
      <c r="ACY810"/>
      <c r="ACZ810"/>
      <c r="ADA810"/>
      <c r="ADB810"/>
      <c r="ADC810"/>
      <c r="ADD810"/>
      <c r="ADE810"/>
      <c r="ADF810"/>
      <c r="ADG810"/>
      <c r="ADH810"/>
      <c r="ADI810"/>
      <c r="ADJ810"/>
      <c r="ADK810"/>
      <c r="ADL810"/>
      <c r="ADM810"/>
      <c r="ADN810"/>
      <c r="ADO810"/>
      <c r="ADP810"/>
      <c r="ADQ810"/>
      <c r="ADR810"/>
      <c r="ADS810"/>
      <c r="ADT810"/>
      <c r="ADU810"/>
      <c r="ADV810"/>
      <c r="ADW810"/>
      <c r="ADX810"/>
      <c r="ADY810"/>
      <c r="ADZ810"/>
      <c r="AEA810"/>
      <c r="AEB810"/>
      <c r="AEC810"/>
      <c r="AED810"/>
      <c r="AEE810"/>
      <c r="AEF810"/>
      <c r="AEG810"/>
      <c r="AEH810"/>
      <c r="AEI810"/>
      <c r="AEJ810"/>
      <c r="AEK810"/>
      <c r="AEL810"/>
      <c r="AEM810"/>
      <c r="AEN810"/>
      <c r="AEO810"/>
      <c r="AEP810"/>
      <c r="AEQ810"/>
      <c r="AER810"/>
      <c r="AES810"/>
      <c r="AET810"/>
      <c r="AEU810"/>
      <c r="AEV810"/>
      <c r="AEW810"/>
      <c r="AEX810"/>
      <c r="AEY810"/>
      <c r="AEZ810"/>
      <c r="AFA810"/>
      <c r="AFB810"/>
      <c r="AFC810"/>
      <c r="AFD810"/>
      <c r="AFE810"/>
      <c r="AFF810"/>
      <c r="AFG810"/>
      <c r="AFH810"/>
      <c r="AFI810"/>
      <c r="AFJ810"/>
      <c r="AFK810"/>
      <c r="AFL810"/>
      <c r="AFM810"/>
      <c r="AFN810"/>
      <c r="AFO810"/>
      <c r="AFP810"/>
      <c r="AFQ810"/>
      <c r="AFR810"/>
      <c r="AFS810"/>
      <c r="AFT810"/>
      <c r="AFU810"/>
      <c r="AFV810"/>
      <c r="AFW810"/>
      <c r="AFX810"/>
      <c r="AFY810"/>
      <c r="AFZ810"/>
      <c r="AGA810"/>
      <c r="AGB810"/>
      <c r="AGC810"/>
      <c r="AGD810"/>
      <c r="AGE810"/>
      <c r="AGF810"/>
      <c r="AGG810"/>
      <c r="AGH810"/>
      <c r="AGI810"/>
      <c r="AGJ810"/>
      <c r="AGK810"/>
      <c r="AGL810"/>
      <c r="AGM810"/>
      <c r="AGN810"/>
      <c r="AGO810"/>
      <c r="AGP810"/>
      <c r="AGQ810"/>
      <c r="AGR810"/>
      <c r="AGS810"/>
      <c r="AGT810"/>
      <c r="AGU810"/>
      <c r="AGV810"/>
      <c r="AGW810"/>
      <c r="AGX810"/>
      <c r="AGY810"/>
      <c r="AGZ810"/>
      <c r="AHA810"/>
      <c r="AHB810"/>
      <c r="AHC810"/>
      <c r="AHD810"/>
      <c r="AHE810"/>
      <c r="AHF810"/>
      <c r="AHG810"/>
      <c r="AHH810"/>
      <c r="AHI810"/>
      <c r="AHJ810"/>
      <c r="AHK810"/>
      <c r="AHL810"/>
      <c r="AHM810"/>
      <c r="AHN810"/>
      <c r="AHO810"/>
      <c r="AHP810"/>
      <c r="AHQ810"/>
      <c r="AHR810"/>
      <c r="AHS810"/>
      <c r="AHT810"/>
      <c r="AHU810"/>
      <c r="AHV810"/>
      <c r="AHW810"/>
      <c r="AHX810"/>
      <c r="AHY810"/>
      <c r="AHZ810"/>
      <c r="AIA810"/>
      <c r="AIB810"/>
      <c r="AIC810"/>
      <c r="AID810"/>
      <c r="AIE810"/>
      <c r="AIF810"/>
      <c r="AIG810"/>
      <c r="AIH810"/>
      <c r="AII810"/>
      <c r="AIJ810"/>
      <c r="AIK810"/>
      <c r="AIL810"/>
      <c r="AIM810"/>
      <c r="AIN810"/>
      <c r="AIO810"/>
      <c r="AIP810"/>
      <c r="AIQ810"/>
      <c r="AIR810"/>
      <c r="AIS810"/>
      <c r="AIT810"/>
      <c r="AIU810"/>
      <c r="AIV810"/>
      <c r="AIW810"/>
      <c r="AIX810"/>
      <c r="AIY810"/>
      <c r="AIZ810"/>
      <c r="AJA810"/>
      <c r="AJB810"/>
      <c r="AJC810"/>
      <c r="AJD810"/>
      <c r="AJE810"/>
      <c r="AJF810"/>
      <c r="AJG810"/>
      <c r="AJH810"/>
      <c r="AJI810"/>
      <c r="AJJ810"/>
      <c r="AJK810"/>
      <c r="AJL810"/>
      <c r="AJM810"/>
      <c r="AJN810"/>
      <c r="AJO810"/>
      <c r="AJP810"/>
      <c r="AJQ810"/>
      <c r="AJR810"/>
      <c r="AJS810"/>
      <c r="AJT810"/>
      <c r="AJU810"/>
      <c r="AJV810"/>
      <c r="AJW810"/>
      <c r="AJX810"/>
      <c r="AJY810"/>
      <c r="AJZ810"/>
      <c r="AKA810"/>
      <c r="AKB810"/>
      <c r="AKC810"/>
      <c r="AKD810"/>
      <c r="AKE810"/>
      <c r="AKF810"/>
      <c r="AKG810"/>
      <c r="AKH810"/>
      <c r="AKI810"/>
      <c r="AKJ810"/>
      <c r="AKK810"/>
      <c r="AKL810"/>
      <c r="AKM810"/>
      <c r="AKN810"/>
      <c r="AKO810"/>
      <c r="AKP810"/>
      <c r="AKQ810"/>
      <c r="AKR810"/>
      <c r="AKS810"/>
      <c r="AKT810"/>
      <c r="AKU810"/>
      <c r="AKV810"/>
      <c r="AKW810"/>
      <c r="AKX810"/>
      <c r="AKY810"/>
      <c r="AKZ810"/>
      <c r="ALA810"/>
      <c r="ALB810"/>
      <c r="ALC810"/>
      <c r="ALD810"/>
      <c r="ALE810"/>
      <c r="ALF810"/>
      <c r="ALG810"/>
      <c r="ALH810"/>
      <c r="ALI810"/>
      <c r="ALJ810"/>
      <c r="ALK810"/>
      <c r="ALL810"/>
      <c r="ALM810"/>
      <c r="ALN810"/>
      <c r="ALO810"/>
      <c r="ALP810"/>
      <c r="ALQ810"/>
      <c r="ALR810"/>
      <c r="ALS810"/>
      <c r="ALT810"/>
      <c r="ALU810"/>
      <c r="ALV810"/>
      <c r="ALW810"/>
      <c r="ALX810"/>
      <c r="ALY810"/>
      <c r="ALZ810"/>
      <c r="AMA810"/>
      <c r="AMB810"/>
      <c r="AMC810"/>
      <c r="AMD810"/>
      <c r="AME810"/>
      <c r="AMF810"/>
      <c r="AMG810"/>
      <c r="AMH810"/>
      <c r="AMI810"/>
      <c r="AMJ810"/>
    </row>
    <row r="811" spans="1:1024">
      <c r="A811" s="85"/>
      <c r="B811" s="86"/>
      <c r="C811" s="96"/>
      <c r="D811" s="96"/>
      <c r="E811" s="96"/>
      <c r="F811" s="87"/>
      <c r="G811" s="88" t="s">
        <v>159</v>
      </c>
      <c r="H811" s="88" t="s">
        <v>101</v>
      </c>
      <c r="I811" s="96">
        <v>148679</v>
      </c>
      <c r="J811" s="96">
        <v>140679</v>
      </c>
      <c r="K811" s="96">
        <v>143216</v>
      </c>
      <c r="L811" s="89">
        <v>101.8</v>
      </c>
      <c r="M811" s="6"/>
      <c r="N811" s="6"/>
      <c r="O811" s="7"/>
      <c r="P811" s="6"/>
      <c r="Q811" s="6"/>
      <c r="R811" s="3"/>
      <c r="S811"/>
      <c r="T811"/>
      <c r="U811"/>
      <c r="V811"/>
      <c r="W811"/>
      <c r="X811"/>
      <c r="Y811"/>
      <c r="Z811" s="4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  <c r="AMB811"/>
      <c r="AMC811"/>
      <c r="AMD811"/>
      <c r="AME811"/>
      <c r="AMF811"/>
      <c r="AMG811"/>
      <c r="AMH811"/>
      <c r="AMI811"/>
      <c r="AMJ811"/>
    </row>
    <row r="812" spans="1:1024">
      <c r="A812" s="108"/>
      <c r="B812" s="91"/>
      <c r="C812" s="94"/>
      <c r="D812" s="94"/>
      <c r="E812" s="94"/>
      <c r="F812" s="92"/>
      <c r="G812" s="93" t="s">
        <v>173</v>
      </c>
      <c r="H812" s="93" t="s">
        <v>170</v>
      </c>
      <c r="I812" s="94">
        <v>74755</v>
      </c>
      <c r="J812" s="94">
        <v>74834</v>
      </c>
      <c r="K812" s="94">
        <v>70369</v>
      </c>
      <c r="L812" s="95">
        <v>94</v>
      </c>
      <c r="M812" s="6"/>
      <c r="N812" s="6"/>
      <c r="O812" s="7"/>
      <c r="P812" s="6"/>
      <c r="Q812" s="6"/>
      <c r="R812" s="3"/>
      <c r="S812"/>
      <c r="T812"/>
      <c r="U812"/>
      <c r="V812"/>
      <c r="W812"/>
      <c r="X812"/>
      <c r="Y812"/>
      <c r="Z812" s="4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  <c r="AMB812"/>
      <c r="AMC812"/>
      <c r="AMD812"/>
      <c r="AME812"/>
      <c r="AMF812"/>
      <c r="AMG812"/>
      <c r="AMH812"/>
      <c r="AMI812"/>
      <c r="AMJ812"/>
    </row>
    <row r="813" spans="1:1024">
      <c r="A813" s="85"/>
      <c r="B813" s="86"/>
      <c r="C813" s="96"/>
      <c r="D813" s="96"/>
      <c r="E813" s="96"/>
      <c r="F813" s="87"/>
      <c r="G813" s="88" t="s">
        <v>177</v>
      </c>
      <c r="H813" s="88" t="s">
        <v>170</v>
      </c>
      <c r="I813" s="96">
        <v>2943040</v>
      </c>
      <c r="J813" s="96">
        <v>2869324</v>
      </c>
      <c r="K813" s="96">
        <v>3014841</v>
      </c>
      <c r="L813" s="89">
        <v>105.1</v>
      </c>
      <c r="M813" s="6"/>
      <c r="N813" s="6"/>
      <c r="O813" s="7"/>
      <c r="P813" s="6"/>
      <c r="Q813" s="6"/>
      <c r="R813" s="3"/>
      <c r="S813"/>
      <c r="T813"/>
      <c r="U813"/>
      <c r="V813"/>
      <c r="W813"/>
      <c r="X813"/>
      <c r="Y813"/>
      <c r="Z813" s="4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  <c r="AMB813"/>
      <c r="AMC813"/>
      <c r="AMD813"/>
      <c r="AME813"/>
      <c r="AMF813"/>
      <c r="AMG813"/>
      <c r="AMH813"/>
      <c r="AMI813"/>
      <c r="AMJ813"/>
    </row>
    <row r="814" spans="1:1024" ht="31.5">
      <c r="A814" s="108" t="s">
        <v>337</v>
      </c>
      <c r="B814" s="91"/>
      <c r="C814" s="94"/>
      <c r="D814" s="94"/>
      <c r="E814" s="94"/>
      <c r="F814" s="92"/>
      <c r="G814" s="93"/>
      <c r="H814" s="93"/>
      <c r="I814" s="94"/>
      <c r="J814" s="94"/>
      <c r="K814" s="94"/>
      <c r="L814" s="95"/>
      <c r="M814" s="6"/>
      <c r="N814" s="6"/>
      <c r="O814" s="7"/>
      <c r="P814" s="6"/>
      <c r="Q814" s="6"/>
      <c r="R814" s="3"/>
      <c r="S814"/>
      <c r="T814"/>
      <c r="U814"/>
      <c r="V814"/>
      <c r="W814"/>
      <c r="X814"/>
      <c r="Y814"/>
      <c r="Z814" s="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  <c r="AMB814"/>
      <c r="AMC814"/>
      <c r="AMD814"/>
      <c r="AME814"/>
      <c r="AMF814"/>
      <c r="AMG814"/>
      <c r="AMH814"/>
      <c r="AMI814"/>
      <c r="AMJ814"/>
    </row>
    <row r="815" spans="1:1024" ht="31.5">
      <c r="A815" s="85" t="s">
        <v>401</v>
      </c>
      <c r="B815" s="86"/>
      <c r="C815" s="96">
        <v>3288309.5589999999</v>
      </c>
      <c r="D815" s="96">
        <v>3783509.5589999999</v>
      </c>
      <c r="E815" s="96">
        <v>3726730.3739999998</v>
      </c>
      <c r="F815" s="87">
        <v>98.5</v>
      </c>
      <c r="G815" s="88" t="s">
        <v>169</v>
      </c>
      <c r="H815" s="88" t="s">
        <v>170</v>
      </c>
      <c r="I815" s="96">
        <v>178320</v>
      </c>
      <c r="J815" s="96">
        <v>180646</v>
      </c>
      <c r="K815" s="96">
        <v>178104</v>
      </c>
      <c r="L815" s="89">
        <v>98.6</v>
      </c>
      <c r="M815" s="6"/>
      <c r="N815" s="6"/>
      <c r="O815" s="7"/>
      <c r="P815" s="6"/>
      <c r="Q815" s="6"/>
      <c r="R815" s="3"/>
      <c r="S815"/>
      <c r="T815"/>
      <c r="U815"/>
      <c r="V815"/>
      <c r="W815"/>
      <c r="X815"/>
      <c r="Y815"/>
      <c r="Z815" s="4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  <c r="AMB815"/>
      <c r="AMC815"/>
      <c r="AMD815"/>
      <c r="AME815"/>
      <c r="AMF815"/>
      <c r="AMG815"/>
      <c r="AMH815"/>
      <c r="AMI815"/>
      <c r="AMJ815"/>
    </row>
    <row r="816" spans="1:1024">
      <c r="A816" s="108"/>
      <c r="B816" s="91"/>
      <c r="C816" s="94"/>
      <c r="D816" s="94"/>
      <c r="E816" s="94"/>
      <c r="F816" s="92"/>
      <c r="G816" s="93" t="s">
        <v>171</v>
      </c>
      <c r="H816" s="93" t="s">
        <v>170</v>
      </c>
      <c r="I816" s="94">
        <v>81186</v>
      </c>
      <c r="J816" s="94">
        <v>82388</v>
      </c>
      <c r="K816" s="94">
        <v>83574</v>
      </c>
      <c r="L816" s="95">
        <v>101.4</v>
      </c>
      <c r="M816" s="6"/>
      <c r="N816" s="6"/>
      <c r="O816" s="7"/>
      <c r="P816" s="6"/>
      <c r="Q816" s="6"/>
      <c r="R816" s="3"/>
      <c r="S816"/>
      <c r="T816"/>
      <c r="U816"/>
      <c r="V816"/>
      <c r="W816"/>
      <c r="X816"/>
      <c r="Y816"/>
      <c r="Z816" s="4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  <c r="AMB816"/>
      <c r="AMC816"/>
      <c r="AMD816"/>
      <c r="AME816"/>
      <c r="AMF816"/>
      <c r="AMG816"/>
      <c r="AMH816"/>
      <c r="AMI816"/>
      <c r="AMJ816"/>
    </row>
    <row r="817" spans="1:1024">
      <c r="A817" s="85"/>
      <c r="B817" s="86"/>
      <c r="C817" s="96"/>
      <c r="D817" s="96"/>
      <c r="E817" s="96"/>
      <c r="F817" s="87"/>
      <c r="G817" s="88" t="s">
        <v>177</v>
      </c>
      <c r="H817" s="88" t="s">
        <v>170</v>
      </c>
      <c r="I817" s="96">
        <v>127051</v>
      </c>
      <c r="J817" s="96">
        <v>127373</v>
      </c>
      <c r="K817" s="96">
        <v>164898</v>
      </c>
      <c r="L817" s="89">
        <v>129.5</v>
      </c>
      <c r="M817" s="6"/>
      <c r="N817" s="6"/>
      <c r="O817" s="7"/>
      <c r="P817" s="6"/>
      <c r="Q817" s="6"/>
      <c r="R817" s="3"/>
      <c r="S817"/>
      <c r="T817"/>
      <c r="U817"/>
      <c r="V817"/>
      <c r="W817"/>
      <c r="X817"/>
      <c r="Y817"/>
      <c r="Z817" s="4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  <c r="AMB817"/>
      <c r="AMC817"/>
      <c r="AMD817"/>
      <c r="AME817"/>
      <c r="AMF817"/>
      <c r="AMG817"/>
      <c r="AMH817"/>
      <c r="AMI817"/>
      <c r="AMJ817"/>
    </row>
    <row r="818" spans="1:1024">
      <c r="A818" s="108"/>
      <c r="B818" s="91"/>
      <c r="C818" s="94"/>
      <c r="D818" s="94"/>
      <c r="E818" s="94"/>
      <c r="F818" s="92"/>
      <c r="G818" s="93" t="s">
        <v>204</v>
      </c>
      <c r="H818" s="93" t="s">
        <v>170</v>
      </c>
      <c r="I818" s="94">
        <v>666933</v>
      </c>
      <c r="J818" s="94">
        <v>657525</v>
      </c>
      <c r="K818" s="94">
        <v>653935</v>
      </c>
      <c r="L818" s="95">
        <v>99.5</v>
      </c>
      <c r="M818" s="6"/>
      <c r="N818" s="6"/>
      <c r="O818" s="7"/>
      <c r="P818" s="6"/>
      <c r="Q818" s="6"/>
      <c r="R818" s="3"/>
      <c r="S818"/>
      <c r="T818"/>
      <c r="U818"/>
      <c r="V818"/>
      <c r="W818"/>
      <c r="X818"/>
      <c r="Y818"/>
      <c r="Z818" s="4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  <c r="AMB818"/>
      <c r="AMC818"/>
      <c r="AMD818"/>
      <c r="AME818"/>
      <c r="AMF818"/>
      <c r="AMG818"/>
      <c r="AMH818"/>
      <c r="AMI818"/>
      <c r="AMJ818"/>
    </row>
    <row r="819" spans="1:1024" ht="31.5">
      <c r="A819" s="85" t="s">
        <v>404</v>
      </c>
      <c r="B819" s="86"/>
      <c r="C819" s="96"/>
      <c r="D819" s="96"/>
      <c r="E819" s="96"/>
      <c r="F819" s="87"/>
      <c r="G819" s="88"/>
      <c r="H819" s="88"/>
      <c r="I819" s="96"/>
      <c r="J819" s="96"/>
      <c r="K819" s="96"/>
      <c r="L819" s="89"/>
      <c r="M819" s="6"/>
      <c r="N819" s="6"/>
      <c r="O819" s="7"/>
      <c r="P819" s="6"/>
      <c r="Q819" s="6"/>
      <c r="R819" s="3"/>
      <c r="S819"/>
      <c r="T819"/>
      <c r="U819"/>
      <c r="V819"/>
      <c r="W819"/>
      <c r="X819"/>
      <c r="Y819"/>
      <c r="Z819" s="4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  <c r="ZY819"/>
      <c r="ZZ819"/>
      <c r="AAA819"/>
      <c r="AAB819"/>
      <c r="AAC819"/>
      <c r="AAD819"/>
      <c r="AAE819"/>
      <c r="AAF819"/>
      <c r="AAG819"/>
      <c r="AAH819"/>
      <c r="AAI819"/>
      <c r="AAJ819"/>
      <c r="AAK819"/>
      <c r="AAL819"/>
      <c r="AAM819"/>
      <c r="AAN819"/>
      <c r="AAO819"/>
      <c r="AAP819"/>
      <c r="AAQ819"/>
      <c r="AAR819"/>
      <c r="AAS819"/>
      <c r="AAT819"/>
      <c r="AAU819"/>
      <c r="AAV819"/>
      <c r="AAW819"/>
      <c r="AAX819"/>
      <c r="AAY819"/>
      <c r="AAZ819"/>
      <c r="ABA819"/>
      <c r="ABB819"/>
      <c r="ABC819"/>
      <c r="ABD819"/>
      <c r="ABE819"/>
      <c r="ABF819"/>
      <c r="ABG819"/>
      <c r="ABH819"/>
      <c r="ABI819"/>
      <c r="ABJ819"/>
      <c r="ABK819"/>
      <c r="ABL819"/>
      <c r="ABM819"/>
      <c r="ABN819"/>
      <c r="ABO819"/>
      <c r="ABP819"/>
      <c r="ABQ819"/>
      <c r="ABR819"/>
      <c r="ABS819"/>
      <c r="ABT819"/>
      <c r="ABU819"/>
      <c r="ABV819"/>
      <c r="ABW819"/>
      <c r="ABX819"/>
      <c r="ABY819"/>
      <c r="ABZ819"/>
      <c r="ACA819"/>
      <c r="ACB819"/>
      <c r="ACC819"/>
      <c r="ACD819"/>
      <c r="ACE819"/>
      <c r="ACF819"/>
      <c r="ACG819"/>
      <c r="ACH819"/>
      <c r="ACI819"/>
      <c r="ACJ819"/>
      <c r="ACK819"/>
      <c r="ACL819"/>
      <c r="ACM819"/>
      <c r="ACN819"/>
      <c r="ACO819"/>
      <c r="ACP819"/>
      <c r="ACQ819"/>
      <c r="ACR819"/>
      <c r="ACS819"/>
      <c r="ACT819"/>
      <c r="ACU819"/>
      <c r="ACV819"/>
      <c r="ACW819"/>
      <c r="ACX819"/>
      <c r="ACY819"/>
      <c r="ACZ819"/>
      <c r="ADA819"/>
      <c r="ADB819"/>
      <c r="ADC819"/>
      <c r="ADD819"/>
      <c r="ADE819"/>
      <c r="ADF819"/>
      <c r="ADG819"/>
      <c r="ADH819"/>
      <c r="ADI819"/>
      <c r="ADJ819"/>
      <c r="ADK819"/>
      <c r="ADL819"/>
      <c r="ADM819"/>
      <c r="ADN819"/>
      <c r="ADO819"/>
      <c r="ADP819"/>
      <c r="ADQ819"/>
      <c r="ADR819"/>
      <c r="ADS819"/>
      <c r="ADT819"/>
      <c r="ADU819"/>
      <c r="ADV819"/>
      <c r="ADW819"/>
      <c r="ADX819"/>
      <c r="ADY819"/>
      <c r="ADZ819"/>
      <c r="AEA819"/>
      <c r="AEB819"/>
      <c r="AEC819"/>
      <c r="AED819"/>
      <c r="AEE819"/>
      <c r="AEF819"/>
      <c r="AEG819"/>
      <c r="AEH819"/>
      <c r="AEI819"/>
      <c r="AEJ819"/>
      <c r="AEK819"/>
      <c r="AEL819"/>
      <c r="AEM819"/>
      <c r="AEN819"/>
      <c r="AEO819"/>
      <c r="AEP819"/>
      <c r="AEQ819"/>
      <c r="AER819"/>
      <c r="AES819"/>
      <c r="AET819"/>
      <c r="AEU819"/>
      <c r="AEV819"/>
      <c r="AEW819"/>
      <c r="AEX819"/>
      <c r="AEY819"/>
      <c r="AEZ819"/>
      <c r="AFA819"/>
      <c r="AFB819"/>
      <c r="AFC819"/>
      <c r="AFD819"/>
      <c r="AFE819"/>
      <c r="AFF819"/>
      <c r="AFG819"/>
      <c r="AFH819"/>
      <c r="AFI819"/>
      <c r="AFJ819"/>
      <c r="AFK819"/>
      <c r="AFL819"/>
      <c r="AFM819"/>
      <c r="AFN819"/>
      <c r="AFO819"/>
      <c r="AFP819"/>
      <c r="AFQ819"/>
      <c r="AFR819"/>
      <c r="AFS819"/>
      <c r="AFT819"/>
      <c r="AFU819"/>
      <c r="AFV819"/>
      <c r="AFW819"/>
      <c r="AFX819"/>
      <c r="AFY819"/>
      <c r="AFZ819"/>
      <c r="AGA819"/>
      <c r="AGB819"/>
      <c r="AGC819"/>
      <c r="AGD819"/>
      <c r="AGE819"/>
      <c r="AGF819"/>
      <c r="AGG819"/>
      <c r="AGH819"/>
      <c r="AGI819"/>
      <c r="AGJ819"/>
      <c r="AGK819"/>
      <c r="AGL819"/>
      <c r="AGM819"/>
      <c r="AGN819"/>
      <c r="AGO819"/>
      <c r="AGP819"/>
      <c r="AGQ819"/>
      <c r="AGR819"/>
      <c r="AGS819"/>
      <c r="AGT819"/>
      <c r="AGU819"/>
      <c r="AGV819"/>
      <c r="AGW819"/>
      <c r="AGX819"/>
      <c r="AGY819"/>
      <c r="AGZ819"/>
      <c r="AHA819"/>
      <c r="AHB819"/>
      <c r="AHC819"/>
      <c r="AHD819"/>
      <c r="AHE819"/>
      <c r="AHF819"/>
      <c r="AHG819"/>
      <c r="AHH819"/>
      <c r="AHI819"/>
      <c r="AHJ819"/>
      <c r="AHK819"/>
      <c r="AHL819"/>
      <c r="AHM819"/>
      <c r="AHN819"/>
      <c r="AHO819"/>
      <c r="AHP819"/>
      <c r="AHQ819"/>
      <c r="AHR819"/>
      <c r="AHS819"/>
      <c r="AHT819"/>
      <c r="AHU819"/>
      <c r="AHV819"/>
      <c r="AHW819"/>
      <c r="AHX819"/>
      <c r="AHY819"/>
      <c r="AHZ819"/>
      <c r="AIA819"/>
      <c r="AIB819"/>
      <c r="AIC819"/>
      <c r="AID819"/>
      <c r="AIE819"/>
      <c r="AIF819"/>
      <c r="AIG819"/>
      <c r="AIH819"/>
      <c r="AII819"/>
      <c r="AIJ819"/>
      <c r="AIK819"/>
      <c r="AIL819"/>
      <c r="AIM819"/>
      <c r="AIN819"/>
      <c r="AIO819"/>
      <c r="AIP819"/>
      <c r="AIQ819"/>
      <c r="AIR819"/>
      <c r="AIS819"/>
      <c r="AIT819"/>
      <c r="AIU819"/>
      <c r="AIV819"/>
      <c r="AIW819"/>
      <c r="AIX819"/>
      <c r="AIY819"/>
      <c r="AIZ819"/>
      <c r="AJA819"/>
      <c r="AJB819"/>
      <c r="AJC819"/>
      <c r="AJD819"/>
      <c r="AJE819"/>
      <c r="AJF819"/>
      <c r="AJG819"/>
      <c r="AJH819"/>
      <c r="AJI819"/>
      <c r="AJJ819"/>
      <c r="AJK819"/>
      <c r="AJL819"/>
      <c r="AJM819"/>
      <c r="AJN819"/>
      <c r="AJO819"/>
      <c r="AJP819"/>
      <c r="AJQ819"/>
      <c r="AJR819"/>
      <c r="AJS819"/>
      <c r="AJT819"/>
      <c r="AJU819"/>
      <c r="AJV819"/>
      <c r="AJW819"/>
      <c r="AJX819"/>
      <c r="AJY819"/>
      <c r="AJZ819"/>
      <c r="AKA819"/>
      <c r="AKB819"/>
      <c r="AKC819"/>
      <c r="AKD819"/>
      <c r="AKE819"/>
      <c r="AKF819"/>
      <c r="AKG819"/>
      <c r="AKH819"/>
      <c r="AKI819"/>
      <c r="AKJ819"/>
      <c r="AKK819"/>
      <c r="AKL819"/>
      <c r="AKM819"/>
      <c r="AKN819"/>
      <c r="AKO819"/>
      <c r="AKP819"/>
      <c r="AKQ819"/>
      <c r="AKR819"/>
      <c r="AKS819"/>
      <c r="AKT819"/>
      <c r="AKU819"/>
      <c r="AKV819"/>
      <c r="AKW819"/>
      <c r="AKX819"/>
      <c r="AKY819"/>
      <c r="AKZ819"/>
      <c r="ALA819"/>
      <c r="ALB819"/>
      <c r="ALC819"/>
      <c r="ALD819"/>
      <c r="ALE819"/>
      <c r="ALF819"/>
      <c r="ALG819"/>
      <c r="ALH819"/>
      <c r="ALI819"/>
      <c r="ALJ819"/>
      <c r="ALK819"/>
      <c r="ALL819"/>
      <c r="ALM819"/>
      <c r="ALN819"/>
      <c r="ALO819"/>
      <c r="ALP819"/>
      <c r="ALQ819"/>
      <c r="ALR819"/>
      <c r="ALS819"/>
      <c r="ALT819"/>
      <c r="ALU819"/>
      <c r="ALV819"/>
      <c r="ALW819"/>
      <c r="ALX819"/>
      <c r="ALY819"/>
      <c r="ALZ819"/>
      <c r="AMA819"/>
      <c r="AMB819"/>
      <c r="AMC819"/>
      <c r="AMD819"/>
      <c r="AME819"/>
      <c r="AMF819"/>
      <c r="AMG819"/>
      <c r="AMH819"/>
      <c r="AMI819"/>
      <c r="AMJ819"/>
    </row>
    <row r="820" spans="1:1024" ht="31.5">
      <c r="A820" s="108" t="s">
        <v>401</v>
      </c>
      <c r="B820" s="91"/>
      <c r="C820" s="94">
        <v>17520881</v>
      </c>
      <c r="D820" s="94">
        <v>22499781</v>
      </c>
      <c r="E820" s="94">
        <v>22114876.989</v>
      </c>
      <c r="F820" s="92">
        <v>98.3</v>
      </c>
      <c r="G820" s="93" t="s">
        <v>317</v>
      </c>
      <c r="H820" s="93" t="s">
        <v>170</v>
      </c>
      <c r="I820" s="94">
        <v>3313271</v>
      </c>
      <c r="J820" s="94">
        <v>3478452</v>
      </c>
      <c r="K820" s="94">
        <v>3421038</v>
      </c>
      <c r="L820" s="95">
        <v>98.3</v>
      </c>
      <c r="M820" s="6"/>
      <c r="N820" s="6"/>
      <c r="O820" s="7">
        <f>Sheet1!K820+Sheet1!K824+Sheet1!K815+Sheet1!K807</f>
        <v>7370981</v>
      </c>
      <c r="P820" s="6"/>
      <c r="Q820" s="6"/>
      <c r="R820" s="3"/>
      <c r="S820"/>
      <c r="T820"/>
      <c r="U820"/>
      <c r="V820"/>
      <c r="W820"/>
      <c r="X820"/>
      <c r="Y820"/>
      <c r="Z820" s="4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  <c r="ZW820"/>
      <c r="ZX820"/>
      <c r="ZY820"/>
      <c r="ZZ820"/>
      <c r="AAA820"/>
      <c r="AAB820"/>
      <c r="AAC820"/>
      <c r="AAD820"/>
      <c r="AAE820"/>
      <c r="AAF820"/>
      <c r="AAG820"/>
      <c r="AAH820"/>
      <c r="AAI820"/>
      <c r="AAJ820"/>
      <c r="AAK820"/>
      <c r="AAL820"/>
      <c r="AAM820"/>
      <c r="AAN820"/>
      <c r="AAO820"/>
      <c r="AAP820"/>
      <c r="AAQ820"/>
      <c r="AAR820"/>
      <c r="AAS820"/>
      <c r="AAT820"/>
      <c r="AAU820"/>
      <c r="AAV820"/>
      <c r="AAW820"/>
      <c r="AAX820"/>
      <c r="AAY820"/>
      <c r="AAZ820"/>
      <c r="ABA820"/>
      <c r="ABB820"/>
      <c r="ABC820"/>
      <c r="ABD820"/>
      <c r="ABE820"/>
      <c r="ABF820"/>
      <c r="ABG820"/>
      <c r="ABH820"/>
      <c r="ABI820"/>
      <c r="ABJ820"/>
      <c r="ABK820"/>
      <c r="ABL820"/>
      <c r="ABM820"/>
      <c r="ABN820"/>
      <c r="ABO820"/>
      <c r="ABP820"/>
      <c r="ABQ820"/>
      <c r="ABR820"/>
      <c r="ABS820"/>
      <c r="ABT820"/>
      <c r="ABU820"/>
      <c r="ABV820"/>
      <c r="ABW820"/>
      <c r="ABX820"/>
      <c r="ABY820"/>
      <c r="ABZ820"/>
      <c r="ACA820"/>
      <c r="ACB820"/>
      <c r="ACC820"/>
      <c r="ACD820"/>
      <c r="ACE820"/>
      <c r="ACF820"/>
      <c r="ACG820"/>
      <c r="ACH820"/>
      <c r="ACI820"/>
      <c r="ACJ820"/>
      <c r="ACK820"/>
      <c r="ACL820"/>
      <c r="ACM820"/>
      <c r="ACN820"/>
      <c r="ACO820"/>
      <c r="ACP820"/>
      <c r="ACQ820"/>
      <c r="ACR820"/>
      <c r="ACS820"/>
      <c r="ACT820"/>
      <c r="ACU820"/>
      <c r="ACV820"/>
      <c r="ACW820"/>
      <c r="ACX820"/>
      <c r="ACY820"/>
      <c r="ACZ820"/>
      <c r="ADA820"/>
      <c r="ADB820"/>
      <c r="ADC820"/>
      <c r="ADD820"/>
      <c r="ADE820"/>
      <c r="ADF820"/>
      <c r="ADG820"/>
      <c r="ADH820"/>
      <c r="ADI820"/>
      <c r="ADJ820"/>
      <c r="ADK820"/>
      <c r="ADL820"/>
      <c r="ADM820"/>
      <c r="ADN820"/>
      <c r="ADO820"/>
      <c r="ADP820"/>
      <c r="ADQ820"/>
      <c r="ADR820"/>
      <c r="ADS820"/>
      <c r="ADT820"/>
      <c r="ADU820"/>
      <c r="ADV820"/>
      <c r="ADW820"/>
      <c r="ADX820"/>
      <c r="ADY820"/>
      <c r="ADZ820"/>
      <c r="AEA820"/>
      <c r="AEB820"/>
      <c r="AEC820"/>
      <c r="AED820"/>
      <c r="AEE820"/>
      <c r="AEF820"/>
      <c r="AEG820"/>
      <c r="AEH820"/>
      <c r="AEI820"/>
      <c r="AEJ820"/>
      <c r="AEK820"/>
      <c r="AEL820"/>
      <c r="AEM820"/>
      <c r="AEN820"/>
      <c r="AEO820"/>
      <c r="AEP820"/>
      <c r="AEQ820"/>
      <c r="AER820"/>
      <c r="AES820"/>
      <c r="AET820"/>
      <c r="AEU820"/>
      <c r="AEV820"/>
      <c r="AEW820"/>
      <c r="AEX820"/>
      <c r="AEY820"/>
      <c r="AEZ820"/>
      <c r="AFA820"/>
      <c r="AFB820"/>
      <c r="AFC820"/>
      <c r="AFD820"/>
      <c r="AFE820"/>
      <c r="AFF820"/>
      <c r="AFG820"/>
      <c r="AFH820"/>
      <c r="AFI820"/>
      <c r="AFJ820"/>
      <c r="AFK820"/>
      <c r="AFL820"/>
      <c r="AFM820"/>
      <c r="AFN820"/>
      <c r="AFO820"/>
      <c r="AFP820"/>
      <c r="AFQ820"/>
      <c r="AFR820"/>
      <c r="AFS820"/>
      <c r="AFT820"/>
      <c r="AFU820"/>
      <c r="AFV820"/>
      <c r="AFW820"/>
      <c r="AFX820"/>
      <c r="AFY820"/>
      <c r="AFZ820"/>
      <c r="AGA820"/>
      <c r="AGB820"/>
      <c r="AGC820"/>
      <c r="AGD820"/>
      <c r="AGE820"/>
      <c r="AGF820"/>
      <c r="AGG820"/>
      <c r="AGH820"/>
      <c r="AGI820"/>
      <c r="AGJ820"/>
      <c r="AGK820"/>
      <c r="AGL820"/>
      <c r="AGM820"/>
      <c r="AGN820"/>
      <c r="AGO820"/>
      <c r="AGP820"/>
      <c r="AGQ820"/>
      <c r="AGR820"/>
      <c r="AGS820"/>
      <c r="AGT820"/>
      <c r="AGU820"/>
      <c r="AGV820"/>
      <c r="AGW820"/>
      <c r="AGX820"/>
      <c r="AGY820"/>
      <c r="AGZ820"/>
      <c r="AHA820"/>
      <c r="AHB820"/>
      <c r="AHC820"/>
      <c r="AHD820"/>
      <c r="AHE820"/>
      <c r="AHF820"/>
      <c r="AHG820"/>
      <c r="AHH820"/>
      <c r="AHI820"/>
      <c r="AHJ820"/>
      <c r="AHK820"/>
      <c r="AHL820"/>
      <c r="AHM820"/>
      <c r="AHN820"/>
      <c r="AHO820"/>
      <c r="AHP820"/>
      <c r="AHQ820"/>
      <c r="AHR820"/>
      <c r="AHS820"/>
      <c r="AHT820"/>
      <c r="AHU820"/>
      <c r="AHV820"/>
      <c r="AHW820"/>
      <c r="AHX820"/>
      <c r="AHY820"/>
      <c r="AHZ820"/>
      <c r="AIA820"/>
      <c r="AIB820"/>
      <c r="AIC820"/>
      <c r="AID820"/>
      <c r="AIE820"/>
      <c r="AIF820"/>
      <c r="AIG820"/>
      <c r="AIH820"/>
      <c r="AII820"/>
      <c r="AIJ820"/>
      <c r="AIK820"/>
      <c r="AIL820"/>
      <c r="AIM820"/>
      <c r="AIN820"/>
      <c r="AIO820"/>
      <c r="AIP820"/>
      <c r="AIQ820"/>
      <c r="AIR820"/>
      <c r="AIS820"/>
      <c r="AIT820"/>
      <c r="AIU820"/>
      <c r="AIV820"/>
      <c r="AIW820"/>
      <c r="AIX820"/>
      <c r="AIY820"/>
      <c r="AIZ820"/>
      <c r="AJA820"/>
      <c r="AJB820"/>
      <c r="AJC820"/>
      <c r="AJD820"/>
      <c r="AJE820"/>
      <c r="AJF820"/>
      <c r="AJG820"/>
      <c r="AJH820"/>
      <c r="AJI820"/>
      <c r="AJJ820"/>
      <c r="AJK820"/>
      <c r="AJL820"/>
      <c r="AJM820"/>
      <c r="AJN820"/>
      <c r="AJO820"/>
      <c r="AJP820"/>
      <c r="AJQ820"/>
      <c r="AJR820"/>
      <c r="AJS820"/>
      <c r="AJT820"/>
      <c r="AJU820"/>
      <c r="AJV820"/>
      <c r="AJW820"/>
      <c r="AJX820"/>
      <c r="AJY820"/>
      <c r="AJZ820"/>
      <c r="AKA820"/>
      <c r="AKB820"/>
      <c r="AKC820"/>
      <c r="AKD820"/>
      <c r="AKE820"/>
      <c r="AKF820"/>
      <c r="AKG820"/>
      <c r="AKH820"/>
      <c r="AKI820"/>
      <c r="AKJ820"/>
      <c r="AKK820"/>
      <c r="AKL820"/>
      <c r="AKM820"/>
      <c r="AKN820"/>
      <c r="AKO820"/>
      <c r="AKP820"/>
      <c r="AKQ820"/>
      <c r="AKR820"/>
      <c r="AKS820"/>
      <c r="AKT820"/>
      <c r="AKU820"/>
      <c r="AKV820"/>
      <c r="AKW820"/>
      <c r="AKX820"/>
      <c r="AKY820"/>
      <c r="AKZ820"/>
      <c r="ALA820"/>
      <c r="ALB820"/>
      <c r="ALC820"/>
      <c r="ALD820"/>
      <c r="ALE820"/>
      <c r="ALF820"/>
      <c r="ALG820"/>
      <c r="ALH820"/>
      <c r="ALI820"/>
      <c r="ALJ820"/>
      <c r="ALK820"/>
      <c r="ALL820"/>
      <c r="ALM820"/>
      <c r="ALN820"/>
      <c r="ALO820"/>
      <c r="ALP820"/>
      <c r="ALQ820"/>
      <c r="ALR820"/>
      <c r="ALS820"/>
      <c r="ALT820"/>
      <c r="ALU820"/>
      <c r="ALV820"/>
      <c r="ALW820"/>
      <c r="ALX820"/>
      <c r="ALY820"/>
      <c r="ALZ820"/>
      <c r="AMA820"/>
      <c r="AMB820"/>
      <c r="AMC820"/>
      <c r="AMD820"/>
      <c r="AME820"/>
      <c r="AMF820"/>
      <c r="AMG820"/>
      <c r="AMH820"/>
      <c r="AMI820"/>
      <c r="AMJ820"/>
    </row>
    <row r="821" spans="1:1024">
      <c r="A821" s="85"/>
      <c r="B821" s="86"/>
      <c r="C821" s="96"/>
      <c r="D821" s="96"/>
      <c r="E821" s="96"/>
      <c r="F821" s="87"/>
      <c r="G821" s="88" t="s">
        <v>339</v>
      </c>
      <c r="H821" s="88" t="s">
        <v>170</v>
      </c>
      <c r="I821" s="96">
        <v>162646</v>
      </c>
      <c r="J821" s="96">
        <v>165637</v>
      </c>
      <c r="K821" s="96">
        <v>150727</v>
      </c>
      <c r="L821" s="89">
        <v>91</v>
      </c>
      <c r="M821" s="6"/>
      <c r="N821" s="6"/>
      <c r="O821" s="7"/>
      <c r="P821" s="6"/>
      <c r="Q821" s="6"/>
      <c r="R821" s="3"/>
      <c r="S821"/>
      <c r="T821"/>
      <c r="U821"/>
      <c r="V821"/>
      <c r="W821"/>
      <c r="X821"/>
      <c r="Y821"/>
      <c r="Z821" s="4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  <c r="AMB821"/>
      <c r="AMC821"/>
      <c r="AMD821"/>
      <c r="AME821"/>
      <c r="AMF821"/>
      <c r="AMG821"/>
      <c r="AMH821"/>
      <c r="AMI821"/>
      <c r="AMJ821"/>
    </row>
    <row r="822" spans="1:1024" ht="47.25">
      <c r="A822" s="108" t="s">
        <v>405</v>
      </c>
      <c r="B822" s="91"/>
      <c r="C822" s="94"/>
      <c r="D822" s="94"/>
      <c r="E822" s="94"/>
      <c r="F822" s="92"/>
      <c r="G822" s="93"/>
      <c r="H822" s="93"/>
      <c r="I822" s="94"/>
      <c r="J822" s="94"/>
      <c r="K822" s="94"/>
      <c r="L822" s="95"/>
      <c r="M822" s="6"/>
      <c r="N822" s="6"/>
      <c r="O822" s="7"/>
      <c r="P822" s="6"/>
      <c r="Q822" s="6"/>
      <c r="R822" s="3"/>
      <c r="S822"/>
      <c r="T822"/>
      <c r="U822"/>
      <c r="V822"/>
      <c r="W822"/>
      <c r="X822"/>
      <c r="Y822"/>
      <c r="Z822" s="4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  <c r="ZY822"/>
      <c r="ZZ822"/>
      <c r="AAA822"/>
      <c r="AAB822"/>
      <c r="AAC822"/>
      <c r="AAD822"/>
      <c r="AAE822"/>
      <c r="AAF822"/>
      <c r="AAG822"/>
      <c r="AAH822"/>
      <c r="AAI822"/>
      <c r="AAJ822"/>
      <c r="AAK822"/>
      <c r="AAL822"/>
      <c r="AAM822"/>
      <c r="AAN822"/>
      <c r="AAO822"/>
      <c r="AAP822"/>
      <c r="AAQ822"/>
      <c r="AAR822"/>
      <c r="AAS822"/>
      <c r="AAT822"/>
      <c r="AAU822"/>
      <c r="AAV822"/>
      <c r="AAW822"/>
      <c r="AAX822"/>
      <c r="AAY822"/>
      <c r="AAZ822"/>
      <c r="ABA822"/>
      <c r="ABB822"/>
      <c r="ABC822"/>
      <c r="ABD822"/>
      <c r="ABE822"/>
      <c r="ABF822"/>
      <c r="ABG822"/>
      <c r="ABH822"/>
      <c r="ABI822"/>
      <c r="ABJ822"/>
      <c r="ABK822"/>
      <c r="ABL822"/>
      <c r="ABM822"/>
      <c r="ABN822"/>
      <c r="ABO822"/>
      <c r="ABP822"/>
      <c r="ABQ822"/>
      <c r="ABR822"/>
      <c r="ABS822"/>
      <c r="ABT822"/>
      <c r="ABU822"/>
      <c r="ABV822"/>
      <c r="ABW822"/>
      <c r="ABX822"/>
      <c r="ABY822"/>
      <c r="ABZ822"/>
      <c r="ACA822"/>
      <c r="ACB822"/>
      <c r="ACC822"/>
      <c r="ACD822"/>
      <c r="ACE822"/>
      <c r="ACF822"/>
      <c r="ACG822"/>
      <c r="ACH822"/>
      <c r="ACI822"/>
      <c r="ACJ822"/>
      <c r="ACK822"/>
      <c r="ACL822"/>
      <c r="ACM822"/>
      <c r="ACN822"/>
      <c r="ACO822"/>
      <c r="ACP822"/>
      <c r="ACQ822"/>
      <c r="ACR822"/>
      <c r="ACS822"/>
      <c r="ACT822"/>
      <c r="ACU822"/>
      <c r="ACV822"/>
      <c r="ACW822"/>
      <c r="ACX822"/>
      <c r="ACY822"/>
      <c r="ACZ822"/>
      <c r="ADA822"/>
      <c r="ADB822"/>
      <c r="ADC822"/>
      <c r="ADD822"/>
      <c r="ADE822"/>
      <c r="ADF822"/>
      <c r="ADG822"/>
      <c r="ADH822"/>
      <c r="ADI822"/>
      <c r="ADJ822"/>
      <c r="ADK822"/>
      <c r="ADL822"/>
      <c r="ADM822"/>
      <c r="ADN822"/>
      <c r="ADO822"/>
      <c r="ADP822"/>
      <c r="ADQ822"/>
      <c r="ADR822"/>
      <c r="ADS822"/>
      <c r="ADT822"/>
      <c r="ADU822"/>
      <c r="ADV822"/>
      <c r="ADW822"/>
      <c r="ADX822"/>
      <c r="ADY822"/>
      <c r="ADZ822"/>
      <c r="AEA822"/>
      <c r="AEB822"/>
      <c r="AEC822"/>
      <c r="AED822"/>
      <c r="AEE822"/>
      <c r="AEF822"/>
      <c r="AEG822"/>
      <c r="AEH822"/>
      <c r="AEI822"/>
      <c r="AEJ822"/>
      <c r="AEK822"/>
      <c r="AEL822"/>
      <c r="AEM822"/>
      <c r="AEN822"/>
      <c r="AEO822"/>
      <c r="AEP822"/>
      <c r="AEQ822"/>
      <c r="AER822"/>
      <c r="AES822"/>
      <c r="AET822"/>
      <c r="AEU822"/>
      <c r="AEV822"/>
      <c r="AEW822"/>
      <c r="AEX822"/>
      <c r="AEY822"/>
      <c r="AEZ822"/>
      <c r="AFA822"/>
      <c r="AFB822"/>
      <c r="AFC822"/>
      <c r="AFD822"/>
      <c r="AFE822"/>
      <c r="AFF822"/>
      <c r="AFG822"/>
      <c r="AFH822"/>
      <c r="AFI822"/>
      <c r="AFJ822"/>
      <c r="AFK822"/>
      <c r="AFL822"/>
      <c r="AFM822"/>
      <c r="AFN822"/>
      <c r="AFO822"/>
      <c r="AFP822"/>
      <c r="AFQ822"/>
      <c r="AFR822"/>
      <c r="AFS822"/>
      <c r="AFT822"/>
      <c r="AFU822"/>
      <c r="AFV822"/>
      <c r="AFW822"/>
      <c r="AFX822"/>
      <c r="AFY822"/>
      <c r="AFZ822"/>
      <c r="AGA822"/>
      <c r="AGB822"/>
      <c r="AGC822"/>
      <c r="AGD822"/>
      <c r="AGE822"/>
      <c r="AGF822"/>
      <c r="AGG822"/>
      <c r="AGH822"/>
      <c r="AGI822"/>
      <c r="AGJ822"/>
      <c r="AGK822"/>
      <c r="AGL822"/>
      <c r="AGM822"/>
      <c r="AGN822"/>
      <c r="AGO822"/>
      <c r="AGP822"/>
      <c r="AGQ822"/>
      <c r="AGR822"/>
      <c r="AGS822"/>
      <c r="AGT822"/>
      <c r="AGU822"/>
      <c r="AGV822"/>
      <c r="AGW822"/>
      <c r="AGX822"/>
      <c r="AGY822"/>
      <c r="AGZ822"/>
      <c r="AHA822"/>
      <c r="AHB822"/>
      <c r="AHC822"/>
      <c r="AHD822"/>
      <c r="AHE822"/>
      <c r="AHF822"/>
      <c r="AHG822"/>
      <c r="AHH822"/>
      <c r="AHI822"/>
      <c r="AHJ822"/>
      <c r="AHK822"/>
      <c r="AHL822"/>
      <c r="AHM822"/>
      <c r="AHN822"/>
      <c r="AHO822"/>
      <c r="AHP822"/>
      <c r="AHQ822"/>
      <c r="AHR822"/>
      <c r="AHS822"/>
      <c r="AHT822"/>
      <c r="AHU822"/>
      <c r="AHV822"/>
      <c r="AHW822"/>
      <c r="AHX822"/>
      <c r="AHY822"/>
      <c r="AHZ822"/>
      <c r="AIA822"/>
      <c r="AIB822"/>
      <c r="AIC822"/>
      <c r="AID822"/>
      <c r="AIE822"/>
      <c r="AIF822"/>
      <c r="AIG822"/>
      <c r="AIH822"/>
      <c r="AII822"/>
      <c r="AIJ822"/>
      <c r="AIK822"/>
      <c r="AIL822"/>
      <c r="AIM822"/>
      <c r="AIN822"/>
      <c r="AIO822"/>
      <c r="AIP822"/>
      <c r="AIQ822"/>
      <c r="AIR822"/>
      <c r="AIS822"/>
      <c r="AIT822"/>
      <c r="AIU822"/>
      <c r="AIV822"/>
      <c r="AIW822"/>
      <c r="AIX822"/>
      <c r="AIY822"/>
      <c r="AIZ822"/>
      <c r="AJA822"/>
      <c r="AJB822"/>
      <c r="AJC822"/>
      <c r="AJD822"/>
      <c r="AJE822"/>
      <c r="AJF822"/>
      <c r="AJG822"/>
      <c r="AJH822"/>
      <c r="AJI822"/>
      <c r="AJJ822"/>
      <c r="AJK822"/>
      <c r="AJL822"/>
      <c r="AJM822"/>
      <c r="AJN822"/>
      <c r="AJO822"/>
      <c r="AJP822"/>
      <c r="AJQ822"/>
      <c r="AJR822"/>
      <c r="AJS822"/>
      <c r="AJT822"/>
      <c r="AJU822"/>
      <c r="AJV822"/>
      <c r="AJW822"/>
      <c r="AJX822"/>
      <c r="AJY822"/>
      <c r="AJZ822"/>
      <c r="AKA822"/>
      <c r="AKB822"/>
      <c r="AKC822"/>
      <c r="AKD822"/>
      <c r="AKE822"/>
      <c r="AKF822"/>
      <c r="AKG822"/>
      <c r="AKH822"/>
      <c r="AKI822"/>
      <c r="AKJ822"/>
      <c r="AKK822"/>
      <c r="AKL822"/>
      <c r="AKM822"/>
      <c r="AKN822"/>
      <c r="AKO822"/>
      <c r="AKP822"/>
      <c r="AKQ822"/>
      <c r="AKR822"/>
      <c r="AKS822"/>
      <c r="AKT822"/>
      <c r="AKU822"/>
      <c r="AKV822"/>
      <c r="AKW822"/>
      <c r="AKX822"/>
      <c r="AKY822"/>
      <c r="AKZ822"/>
      <c r="ALA822"/>
      <c r="ALB822"/>
      <c r="ALC822"/>
      <c r="ALD822"/>
      <c r="ALE822"/>
      <c r="ALF822"/>
      <c r="ALG822"/>
      <c r="ALH822"/>
      <c r="ALI822"/>
      <c r="ALJ822"/>
      <c r="ALK822"/>
      <c r="ALL822"/>
      <c r="ALM822"/>
      <c r="ALN822"/>
      <c r="ALO822"/>
      <c r="ALP822"/>
      <c r="ALQ822"/>
      <c r="ALR822"/>
      <c r="ALS822"/>
      <c r="ALT822"/>
      <c r="ALU822"/>
      <c r="ALV822"/>
      <c r="ALW822"/>
      <c r="ALX822"/>
      <c r="ALY822"/>
      <c r="ALZ822"/>
      <c r="AMA822"/>
      <c r="AMB822"/>
      <c r="AMC822"/>
      <c r="AMD822"/>
      <c r="AME822"/>
      <c r="AMF822"/>
      <c r="AMG822"/>
      <c r="AMH822"/>
      <c r="AMI822"/>
      <c r="AMJ822"/>
    </row>
    <row r="823" spans="1:1024" ht="31.5">
      <c r="A823" s="85" t="s">
        <v>401</v>
      </c>
      <c r="B823" s="86"/>
      <c r="C823" s="96">
        <v>1365284.352</v>
      </c>
      <c r="D823" s="96">
        <v>1060284.352</v>
      </c>
      <c r="E823" s="96">
        <v>998092.652</v>
      </c>
      <c r="F823" s="87">
        <v>94.1</v>
      </c>
      <c r="G823" s="88" t="s">
        <v>154</v>
      </c>
      <c r="H823" s="88" t="s">
        <v>101</v>
      </c>
      <c r="I823" s="96">
        <v>17</v>
      </c>
      <c r="J823" s="96">
        <v>20</v>
      </c>
      <c r="K823" s="96">
        <v>0</v>
      </c>
      <c r="L823" s="89">
        <v>0</v>
      </c>
      <c r="M823" s="6"/>
      <c r="N823" s="6"/>
      <c r="O823" s="7"/>
      <c r="P823" s="6"/>
      <c r="Q823" s="6"/>
      <c r="R823" s="3"/>
      <c r="S823"/>
      <c r="T823"/>
      <c r="U823"/>
      <c r="V823"/>
      <c r="W823"/>
      <c r="X823"/>
      <c r="Y823"/>
      <c r="Z823" s="4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  <c r="AMB823"/>
      <c r="AMC823"/>
      <c r="AMD823"/>
      <c r="AME823"/>
      <c r="AMF823"/>
      <c r="AMG823"/>
      <c r="AMH823"/>
      <c r="AMI823"/>
      <c r="AMJ823"/>
    </row>
    <row r="824" spans="1:1024">
      <c r="A824" s="108"/>
      <c r="B824" s="91"/>
      <c r="C824" s="94"/>
      <c r="D824" s="94"/>
      <c r="E824" s="94"/>
      <c r="F824" s="92"/>
      <c r="G824" s="93" t="s">
        <v>169</v>
      </c>
      <c r="H824" s="93" t="s">
        <v>170</v>
      </c>
      <c r="I824" s="94">
        <v>211864</v>
      </c>
      <c r="J824" s="94">
        <v>186959</v>
      </c>
      <c r="K824" s="94">
        <v>172046</v>
      </c>
      <c r="L824" s="95">
        <v>92</v>
      </c>
      <c r="M824" s="6"/>
      <c r="N824" s="6"/>
      <c r="O824" s="7"/>
      <c r="P824" s="6"/>
      <c r="Q824" s="6"/>
      <c r="R824" s="3"/>
      <c r="S824"/>
      <c r="T824"/>
      <c r="U824"/>
      <c r="V824"/>
      <c r="W824"/>
      <c r="X824"/>
      <c r="Y824"/>
      <c r="Z824" s="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  <c r="AMB824"/>
      <c r="AMC824"/>
      <c r="AMD824"/>
      <c r="AME824"/>
      <c r="AMF824"/>
      <c r="AMG824"/>
      <c r="AMH824"/>
      <c r="AMI824"/>
      <c r="AMJ824"/>
    </row>
    <row r="825" spans="1:1024">
      <c r="A825" s="85"/>
      <c r="B825" s="86"/>
      <c r="C825" s="96"/>
      <c r="D825" s="96"/>
      <c r="E825" s="96"/>
      <c r="F825" s="87"/>
      <c r="G825" s="88" t="s">
        <v>171</v>
      </c>
      <c r="H825" s="88" t="s">
        <v>170</v>
      </c>
      <c r="I825" s="96">
        <v>7944</v>
      </c>
      <c r="J825" s="96">
        <v>7326</v>
      </c>
      <c r="K825" s="96">
        <v>7394</v>
      </c>
      <c r="L825" s="89">
        <v>100.9</v>
      </c>
      <c r="M825" s="6"/>
      <c r="N825" s="6"/>
      <c r="O825" s="7"/>
      <c r="P825" s="6"/>
      <c r="Q825" s="6"/>
      <c r="R825" s="3"/>
      <c r="S825"/>
      <c r="T825"/>
      <c r="U825"/>
      <c r="V825"/>
      <c r="W825"/>
      <c r="X825"/>
      <c r="Y825"/>
      <c r="Z825" s="4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  <c r="AMB825"/>
      <c r="AMC825"/>
      <c r="AMD825"/>
      <c r="AME825"/>
      <c r="AMF825"/>
      <c r="AMG825"/>
      <c r="AMH825"/>
      <c r="AMI825"/>
      <c r="AMJ825"/>
    </row>
    <row r="826" spans="1:1024">
      <c r="A826" s="108"/>
      <c r="B826" s="91"/>
      <c r="C826" s="94"/>
      <c r="D826" s="94"/>
      <c r="E826" s="94"/>
      <c r="F826" s="92"/>
      <c r="G826" s="93" t="s">
        <v>172</v>
      </c>
      <c r="H826" s="93" t="s">
        <v>170</v>
      </c>
      <c r="I826" s="94">
        <v>7156</v>
      </c>
      <c r="J826" s="94">
        <v>11873</v>
      </c>
      <c r="K826" s="94">
        <v>8822</v>
      </c>
      <c r="L826" s="95">
        <v>74.3</v>
      </c>
      <c r="M826" s="6"/>
      <c r="N826" s="6"/>
      <c r="O826" s="7"/>
      <c r="P826" s="6"/>
      <c r="Q826" s="6"/>
      <c r="R826" s="3"/>
      <c r="S826"/>
      <c r="T826"/>
      <c r="U826"/>
      <c r="V826"/>
      <c r="W826"/>
      <c r="X826"/>
      <c r="Y826"/>
      <c r="Z826" s="4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  <c r="AMB826"/>
      <c r="AMC826"/>
      <c r="AMD826"/>
      <c r="AME826"/>
      <c r="AMF826"/>
      <c r="AMG826"/>
      <c r="AMH826"/>
      <c r="AMI826"/>
      <c r="AMJ826"/>
    </row>
    <row r="827" spans="1:1024">
      <c r="A827" s="85"/>
      <c r="B827" s="86"/>
      <c r="C827" s="96"/>
      <c r="D827" s="96"/>
      <c r="E827" s="96"/>
      <c r="F827" s="87"/>
      <c r="G827" s="88" t="s">
        <v>158</v>
      </c>
      <c r="H827" s="88" t="s">
        <v>101</v>
      </c>
      <c r="I827" s="96">
        <v>2544</v>
      </c>
      <c r="J827" s="96">
        <v>440</v>
      </c>
      <c r="K827" s="96">
        <v>0</v>
      </c>
      <c r="L827" s="89">
        <v>0</v>
      </c>
      <c r="M827" s="6"/>
      <c r="N827" s="6"/>
      <c r="O827" s="7"/>
      <c r="P827" s="6"/>
      <c r="Q827" s="6"/>
      <c r="R827" s="3"/>
      <c r="S827"/>
      <c r="T827"/>
      <c r="U827"/>
      <c r="V827"/>
      <c r="W827"/>
      <c r="X827"/>
      <c r="Y827"/>
      <c r="Z827" s="4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  <c r="ZY827"/>
      <c r="ZZ827"/>
      <c r="AAA827"/>
      <c r="AAB827"/>
      <c r="AAC827"/>
      <c r="AAD827"/>
      <c r="AAE827"/>
      <c r="AAF827"/>
      <c r="AAG827"/>
      <c r="AAH827"/>
      <c r="AAI827"/>
      <c r="AAJ827"/>
      <c r="AAK827"/>
      <c r="AAL827"/>
      <c r="AAM827"/>
      <c r="AAN827"/>
      <c r="AAO827"/>
      <c r="AAP827"/>
      <c r="AAQ827"/>
      <c r="AAR827"/>
      <c r="AAS827"/>
      <c r="AAT827"/>
      <c r="AAU827"/>
      <c r="AAV827"/>
      <c r="AAW827"/>
      <c r="AAX827"/>
      <c r="AAY827"/>
      <c r="AAZ827"/>
      <c r="ABA827"/>
      <c r="ABB827"/>
      <c r="ABC827"/>
      <c r="ABD827"/>
      <c r="ABE827"/>
      <c r="ABF827"/>
      <c r="ABG827"/>
      <c r="ABH827"/>
      <c r="ABI827"/>
      <c r="ABJ827"/>
      <c r="ABK827"/>
      <c r="ABL827"/>
      <c r="ABM827"/>
      <c r="ABN827"/>
      <c r="ABO827"/>
      <c r="ABP827"/>
      <c r="ABQ827"/>
      <c r="ABR827"/>
      <c r="ABS827"/>
      <c r="ABT827"/>
      <c r="ABU827"/>
      <c r="ABV827"/>
      <c r="ABW827"/>
      <c r="ABX827"/>
      <c r="ABY827"/>
      <c r="ABZ827"/>
      <c r="ACA827"/>
      <c r="ACB827"/>
      <c r="ACC827"/>
      <c r="ACD827"/>
      <c r="ACE827"/>
      <c r="ACF827"/>
      <c r="ACG827"/>
      <c r="ACH827"/>
      <c r="ACI827"/>
      <c r="ACJ827"/>
      <c r="ACK827"/>
      <c r="ACL827"/>
      <c r="ACM827"/>
      <c r="ACN827"/>
      <c r="ACO827"/>
      <c r="ACP827"/>
      <c r="ACQ827"/>
      <c r="ACR827"/>
      <c r="ACS827"/>
      <c r="ACT827"/>
      <c r="ACU827"/>
      <c r="ACV827"/>
      <c r="ACW827"/>
      <c r="ACX827"/>
      <c r="ACY827"/>
      <c r="ACZ827"/>
      <c r="ADA827"/>
      <c r="ADB827"/>
      <c r="ADC827"/>
      <c r="ADD827"/>
      <c r="ADE827"/>
      <c r="ADF827"/>
      <c r="ADG827"/>
      <c r="ADH827"/>
      <c r="ADI827"/>
      <c r="ADJ827"/>
      <c r="ADK827"/>
      <c r="ADL827"/>
      <c r="ADM827"/>
      <c r="ADN827"/>
      <c r="ADO827"/>
      <c r="ADP827"/>
      <c r="ADQ827"/>
      <c r="ADR827"/>
      <c r="ADS827"/>
      <c r="ADT827"/>
      <c r="ADU827"/>
      <c r="ADV827"/>
      <c r="ADW827"/>
      <c r="ADX827"/>
      <c r="ADY827"/>
      <c r="ADZ827"/>
      <c r="AEA827"/>
      <c r="AEB827"/>
      <c r="AEC827"/>
      <c r="AED827"/>
      <c r="AEE827"/>
      <c r="AEF827"/>
      <c r="AEG827"/>
      <c r="AEH827"/>
      <c r="AEI827"/>
      <c r="AEJ827"/>
      <c r="AEK827"/>
      <c r="AEL827"/>
      <c r="AEM827"/>
      <c r="AEN827"/>
      <c r="AEO827"/>
      <c r="AEP827"/>
      <c r="AEQ827"/>
      <c r="AER827"/>
      <c r="AES827"/>
      <c r="AET827"/>
      <c r="AEU827"/>
      <c r="AEV827"/>
      <c r="AEW827"/>
      <c r="AEX827"/>
      <c r="AEY827"/>
      <c r="AEZ827"/>
      <c r="AFA827"/>
      <c r="AFB827"/>
      <c r="AFC827"/>
      <c r="AFD827"/>
      <c r="AFE827"/>
      <c r="AFF827"/>
      <c r="AFG827"/>
      <c r="AFH827"/>
      <c r="AFI827"/>
      <c r="AFJ827"/>
      <c r="AFK827"/>
      <c r="AFL827"/>
      <c r="AFM827"/>
      <c r="AFN827"/>
      <c r="AFO827"/>
      <c r="AFP827"/>
      <c r="AFQ827"/>
      <c r="AFR827"/>
      <c r="AFS827"/>
      <c r="AFT827"/>
      <c r="AFU827"/>
      <c r="AFV827"/>
      <c r="AFW827"/>
      <c r="AFX827"/>
      <c r="AFY827"/>
      <c r="AFZ827"/>
      <c r="AGA827"/>
      <c r="AGB827"/>
      <c r="AGC827"/>
      <c r="AGD827"/>
      <c r="AGE827"/>
      <c r="AGF827"/>
      <c r="AGG827"/>
      <c r="AGH827"/>
      <c r="AGI827"/>
      <c r="AGJ827"/>
      <c r="AGK827"/>
      <c r="AGL827"/>
      <c r="AGM827"/>
      <c r="AGN827"/>
      <c r="AGO827"/>
      <c r="AGP827"/>
      <c r="AGQ827"/>
      <c r="AGR827"/>
      <c r="AGS827"/>
      <c r="AGT827"/>
      <c r="AGU827"/>
      <c r="AGV827"/>
      <c r="AGW827"/>
      <c r="AGX827"/>
      <c r="AGY827"/>
      <c r="AGZ827"/>
      <c r="AHA827"/>
      <c r="AHB827"/>
      <c r="AHC827"/>
      <c r="AHD827"/>
      <c r="AHE827"/>
      <c r="AHF827"/>
      <c r="AHG827"/>
      <c r="AHH827"/>
      <c r="AHI827"/>
      <c r="AHJ827"/>
      <c r="AHK827"/>
      <c r="AHL827"/>
      <c r="AHM827"/>
      <c r="AHN827"/>
      <c r="AHO827"/>
      <c r="AHP827"/>
      <c r="AHQ827"/>
      <c r="AHR827"/>
      <c r="AHS827"/>
      <c r="AHT827"/>
      <c r="AHU827"/>
      <c r="AHV827"/>
      <c r="AHW827"/>
      <c r="AHX827"/>
      <c r="AHY827"/>
      <c r="AHZ827"/>
      <c r="AIA827"/>
      <c r="AIB827"/>
      <c r="AIC827"/>
      <c r="AID827"/>
      <c r="AIE827"/>
      <c r="AIF827"/>
      <c r="AIG827"/>
      <c r="AIH827"/>
      <c r="AII827"/>
      <c r="AIJ827"/>
      <c r="AIK827"/>
      <c r="AIL827"/>
      <c r="AIM827"/>
      <c r="AIN827"/>
      <c r="AIO827"/>
      <c r="AIP827"/>
      <c r="AIQ827"/>
      <c r="AIR827"/>
      <c r="AIS827"/>
      <c r="AIT827"/>
      <c r="AIU827"/>
      <c r="AIV827"/>
      <c r="AIW827"/>
      <c r="AIX827"/>
      <c r="AIY827"/>
      <c r="AIZ827"/>
      <c r="AJA827"/>
      <c r="AJB827"/>
      <c r="AJC827"/>
      <c r="AJD827"/>
      <c r="AJE827"/>
      <c r="AJF827"/>
      <c r="AJG827"/>
      <c r="AJH827"/>
      <c r="AJI827"/>
      <c r="AJJ827"/>
      <c r="AJK827"/>
      <c r="AJL827"/>
      <c r="AJM827"/>
      <c r="AJN827"/>
      <c r="AJO827"/>
      <c r="AJP827"/>
      <c r="AJQ827"/>
      <c r="AJR827"/>
      <c r="AJS827"/>
      <c r="AJT827"/>
      <c r="AJU827"/>
      <c r="AJV827"/>
      <c r="AJW827"/>
      <c r="AJX827"/>
      <c r="AJY827"/>
      <c r="AJZ827"/>
      <c r="AKA827"/>
      <c r="AKB827"/>
      <c r="AKC827"/>
      <c r="AKD827"/>
      <c r="AKE827"/>
      <c r="AKF827"/>
      <c r="AKG827"/>
      <c r="AKH827"/>
      <c r="AKI827"/>
      <c r="AKJ827"/>
      <c r="AKK827"/>
      <c r="AKL827"/>
      <c r="AKM827"/>
      <c r="AKN827"/>
      <c r="AKO827"/>
      <c r="AKP827"/>
      <c r="AKQ827"/>
      <c r="AKR827"/>
      <c r="AKS827"/>
      <c r="AKT827"/>
      <c r="AKU827"/>
      <c r="AKV827"/>
      <c r="AKW827"/>
      <c r="AKX827"/>
      <c r="AKY827"/>
      <c r="AKZ827"/>
      <c r="ALA827"/>
      <c r="ALB827"/>
      <c r="ALC827"/>
      <c r="ALD827"/>
      <c r="ALE827"/>
      <c r="ALF827"/>
      <c r="ALG827"/>
      <c r="ALH827"/>
      <c r="ALI827"/>
      <c r="ALJ827"/>
      <c r="ALK827"/>
      <c r="ALL827"/>
      <c r="ALM827"/>
      <c r="ALN827"/>
      <c r="ALO827"/>
      <c r="ALP827"/>
      <c r="ALQ827"/>
      <c r="ALR827"/>
      <c r="ALS827"/>
      <c r="ALT827"/>
      <c r="ALU827"/>
      <c r="ALV827"/>
      <c r="ALW827"/>
      <c r="ALX827"/>
      <c r="ALY827"/>
      <c r="ALZ827"/>
      <c r="AMA827"/>
      <c r="AMB827"/>
      <c r="AMC827"/>
      <c r="AMD827"/>
      <c r="AME827"/>
      <c r="AMF827"/>
      <c r="AMG827"/>
      <c r="AMH827"/>
      <c r="AMI827"/>
      <c r="AMJ827"/>
    </row>
    <row r="828" spans="1:1024">
      <c r="A828" s="108"/>
      <c r="B828" s="91"/>
      <c r="C828" s="94"/>
      <c r="D828" s="94"/>
      <c r="E828" s="94"/>
      <c r="F828" s="92"/>
      <c r="G828" s="93" t="s">
        <v>159</v>
      </c>
      <c r="H828" s="93" t="s">
        <v>101</v>
      </c>
      <c r="I828" s="94">
        <v>9114</v>
      </c>
      <c r="J828" s="94">
        <v>476</v>
      </c>
      <c r="K828" s="94">
        <v>0</v>
      </c>
      <c r="L828" s="95">
        <v>0</v>
      </c>
      <c r="M828" s="6"/>
      <c r="N828" s="6"/>
      <c r="O828" s="7"/>
      <c r="P828" s="6"/>
      <c r="Q828" s="6"/>
      <c r="R828" s="3"/>
      <c r="S828"/>
      <c r="T828"/>
      <c r="U828"/>
      <c r="V828"/>
      <c r="W828"/>
      <c r="X828"/>
      <c r="Y828"/>
      <c r="Z828" s="4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  <c r="ZY828"/>
      <c r="ZZ828"/>
      <c r="AAA828"/>
      <c r="AAB828"/>
      <c r="AAC828"/>
      <c r="AAD828"/>
      <c r="AAE828"/>
      <c r="AAF828"/>
      <c r="AAG828"/>
      <c r="AAH828"/>
      <c r="AAI828"/>
      <c r="AAJ828"/>
      <c r="AAK828"/>
      <c r="AAL828"/>
      <c r="AAM828"/>
      <c r="AAN828"/>
      <c r="AAO828"/>
      <c r="AAP828"/>
      <c r="AAQ828"/>
      <c r="AAR828"/>
      <c r="AAS828"/>
      <c r="AAT828"/>
      <c r="AAU828"/>
      <c r="AAV828"/>
      <c r="AAW828"/>
      <c r="AAX828"/>
      <c r="AAY828"/>
      <c r="AAZ828"/>
      <c r="ABA828"/>
      <c r="ABB828"/>
      <c r="ABC828"/>
      <c r="ABD828"/>
      <c r="ABE828"/>
      <c r="ABF828"/>
      <c r="ABG828"/>
      <c r="ABH828"/>
      <c r="ABI828"/>
      <c r="ABJ828"/>
      <c r="ABK828"/>
      <c r="ABL828"/>
      <c r="ABM828"/>
      <c r="ABN828"/>
      <c r="ABO828"/>
      <c r="ABP828"/>
      <c r="ABQ828"/>
      <c r="ABR828"/>
      <c r="ABS828"/>
      <c r="ABT828"/>
      <c r="ABU828"/>
      <c r="ABV828"/>
      <c r="ABW828"/>
      <c r="ABX828"/>
      <c r="ABY828"/>
      <c r="ABZ828"/>
      <c r="ACA828"/>
      <c r="ACB828"/>
      <c r="ACC828"/>
      <c r="ACD828"/>
      <c r="ACE828"/>
      <c r="ACF828"/>
      <c r="ACG828"/>
      <c r="ACH828"/>
      <c r="ACI828"/>
      <c r="ACJ828"/>
      <c r="ACK828"/>
      <c r="ACL828"/>
      <c r="ACM828"/>
      <c r="ACN828"/>
      <c r="ACO828"/>
      <c r="ACP828"/>
      <c r="ACQ828"/>
      <c r="ACR828"/>
      <c r="ACS828"/>
      <c r="ACT828"/>
      <c r="ACU828"/>
      <c r="ACV828"/>
      <c r="ACW828"/>
      <c r="ACX828"/>
      <c r="ACY828"/>
      <c r="ACZ828"/>
      <c r="ADA828"/>
      <c r="ADB828"/>
      <c r="ADC828"/>
      <c r="ADD828"/>
      <c r="ADE828"/>
      <c r="ADF828"/>
      <c r="ADG828"/>
      <c r="ADH828"/>
      <c r="ADI828"/>
      <c r="ADJ828"/>
      <c r="ADK828"/>
      <c r="ADL828"/>
      <c r="ADM828"/>
      <c r="ADN828"/>
      <c r="ADO828"/>
      <c r="ADP828"/>
      <c r="ADQ828"/>
      <c r="ADR828"/>
      <c r="ADS828"/>
      <c r="ADT828"/>
      <c r="ADU828"/>
      <c r="ADV828"/>
      <c r="ADW828"/>
      <c r="ADX828"/>
      <c r="ADY828"/>
      <c r="ADZ828"/>
      <c r="AEA828"/>
      <c r="AEB828"/>
      <c r="AEC828"/>
      <c r="AED828"/>
      <c r="AEE828"/>
      <c r="AEF828"/>
      <c r="AEG828"/>
      <c r="AEH828"/>
      <c r="AEI828"/>
      <c r="AEJ828"/>
      <c r="AEK828"/>
      <c r="AEL828"/>
      <c r="AEM828"/>
      <c r="AEN828"/>
      <c r="AEO828"/>
      <c r="AEP828"/>
      <c r="AEQ828"/>
      <c r="AER828"/>
      <c r="AES828"/>
      <c r="AET828"/>
      <c r="AEU828"/>
      <c r="AEV828"/>
      <c r="AEW828"/>
      <c r="AEX828"/>
      <c r="AEY828"/>
      <c r="AEZ828"/>
      <c r="AFA828"/>
      <c r="AFB828"/>
      <c r="AFC828"/>
      <c r="AFD828"/>
      <c r="AFE828"/>
      <c r="AFF828"/>
      <c r="AFG828"/>
      <c r="AFH828"/>
      <c r="AFI828"/>
      <c r="AFJ828"/>
      <c r="AFK828"/>
      <c r="AFL828"/>
      <c r="AFM828"/>
      <c r="AFN828"/>
      <c r="AFO828"/>
      <c r="AFP828"/>
      <c r="AFQ828"/>
      <c r="AFR828"/>
      <c r="AFS828"/>
      <c r="AFT828"/>
      <c r="AFU828"/>
      <c r="AFV828"/>
      <c r="AFW828"/>
      <c r="AFX828"/>
      <c r="AFY828"/>
      <c r="AFZ828"/>
      <c r="AGA828"/>
      <c r="AGB828"/>
      <c r="AGC828"/>
      <c r="AGD828"/>
      <c r="AGE828"/>
      <c r="AGF828"/>
      <c r="AGG828"/>
      <c r="AGH828"/>
      <c r="AGI828"/>
      <c r="AGJ828"/>
      <c r="AGK828"/>
      <c r="AGL828"/>
      <c r="AGM828"/>
      <c r="AGN828"/>
      <c r="AGO828"/>
      <c r="AGP828"/>
      <c r="AGQ828"/>
      <c r="AGR828"/>
      <c r="AGS828"/>
      <c r="AGT828"/>
      <c r="AGU828"/>
      <c r="AGV828"/>
      <c r="AGW828"/>
      <c r="AGX828"/>
      <c r="AGY828"/>
      <c r="AGZ828"/>
      <c r="AHA828"/>
      <c r="AHB828"/>
      <c r="AHC828"/>
      <c r="AHD828"/>
      <c r="AHE828"/>
      <c r="AHF828"/>
      <c r="AHG828"/>
      <c r="AHH828"/>
      <c r="AHI828"/>
      <c r="AHJ828"/>
      <c r="AHK828"/>
      <c r="AHL828"/>
      <c r="AHM828"/>
      <c r="AHN828"/>
      <c r="AHO828"/>
      <c r="AHP828"/>
      <c r="AHQ828"/>
      <c r="AHR828"/>
      <c r="AHS828"/>
      <c r="AHT828"/>
      <c r="AHU828"/>
      <c r="AHV828"/>
      <c r="AHW828"/>
      <c r="AHX828"/>
      <c r="AHY828"/>
      <c r="AHZ828"/>
      <c r="AIA828"/>
      <c r="AIB828"/>
      <c r="AIC828"/>
      <c r="AID828"/>
      <c r="AIE828"/>
      <c r="AIF828"/>
      <c r="AIG828"/>
      <c r="AIH828"/>
      <c r="AII828"/>
      <c r="AIJ828"/>
      <c r="AIK828"/>
      <c r="AIL828"/>
      <c r="AIM828"/>
      <c r="AIN828"/>
      <c r="AIO828"/>
      <c r="AIP828"/>
      <c r="AIQ828"/>
      <c r="AIR828"/>
      <c r="AIS828"/>
      <c r="AIT828"/>
      <c r="AIU828"/>
      <c r="AIV828"/>
      <c r="AIW828"/>
      <c r="AIX828"/>
      <c r="AIY828"/>
      <c r="AIZ828"/>
      <c r="AJA828"/>
      <c r="AJB828"/>
      <c r="AJC828"/>
      <c r="AJD828"/>
      <c r="AJE828"/>
      <c r="AJF828"/>
      <c r="AJG828"/>
      <c r="AJH828"/>
      <c r="AJI828"/>
      <c r="AJJ828"/>
      <c r="AJK828"/>
      <c r="AJL828"/>
      <c r="AJM828"/>
      <c r="AJN828"/>
      <c r="AJO828"/>
      <c r="AJP828"/>
      <c r="AJQ828"/>
      <c r="AJR828"/>
      <c r="AJS828"/>
      <c r="AJT828"/>
      <c r="AJU828"/>
      <c r="AJV828"/>
      <c r="AJW828"/>
      <c r="AJX828"/>
      <c r="AJY828"/>
      <c r="AJZ828"/>
      <c r="AKA828"/>
      <c r="AKB828"/>
      <c r="AKC828"/>
      <c r="AKD828"/>
      <c r="AKE828"/>
      <c r="AKF828"/>
      <c r="AKG828"/>
      <c r="AKH828"/>
      <c r="AKI828"/>
      <c r="AKJ828"/>
      <c r="AKK828"/>
      <c r="AKL828"/>
      <c r="AKM828"/>
      <c r="AKN828"/>
      <c r="AKO828"/>
      <c r="AKP828"/>
      <c r="AKQ828"/>
      <c r="AKR828"/>
      <c r="AKS828"/>
      <c r="AKT828"/>
      <c r="AKU828"/>
      <c r="AKV828"/>
      <c r="AKW828"/>
      <c r="AKX828"/>
      <c r="AKY828"/>
      <c r="AKZ828"/>
      <c r="ALA828"/>
      <c r="ALB828"/>
      <c r="ALC828"/>
      <c r="ALD828"/>
      <c r="ALE828"/>
      <c r="ALF828"/>
      <c r="ALG828"/>
      <c r="ALH828"/>
      <c r="ALI828"/>
      <c r="ALJ828"/>
      <c r="ALK828"/>
      <c r="ALL828"/>
      <c r="ALM828"/>
      <c r="ALN828"/>
      <c r="ALO828"/>
      <c r="ALP828"/>
      <c r="ALQ828"/>
      <c r="ALR828"/>
      <c r="ALS828"/>
      <c r="ALT828"/>
      <c r="ALU828"/>
      <c r="ALV828"/>
      <c r="ALW828"/>
      <c r="ALX828"/>
      <c r="ALY828"/>
      <c r="ALZ828"/>
      <c r="AMA828"/>
      <c r="AMB828"/>
      <c r="AMC828"/>
      <c r="AMD828"/>
      <c r="AME828"/>
      <c r="AMF828"/>
      <c r="AMG828"/>
      <c r="AMH828"/>
      <c r="AMI828"/>
      <c r="AMJ828"/>
    </row>
    <row r="829" spans="1:1024">
      <c r="A829" s="85"/>
      <c r="B829" s="86"/>
      <c r="C829" s="96"/>
      <c r="D829" s="96"/>
      <c r="E829" s="96"/>
      <c r="F829" s="87"/>
      <c r="G829" s="88" t="s">
        <v>173</v>
      </c>
      <c r="H829" s="88" t="s">
        <v>170</v>
      </c>
      <c r="I829" s="96">
        <v>4404</v>
      </c>
      <c r="J829" s="96">
        <v>4192</v>
      </c>
      <c r="K829" s="96">
        <v>4333</v>
      </c>
      <c r="L829" s="89">
        <v>103.4</v>
      </c>
      <c r="M829" s="6"/>
      <c r="N829" s="6"/>
      <c r="O829" s="7"/>
      <c r="P829" s="6"/>
      <c r="Q829" s="6"/>
      <c r="R829" s="3"/>
      <c r="S829"/>
      <c r="T829"/>
      <c r="U829"/>
      <c r="V829"/>
      <c r="W829"/>
      <c r="X829"/>
      <c r="Y829"/>
      <c r="Z829" s="4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  <c r="ZY829"/>
      <c r="ZZ829"/>
      <c r="AAA829"/>
      <c r="AAB829"/>
      <c r="AAC829"/>
      <c r="AAD829"/>
      <c r="AAE829"/>
      <c r="AAF829"/>
      <c r="AAG829"/>
      <c r="AAH829"/>
      <c r="AAI829"/>
      <c r="AAJ829"/>
      <c r="AAK829"/>
      <c r="AAL829"/>
      <c r="AAM829"/>
      <c r="AAN829"/>
      <c r="AAO829"/>
      <c r="AAP829"/>
      <c r="AAQ829"/>
      <c r="AAR829"/>
      <c r="AAS829"/>
      <c r="AAT829"/>
      <c r="AAU829"/>
      <c r="AAV829"/>
      <c r="AAW829"/>
      <c r="AAX829"/>
      <c r="AAY829"/>
      <c r="AAZ829"/>
      <c r="ABA829"/>
      <c r="ABB829"/>
      <c r="ABC829"/>
      <c r="ABD829"/>
      <c r="ABE829"/>
      <c r="ABF829"/>
      <c r="ABG829"/>
      <c r="ABH829"/>
      <c r="ABI829"/>
      <c r="ABJ829"/>
      <c r="ABK829"/>
      <c r="ABL829"/>
      <c r="ABM829"/>
      <c r="ABN829"/>
      <c r="ABO829"/>
      <c r="ABP829"/>
      <c r="ABQ829"/>
      <c r="ABR829"/>
      <c r="ABS829"/>
      <c r="ABT829"/>
      <c r="ABU829"/>
      <c r="ABV829"/>
      <c r="ABW829"/>
      <c r="ABX829"/>
      <c r="ABY829"/>
      <c r="ABZ829"/>
      <c r="ACA829"/>
      <c r="ACB829"/>
      <c r="ACC829"/>
      <c r="ACD829"/>
      <c r="ACE829"/>
      <c r="ACF829"/>
      <c r="ACG829"/>
      <c r="ACH829"/>
      <c r="ACI829"/>
      <c r="ACJ829"/>
      <c r="ACK829"/>
      <c r="ACL829"/>
      <c r="ACM829"/>
      <c r="ACN829"/>
      <c r="ACO829"/>
      <c r="ACP829"/>
      <c r="ACQ829"/>
      <c r="ACR829"/>
      <c r="ACS829"/>
      <c r="ACT829"/>
      <c r="ACU829"/>
      <c r="ACV829"/>
      <c r="ACW829"/>
      <c r="ACX829"/>
      <c r="ACY829"/>
      <c r="ACZ829"/>
      <c r="ADA829"/>
      <c r="ADB829"/>
      <c r="ADC829"/>
      <c r="ADD829"/>
      <c r="ADE829"/>
      <c r="ADF829"/>
      <c r="ADG829"/>
      <c r="ADH829"/>
      <c r="ADI829"/>
      <c r="ADJ829"/>
      <c r="ADK829"/>
      <c r="ADL829"/>
      <c r="ADM829"/>
      <c r="ADN829"/>
      <c r="ADO829"/>
      <c r="ADP829"/>
      <c r="ADQ829"/>
      <c r="ADR829"/>
      <c r="ADS829"/>
      <c r="ADT829"/>
      <c r="ADU829"/>
      <c r="ADV829"/>
      <c r="ADW829"/>
      <c r="ADX829"/>
      <c r="ADY829"/>
      <c r="ADZ829"/>
      <c r="AEA829"/>
      <c r="AEB829"/>
      <c r="AEC829"/>
      <c r="AED829"/>
      <c r="AEE829"/>
      <c r="AEF829"/>
      <c r="AEG829"/>
      <c r="AEH829"/>
      <c r="AEI829"/>
      <c r="AEJ829"/>
      <c r="AEK829"/>
      <c r="AEL829"/>
      <c r="AEM829"/>
      <c r="AEN829"/>
      <c r="AEO829"/>
      <c r="AEP829"/>
      <c r="AEQ829"/>
      <c r="AER829"/>
      <c r="AES829"/>
      <c r="AET829"/>
      <c r="AEU829"/>
      <c r="AEV829"/>
      <c r="AEW829"/>
      <c r="AEX829"/>
      <c r="AEY829"/>
      <c r="AEZ829"/>
      <c r="AFA829"/>
      <c r="AFB829"/>
      <c r="AFC829"/>
      <c r="AFD829"/>
      <c r="AFE829"/>
      <c r="AFF829"/>
      <c r="AFG829"/>
      <c r="AFH829"/>
      <c r="AFI829"/>
      <c r="AFJ829"/>
      <c r="AFK829"/>
      <c r="AFL829"/>
      <c r="AFM829"/>
      <c r="AFN829"/>
      <c r="AFO829"/>
      <c r="AFP829"/>
      <c r="AFQ829"/>
      <c r="AFR829"/>
      <c r="AFS829"/>
      <c r="AFT829"/>
      <c r="AFU829"/>
      <c r="AFV829"/>
      <c r="AFW829"/>
      <c r="AFX829"/>
      <c r="AFY829"/>
      <c r="AFZ829"/>
      <c r="AGA829"/>
      <c r="AGB829"/>
      <c r="AGC829"/>
      <c r="AGD829"/>
      <c r="AGE829"/>
      <c r="AGF829"/>
      <c r="AGG829"/>
      <c r="AGH829"/>
      <c r="AGI829"/>
      <c r="AGJ829"/>
      <c r="AGK829"/>
      <c r="AGL829"/>
      <c r="AGM829"/>
      <c r="AGN829"/>
      <c r="AGO829"/>
      <c r="AGP829"/>
      <c r="AGQ829"/>
      <c r="AGR829"/>
      <c r="AGS829"/>
      <c r="AGT829"/>
      <c r="AGU829"/>
      <c r="AGV829"/>
      <c r="AGW829"/>
      <c r="AGX829"/>
      <c r="AGY829"/>
      <c r="AGZ829"/>
      <c r="AHA829"/>
      <c r="AHB829"/>
      <c r="AHC829"/>
      <c r="AHD829"/>
      <c r="AHE829"/>
      <c r="AHF829"/>
      <c r="AHG829"/>
      <c r="AHH829"/>
      <c r="AHI829"/>
      <c r="AHJ829"/>
      <c r="AHK829"/>
      <c r="AHL829"/>
      <c r="AHM829"/>
      <c r="AHN829"/>
      <c r="AHO829"/>
      <c r="AHP829"/>
      <c r="AHQ829"/>
      <c r="AHR829"/>
      <c r="AHS829"/>
      <c r="AHT829"/>
      <c r="AHU829"/>
      <c r="AHV829"/>
      <c r="AHW829"/>
      <c r="AHX829"/>
      <c r="AHY829"/>
      <c r="AHZ829"/>
      <c r="AIA829"/>
      <c r="AIB829"/>
      <c r="AIC829"/>
      <c r="AID829"/>
      <c r="AIE829"/>
      <c r="AIF829"/>
      <c r="AIG829"/>
      <c r="AIH829"/>
      <c r="AII829"/>
      <c r="AIJ829"/>
      <c r="AIK829"/>
      <c r="AIL829"/>
      <c r="AIM829"/>
      <c r="AIN829"/>
      <c r="AIO829"/>
      <c r="AIP829"/>
      <c r="AIQ829"/>
      <c r="AIR829"/>
      <c r="AIS829"/>
      <c r="AIT829"/>
      <c r="AIU829"/>
      <c r="AIV829"/>
      <c r="AIW829"/>
      <c r="AIX829"/>
      <c r="AIY829"/>
      <c r="AIZ829"/>
      <c r="AJA829"/>
      <c r="AJB829"/>
      <c r="AJC829"/>
      <c r="AJD829"/>
      <c r="AJE829"/>
      <c r="AJF829"/>
      <c r="AJG829"/>
      <c r="AJH829"/>
      <c r="AJI829"/>
      <c r="AJJ829"/>
      <c r="AJK829"/>
      <c r="AJL829"/>
      <c r="AJM829"/>
      <c r="AJN829"/>
      <c r="AJO829"/>
      <c r="AJP829"/>
      <c r="AJQ829"/>
      <c r="AJR829"/>
      <c r="AJS829"/>
      <c r="AJT829"/>
      <c r="AJU829"/>
      <c r="AJV829"/>
      <c r="AJW829"/>
      <c r="AJX829"/>
      <c r="AJY829"/>
      <c r="AJZ829"/>
      <c r="AKA829"/>
      <c r="AKB829"/>
      <c r="AKC829"/>
      <c r="AKD829"/>
      <c r="AKE829"/>
      <c r="AKF829"/>
      <c r="AKG829"/>
      <c r="AKH829"/>
      <c r="AKI829"/>
      <c r="AKJ829"/>
      <c r="AKK829"/>
      <c r="AKL829"/>
      <c r="AKM829"/>
      <c r="AKN829"/>
      <c r="AKO829"/>
      <c r="AKP829"/>
      <c r="AKQ829"/>
      <c r="AKR829"/>
      <c r="AKS829"/>
      <c r="AKT829"/>
      <c r="AKU829"/>
      <c r="AKV829"/>
      <c r="AKW829"/>
      <c r="AKX829"/>
      <c r="AKY829"/>
      <c r="AKZ829"/>
      <c r="ALA829"/>
      <c r="ALB829"/>
      <c r="ALC829"/>
      <c r="ALD829"/>
      <c r="ALE829"/>
      <c r="ALF829"/>
      <c r="ALG829"/>
      <c r="ALH829"/>
      <c r="ALI829"/>
      <c r="ALJ829"/>
      <c r="ALK829"/>
      <c r="ALL829"/>
      <c r="ALM829"/>
      <c r="ALN829"/>
      <c r="ALO829"/>
      <c r="ALP829"/>
      <c r="ALQ829"/>
      <c r="ALR829"/>
      <c r="ALS829"/>
      <c r="ALT829"/>
      <c r="ALU829"/>
      <c r="ALV829"/>
      <c r="ALW829"/>
      <c r="ALX829"/>
      <c r="ALY829"/>
      <c r="ALZ829"/>
      <c r="AMA829"/>
      <c r="AMB829"/>
      <c r="AMC829"/>
      <c r="AMD829"/>
      <c r="AME829"/>
      <c r="AMF829"/>
      <c r="AMG829"/>
      <c r="AMH829"/>
      <c r="AMI829"/>
      <c r="AMJ829"/>
    </row>
    <row r="830" spans="1:1024">
      <c r="A830" s="108"/>
      <c r="B830" s="91"/>
      <c r="C830" s="94"/>
      <c r="D830" s="94"/>
      <c r="E830" s="94"/>
      <c r="F830" s="92"/>
      <c r="G830" s="93" t="s">
        <v>177</v>
      </c>
      <c r="H830" s="93" t="s">
        <v>170</v>
      </c>
      <c r="I830" s="94">
        <v>162003</v>
      </c>
      <c r="J830" s="94">
        <v>99178</v>
      </c>
      <c r="K830" s="94">
        <v>125636</v>
      </c>
      <c r="L830" s="95">
        <v>126.7</v>
      </c>
      <c r="M830" s="6"/>
      <c r="N830" s="6"/>
      <c r="O830" s="7"/>
      <c r="P830" s="6"/>
      <c r="Q830" s="6"/>
      <c r="R830" s="3"/>
      <c r="S830"/>
      <c r="T830"/>
      <c r="U830"/>
      <c r="V830"/>
      <c r="W830"/>
      <c r="X830"/>
      <c r="Y830"/>
      <c r="Z830" s="4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  <c r="AMB830"/>
      <c r="AMC830"/>
      <c r="AMD830"/>
      <c r="AME830"/>
      <c r="AMF830"/>
      <c r="AMG830"/>
      <c r="AMH830"/>
      <c r="AMI830"/>
      <c r="AMJ830"/>
    </row>
    <row r="831" spans="1:1024" ht="31.5">
      <c r="A831" s="85" t="s">
        <v>296</v>
      </c>
      <c r="B831" s="86"/>
      <c r="C831" s="96"/>
      <c r="D831" s="96"/>
      <c r="E831" s="96"/>
      <c r="F831" s="87"/>
      <c r="G831" s="88"/>
      <c r="H831" s="88"/>
      <c r="I831" s="96"/>
      <c r="J831" s="96"/>
      <c r="K831" s="96"/>
      <c r="L831" s="89"/>
      <c r="M831" s="6"/>
      <c r="N831" s="6"/>
      <c r="O831" s="7"/>
      <c r="P831" s="6"/>
      <c r="Q831" s="6"/>
      <c r="R831" s="3"/>
      <c r="S831"/>
      <c r="T831"/>
      <c r="U831"/>
      <c r="V831"/>
      <c r="W831"/>
      <c r="X831"/>
      <c r="Y831"/>
      <c r="Z831" s="4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  <c r="AMB831"/>
      <c r="AMC831"/>
      <c r="AMD831"/>
      <c r="AME831"/>
      <c r="AMF831"/>
      <c r="AMG831"/>
      <c r="AMH831"/>
      <c r="AMI831"/>
      <c r="AMJ831"/>
    </row>
    <row r="832" spans="1:1024" ht="31.5">
      <c r="A832" s="108" t="s">
        <v>401</v>
      </c>
      <c r="B832" s="91"/>
      <c r="C832" s="94">
        <v>12081666</v>
      </c>
      <c r="D832" s="94">
        <v>15651666</v>
      </c>
      <c r="E832" s="94">
        <v>15360402.149</v>
      </c>
      <c r="F832" s="92">
        <v>98.1</v>
      </c>
      <c r="G832" s="93" t="s">
        <v>45</v>
      </c>
      <c r="H832" s="93" t="s">
        <v>46</v>
      </c>
      <c r="I832" s="94">
        <v>112596</v>
      </c>
      <c r="J832" s="94">
        <v>112494</v>
      </c>
      <c r="K832" s="94">
        <v>113028</v>
      </c>
      <c r="L832" s="95">
        <v>100.5</v>
      </c>
      <c r="M832" s="6"/>
      <c r="N832" s="6"/>
      <c r="O832" s="7"/>
      <c r="P832" s="6"/>
      <c r="Q832" s="6"/>
      <c r="R832" s="3"/>
      <c r="S832"/>
      <c r="T832"/>
      <c r="U832"/>
      <c r="V832"/>
      <c r="W832"/>
      <c r="X832"/>
      <c r="Y832"/>
      <c r="Z832" s="4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  <c r="AMB832"/>
      <c r="AMC832"/>
      <c r="AMD832"/>
      <c r="AME832"/>
      <c r="AMF832"/>
      <c r="AMG832"/>
      <c r="AMH832"/>
      <c r="AMI832"/>
      <c r="AMJ832"/>
    </row>
    <row r="833" spans="1:1024">
      <c r="A833" s="85"/>
      <c r="B833" s="86"/>
      <c r="C833" s="96"/>
      <c r="D833" s="96"/>
      <c r="E833" s="96"/>
      <c r="F833" s="87"/>
      <c r="G833" s="88" t="s">
        <v>48</v>
      </c>
      <c r="H833" s="88" t="s">
        <v>49</v>
      </c>
      <c r="I833" s="96">
        <v>31341</v>
      </c>
      <c r="J833" s="96">
        <v>31380</v>
      </c>
      <c r="K833" s="96">
        <v>31621</v>
      </c>
      <c r="L833" s="89">
        <v>100.8</v>
      </c>
      <c r="M833" s="6"/>
      <c r="N833" s="6"/>
      <c r="O833" s="7"/>
      <c r="P833" s="6"/>
      <c r="Q833" s="6"/>
      <c r="R833" s="3"/>
      <c r="S833"/>
      <c r="T833"/>
      <c r="U833"/>
      <c r="V833"/>
      <c r="W833"/>
      <c r="X833"/>
      <c r="Y833"/>
      <c r="Z833" s="4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  <c r="AMB833"/>
      <c r="AMC833"/>
      <c r="AMD833"/>
      <c r="AME833"/>
      <c r="AMF833"/>
      <c r="AMG833"/>
      <c r="AMH833"/>
      <c r="AMI833"/>
      <c r="AMJ833"/>
    </row>
    <row r="834" spans="1:1024" ht="31.5">
      <c r="A834" s="108" t="s">
        <v>340</v>
      </c>
      <c r="B834" s="91"/>
      <c r="C834" s="94"/>
      <c r="D834" s="94"/>
      <c r="E834" s="94"/>
      <c r="F834" s="92"/>
      <c r="G834" s="93"/>
      <c r="H834" s="93"/>
      <c r="I834" s="94"/>
      <c r="J834" s="94"/>
      <c r="K834" s="94"/>
      <c r="L834" s="95"/>
      <c r="M834" s="6"/>
      <c r="N834" s="6"/>
      <c r="O834" s="7"/>
      <c r="P834" s="6"/>
      <c r="Q834" s="6"/>
      <c r="R834" s="3"/>
      <c r="S834"/>
      <c r="T834"/>
      <c r="U834"/>
      <c r="V834"/>
      <c r="W834"/>
      <c r="X834"/>
      <c r="Y834"/>
      <c r="Z834" s="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  <c r="AMB834"/>
      <c r="AMC834"/>
      <c r="AMD834"/>
      <c r="AME834"/>
      <c r="AMF834"/>
      <c r="AMG834"/>
      <c r="AMH834"/>
      <c r="AMI834"/>
      <c r="AMJ834"/>
    </row>
    <row r="835" spans="1:1024" ht="31.5">
      <c r="A835" s="85" t="s">
        <v>401</v>
      </c>
      <c r="B835" s="86"/>
      <c r="C835" s="96">
        <v>1928864</v>
      </c>
      <c r="D835" s="96">
        <v>2459864</v>
      </c>
      <c r="E835" s="96">
        <v>2403841.443</v>
      </c>
      <c r="F835" s="87">
        <v>97.7</v>
      </c>
      <c r="G835" s="88" t="s">
        <v>249</v>
      </c>
      <c r="H835" s="88" t="s">
        <v>49</v>
      </c>
      <c r="I835" s="96">
        <v>22309</v>
      </c>
      <c r="J835" s="96">
        <v>22282</v>
      </c>
      <c r="K835" s="96">
        <v>22279</v>
      </c>
      <c r="L835" s="89">
        <v>100</v>
      </c>
      <c r="M835" s="6"/>
      <c r="N835" s="6"/>
      <c r="O835" s="7"/>
      <c r="P835" s="6"/>
      <c r="Q835" s="6"/>
      <c r="R835" s="3"/>
      <c r="S835"/>
      <c r="T835"/>
      <c r="U835"/>
      <c r="V835"/>
      <c r="W835"/>
      <c r="X835"/>
      <c r="Y835"/>
      <c r="Z835" s="4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  <c r="ZY835"/>
      <c r="ZZ835"/>
      <c r="AAA835"/>
      <c r="AAB835"/>
      <c r="AAC835"/>
      <c r="AAD835"/>
      <c r="AAE835"/>
      <c r="AAF835"/>
      <c r="AAG835"/>
      <c r="AAH835"/>
      <c r="AAI835"/>
      <c r="AAJ835"/>
      <c r="AAK835"/>
      <c r="AAL835"/>
      <c r="AAM835"/>
      <c r="AAN835"/>
      <c r="AAO835"/>
      <c r="AAP835"/>
      <c r="AAQ835"/>
      <c r="AAR835"/>
      <c r="AAS835"/>
      <c r="AAT835"/>
      <c r="AAU835"/>
      <c r="AAV835"/>
      <c r="AAW835"/>
      <c r="AAX835"/>
      <c r="AAY835"/>
      <c r="AAZ835"/>
      <c r="ABA835"/>
      <c r="ABB835"/>
      <c r="ABC835"/>
      <c r="ABD835"/>
      <c r="ABE835"/>
      <c r="ABF835"/>
      <c r="ABG835"/>
      <c r="ABH835"/>
      <c r="ABI835"/>
      <c r="ABJ835"/>
      <c r="ABK835"/>
      <c r="ABL835"/>
      <c r="ABM835"/>
      <c r="ABN835"/>
      <c r="ABO835"/>
      <c r="ABP835"/>
      <c r="ABQ835"/>
      <c r="ABR835"/>
      <c r="ABS835"/>
      <c r="ABT835"/>
      <c r="ABU835"/>
      <c r="ABV835"/>
      <c r="ABW835"/>
      <c r="ABX835"/>
      <c r="ABY835"/>
      <c r="ABZ835"/>
      <c r="ACA835"/>
      <c r="ACB835"/>
      <c r="ACC835"/>
      <c r="ACD835"/>
      <c r="ACE835"/>
      <c r="ACF835"/>
      <c r="ACG835"/>
      <c r="ACH835"/>
      <c r="ACI835"/>
      <c r="ACJ835"/>
      <c r="ACK835"/>
      <c r="ACL835"/>
      <c r="ACM835"/>
      <c r="ACN835"/>
      <c r="ACO835"/>
      <c r="ACP835"/>
      <c r="ACQ835"/>
      <c r="ACR835"/>
      <c r="ACS835"/>
      <c r="ACT835"/>
      <c r="ACU835"/>
      <c r="ACV835"/>
      <c r="ACW835"/>
      <c r="ACX835"/>
      <c r="ACY835"/>
      <c r="ACZ835"/>
      <c r="ADA835"/>
      <c r="ADB835"/>
      <c r="ADC835"/>
      <c r="ADD835"/>
      <c r="ADE835"/>
      <c r="ADF835"/>
      <c r="ADG835"/>
      <c r="ADH835"/>
      <c r="ADI835"/>
      <c r="ADJ835"/>
      <c r="ADK835"/>
      <c r="ADL835"/>
      <c r="ADM835"/>
      <c r="ADN835"/>
      <c r="ADO835"/>
      <c r="ADP835"/>
      <c r="ADQ835"/>
      <c r="ADR835"/>
      <c r="ADS835"/>
      <c r="ADT835"/>
      <c r="ADU835"/>
      <c r="ADV835"/>
      <c r="ADW835"/>
      <c r="ADX835"/>
      <c r="ADY835"/>
      <c r="ADZ835"/>
      <c r="AEA835"/>
      <c r="AEB835"/>
      <c r="AEC835"/>
      <c r="AED835"/>
      <c r="AEE835"/>
      <c r="AEF835"/>
      <c r="AEG835"/>
      <c r="AEH835"/>
      <c r="AEI835"/>
      <c r="AEJ835"/>
      <c r="AEK835"/>
      <c r="AEL835"/>
      <c r="AEM835"/>
      <c r="AEN835"/>
      <c r="AEO835"/>
      <c r="AEP835"/>
      <c r="AEQ835"/>
      <c r="AER835"/>
      <c r="AES835"/>
      <c r="AET835"/>
      <c r="AEU835"/>
      <c r="AEV835"/>
      <c r="AEW835"/>
      <c r="AEX835"/>
      <c r="AEY835"/>
      <c r="AEZ835"/>
      <c r="AFA835"/>
      <c r="AFB835"/>
      <c r="AFC835"/>
      <c r="AFD835"/>
      <c r="AFE835"/>
      <c r="AFF835"/>
      <c r="AFG835"/>
      <c r="AFH835"/>
      <c r="AFI835"/>
      <c r="AFJ835"/>
      <c r="AFK835"/>
      <c r="AFL835"/>
      <c r="AFM835"/>
      <c r="AFN835"/>
      <c r="AFO835"/>
      <c r="AFP835"/>
      <c r="AFQ835"/>
      <c r="AFR835"/>
      <c r="AFS835"/>
      <c r="AFT835"/>
      <c r="AFU835"/>
      <c r="AFV835"/>
      <c r="AFW835"/>
      <c r="AFX835"/>
      <c r="AFY835"/>
      <c r="AFZ835"/>
      <c r="AGA835"/>
      <c r="AGB835"/>
      <c r="AGC835"/>
      <c r="AGD835"/>
      <c r="AGE835"/>
      <c r="AGF835"/>
      <c r="AGG835"/>
      <c r="AGH835"/>
      <c r="AGI835"/>
      <c r="AGJ835"/>
      <c r="AGK835"/>
      <c r="AGL835"/>
      <c r="AGM835"/>
      <c r="AGN835"/>
      <c r="AGO835"/>
      <c r="AGP835"/>
      <c r="AGQ835"/>
      <c r="AGR835"/>
      <c r="AGS835"/>
      <c r="AGT835"/>
      <c r="AGU835"/>
      <c r="AGV835"/>
      <c r="AGW835"/>
      <c r="AGX835"/>
      <c r="AGY835"/>
      <c r="AGZ835"/>
      <c r="AHA835"/>
      <c r="AHB835"/>
      <c r="AHC835"/>
      <c r="AHD835"/>
      <c r="AHE835"/>
      <c r="AHF835"/>
      <c r="AHG835"/>
      <c r="AHH835"/>
      <c r="AHI835"/>
      <c r="AHJ835"/>
      <c r="AHK835"/>
      <c r="AHL835"/>
      <c r="AHM835"/>
      <c r="AHN835"/>
      <c r="AHO835"/>
      <c r="AHP835"/>
      <c r="AHQ835"/>
      <c r="AHR835"/>
      <c r="AHS835"/>
      <c r="AHT835"/>
      <c r="AHU835"/>
      <c r="AHV835"/>
      <c r="AHW835"/>
      <c r="AHX835"/>
      <c r="AHY835"/>
      <c r="AHZ835"/>
      <c r="AIA835"/>
      <c r="AIB835"/>
      <c r="AIC835"/>
      <c r="AID835"/>
      <c r="AIE835"/>
      <c r="AIF835"/>
      <c r="AIG835"/>
      <c r="AIH835"/>
      <c r="AII835"/>
      <c r="AIJ835"/>
      <c r="AIK835"/>
      <c r="AIL835"/>
      <c r="AIM835"/>
      <c r="AIN835"/>
      <c r="AIO835"/>
      <c r="AIP835"/>
      <c r="AIQ835"/>
      <c r="AIR835"/>
      <c r="AIS835"/>
      <c r="AIT835"/>
      <c r="AIU835"/>
      <c r="AIV835"/>
      <c r="AIW835"/>
      <c r="AIX835"/>
      <c r="AIY835"/>
      <c r="AIZ835"/>
      <c r="AJA835"/>
      <c r="AJB835"/>
      <c r="AJC835"/>
      <c r="AJD835"/>
      <c r="AJE835"/>
      <c r="AJF835"/>
      <c r="AJG835"/>
      <c r="AJH835"/>
      <c r="AJI835"/>
      <c r="AJJ835"/>
      <c r="AJK835"/>
      <c r="AJL835"/>
      <c r="AJM835"/>
      <c r="AJN835"/>
      <c r="AJO835"/>
      <c r="AJP835"/>
      <c r="AJQ835"/>
      <c r="AJR835"/>
      <c r="AJS835"/>
      <c r="AJT835"/>
      <c r="AJU835"/>
      <c r="AJV835"/>
      <c r="AJW835"/>
      <c r="AJX835"/>
      <c r="AJY835"/>
      <c r="AJZ835"/>
      <c r="AKA835"/>
      <c r="AKB835"/>
      <c r="AKC835"/>
      <c r="AKD835"/>
      <c r="AKE835"/>
      <c r="AKF835"/>
      <c r="AKG835"/>
      <c r="AKH835"/>
      <c r="AKI835"/>
      <c r="AKJ835"/>
      <c r="AKK835"/>
      <c r="AKL835"/>
      <c r="AKM835"/>
      <c r="AKN835"/>
      <c r="AKO835"/>
      <c r="AKP835"/>
      <c r="AKQ835"/>
      <c r="AKR835"/>
      <c r="AKS835"/>
      <c r="AKT835"/>
      <c r="AKU835"/>
      <c r="AKV835"/>
      <c r="AKW835"/>
      <c r="AKX835"/>
      <c r="AKY835"/>
      <c r="AKZ835"/>
      <c r="ALA835"/>
      <c r="ALB835"/>
      <c r="ALC835"/>
      <c r="ALD835"/>
      <c r="ALE835"/>
      <c r="ALF835"/>
      <c r="ALG835"/>
      <c r="ALH835"/>
      <c r="ALI835"/>
      <c r="ALJ835"/>
      <c r="ALK835"/>
      <c r="ALL835"/>
      <c r="ALM835"/>
      <c r="ALN835"/>
      <c r="ALO835"/>
      <c r="ALP835"/>
      <c r="ALQ835"/>
      <c r="ALR835"/>
      <c r="ALS835"/>
      <c r="ALT835"/>
      <c r="ALU835"/>
      <c r="ALV835"/>
      <c r="ALW835"/>
      <c r="ALX835"/>
      <c r="ALY835"/>
      <c r="ALZ835"/>
      <c r="AMA835"/>
      <c r="AMB835"/>
      <c r="AMC835"/>
      <c r="AMD835"/>
      <c r="AME835"/>
      <c r="AMF835"/>
      <c r="AMG835"/>
      <c r="AMH835"/>
      <c r="AMI835"/>
      <c r="AMJ835"/>
    </row>
    <row r="836" spans="1:1024" ht="31.5">
      <c r="A836" s="108" t="s">
        <v>406</v>
      </c>
      <c r="B836" s="91"/>
      <c r="C836" s="94"/>
      <c r="D836" s="94"/>
      <c r="E836" s="94"/>
      <c r="F836" s="92"/>
      <c r="G836" s="93"/>
      <c r="H836" s="93"/>
      <c r="I836" s="94"/>
      <c r="J836" s="94"/>
      <c r="K836" s="94"/>
      <c r="L836" s="95"/>
      <c r="M836" s="6"/>
      <c r="N836" s="6"/>
      <c r="O836" s="7"/>
      <c r="P836" s="6"/>
      <c r="Q836" s="6"/>
      <c r="R836" s="3"/>
      <c r="S836"/>
      <c r="T836"/>
      <c r="U836"/>
      <c r="V836"/>
      <c r="W836"/>
      <c r="X836"/>
      <c r="Y836"/>
      <c r="Z836" s="4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  <c r="AMB836"/>
      <c r="AMC836"/>
      <c r="AMD836"/>
      <c r="AME836"/>
      <c r="AMF836"/>
      <c r="AMG836"/>
      <c r="AMH836"/>
      <c r="AMI836"/>
      <c r="AMJ836"/>
    </row>
    <row r="837" spans="1:1024" ht="31.5">
      <c r="A837" s="85" t="s">
        <v>407</v>
      </c>
      <c r="B837" s="86"/>
      <c r="C837" s="96">
        <v>2058705.594</v>
      </c>
      <c r="D837" s="96">
        <v>4238989.8210000005</v>
      </c>
      <c r="E837" s="96">
        <v>4150160.7609999999</v>
      </c>
      <c r="F837" s="87">
        <v>97.9</v>
      </c>
      <c r="G837" s="88" t="s">
        <v>322</v>
      </c>
      <c r="H837" s="88" t="s">
        <v>323</v>
      </c>
      <c r="I837" s="96">
        <v>524408</v>
      </c>
      <c r="J837" s="96">
        <v>1078156</v>
      </c>
      <c r="K837" s="96">
        <v>1011991</v>
      </c>
      <c r="L837" s="89">
        <v>93.9</v>
      </c>
      <c r="M837" s="6"/>
      <c r="N837" s="6"/>
      <c r="O837" s="7"/>
      <c r="P837" s="6"/>
      <c r="Q837" s="6"/>
      <c r="R837" s="3"/>
      <c r="S837"/>
      <c r="T837"/>
      <c r="U837"/>
      <c r="V837"/>
      <c r="W837"/>
      <c r="X837"/>
      <c r="Y837"/>
      <c r="Z837" s="4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  <c r="ZY837"/>
      <c r="ZZ837"/>
      <c r="AAA837"/>
      <c r="AAB837"/>
      <c r="AAC837"/>
      <c r="AAD837"/>
      <c r="AAE837"/>
      <c r="AAF837"/>
      <c r="AAG837"/>
      <c r="AAH837"/>
      <c r="AAI837"/>
      <c r="AAJ837"/>
      <c r="AAK837"/>
      <c r="AAL837"/>
      <c r="AAM837"/>
      <c r="AAN837"/>
      <c r="AAO837"/>
      <c r="AAP837"/>
      <c r="AAQ837"/>
      <c r="AAR837"/>
      <c r="AAS837"/>
      <c r="AAT837"/>
      <c r="AAU837"/>
      <c r="AAV837"/>
      <c r="AAW837"/>
      <c r="AAX837"/>
      <c r="AAY837"/>
      <c r="AAZ837"/>
      <c r="ABA837"/>
      <c r="ABB837"/>
      <c r="ABC837"/>
      <c r="ABD837"/>
      <c r="ABE837"/>
      <c r="ABF837"/>
      <c r="ABG837"/>
      <c r="ABH837"/>
      <c r="ABI837"/>
      <c r="ABJ837"/>
      <c r="ABK837"/>
      <c r="ABL837"/>
      <c r="ABM837"/>
      <c r="ABN837"/>
      <c r="ABO837"/>
      <c r="ABP837"/>
      <c r="ABQ837"/>
      <c r="ABR837"/>
      <c r="ABS837"/>
      <c r="ABT837"/>
      <c r="ABU837"/>
      <c r="ABV837"/>
      <c r="ABW837"/>
      <c r="ABX837"/>
      <c r="ABY837"/>
      <c r="ABZ837"/>
      <c r="ACA837"/>
      <c r="ACB837"/>
      <c r="ACC837"/>
      <c r="ACD837"/>
      <c r="ACE837"/>
      <c r="ACF837"/>
      <c r="ACG837"/>
      <c r="ACH837"/>
      <c r="ACI837"/>
      <c r="ACJ837"/>
      <c r="ACK837"/>
      <c r="ACL837"/>
      <c r="ACM837"/>
      <c r="ACN837"/>
      <c r="ACO837"/>
      <c r="ACP837"/>
      <c r="ACQ837"/>
      <c r="ACR837"/>
      <c r="ACS837"/>
      <c r="ACT837"/>
      <c r="ACU837"/>
      <c r="ACV837"/>
      <c r="ACW837"/>
      <c r="ACX837"/>
      <c r="ACY837"/>
      <c r="ACZ837"/>
      <c r="ADA837"/>
      <c r="ADB837"/>
      <c r="ADC837"/>
      <c r="ADD837"/>
      <c r="ADE837"/>
      <c r="ADF837"/>
      <c r="ADG837"/>
      <c r="ADH837"/>
      <c r="ADI837"/>
      <c r="ADJ837"/>
      <c r="ADK837"/>
      <c r="ADL837"/>
      <c r="ADM837"/>
      <c r="ADN837"/>
      <c r="ADO837"/>
      <c r="ADP837"/>
      <c r="ADQ837"/>
      <c r="ADR837"/>
      <c r="ADS837"/>
      <c r="ADT837"/>
      <c r="ADU837"/>
      <c r="ADV837"/>
      <c r="ADW837"/>
      <c r="ADX837"/>
      <c r="ADY837"/>
      <c r="ADZ837"/>
      <c r="AEA837"/>
      <c r="AEB837"/>
      <c r="AEC837"/>
      <c r="AED837"/>
      <c r="AEE837"/>
      <c r="AEF837"/>
      <c r="AEG837"/>
      <c r="AEH837"/>
      <c r="AEI837"/>
      <c r="AEJ837"/>
      <c r="AEK837"/>
      <c r="AEL837"/>
      <c r="AEM837"/>
      <c r="AEN837"/>
      <c r="AEO837"/>
      <c r="AEP837"/>
      <c r="AEQ837"/>
      <c r="AER837"/>
      <c r="AES837"/>
      <c r="AET837"/>
      <c r="AEU837"/>
      <c r="AEV837"/>
      <c r="AEW837"/>
      <c r="AEX837"/>
      <c r="AEY837"/>
      <c r="AEZ837"/>
      <c r="AFA837"/>
      <c r="AFB837"/>
      <c r="AFC837"/>
      <c r="AFD837"/>
      <c r="AFE837"/>
      <c r="AFF837"/>
      <c r="AFG837"/>
      <c r="AFH837"/>
      <c r="AFI837"/>
      <c r="AFJ837"/>
      <c r="AFK837"/>
      <c r="AFL837"/>
      <c r="AFM837"/>
      <c r="AFN837"/>
      <c r="AFO837"/>
      <c r="AFP837"/>
      <c r="AFQ837"/>
      <c r="AFR837"/>
      <c r="AFS837"/>
      <c r="AFT837"/>
      <c r="AFU837"/>
      <c r="AFV837"/>
      <c r="AFW837"/>
      <c r="AFX837"/>
      <c r="AFY837"/>
      <c r="AFZ837"/>
      <c r="AGA837"/>
      <c r="AGB837"/>
      <c r="AGC837"/>
      <c r="AGD837"/>
      <c r="AGE837"/>
      <c r="AGF837"/>
      <c r="AGG837"/>
      <c r="AGH837"/>
      <c r="AGI837"/>
      <c r="AGJ837"/>
      <c r="AGK837"/>
      <c r="AGL837"/>
      <c r="AGM837"/>
      <c r="AGN837"/>
      <c r="AGO837"/>
      <c r="AGP837"/>
      <c r="AGQ837"/>
      <c r="AGR837"/>
      <c r="AGS837"/>
      <c r="AGT837"/>
      <c r="AGU837"/>
      <c r="AGV837"/>
      <c r="AGW837"/>
      <c r="AGX837"/>
      <c r="AGY837"/>
      <c r="AGZ837"/>
      <c r="AHA837"/>
      <c r="AHB837"/>
      <c r="AHC837"/>
      <c r="AHD837"/>
      <c r="AHE837"/>
      <c r="AHF837"/>
      <c r="AHG837"/>
      <c r="AHH837"/>
      <c r="AHI837"/>
      <c r="AHJ837"/>
      <c r="AHK837"/>
      <c r="AHL837"/>
      <c r="AHM837"/>
      <c r="AHN837"/>
      <c r="AHO837"/>
      <c r="AHP837"/>
      <c r="AHQ837"/>
      <c r="AHR837"/>
      <c r="AHS837"/>
      <c r="AHT837"/>
      <c r="AHU837"/>
      <c r="AHV837"/>
      <c r="AHW837"/>
      <c r="AHX837"/>
      <c r="AHY837"/>
      <c r="AHZ837"/>
      <c r="AIA837"/>
      <c r="AIB837"/>
      <c r="AIC837"/>
      <c r="AID837"/>
      <c r="AIE837"/>
      <c r="AIF837"/>
      <c r="AIG837"/>
      <c r="AIH837"/>
      <c r="AII837"/>
      <c r="AIJ837"/>
      <c r="AIK837"/>
      <c r="AIL837"/>
      <c r="AIM837"/>
      <c r="AIN837"/>
      <c r="AIO837"/>
      <c r="AIP837"/>
      <c r="AIQ837"/>
      <c r="AIR837"/>
      <c r="AIS837"/>
      <c r="AIT837"/>
      <c r="AIU837"/>
      <c r="AIV837"/>
      <c r="AIW837"/>
      <c r="AIX837"/>
      <c r="AIY837"/>
      <c r="AIZ837"/>
      <c r="AJA837"/>
      <c r="AJB837"/>
      <c r="AJC837"/>
      <c r="AJD837"/>
      <c r="AJE837"/>
      <c r="AJF837"/>
      <c r="AJG837"/>
      <c r="AJH837"/>
      <c r="AJI837"/>
      <c r="AJJ837"/>
      <c r="AJK837"/>
      <c r="AJL837"/>
      <c r="AJM837"/>
      <c r="AJN837"/>
      <c r="AJO837"/>
      <c r="AJP837"/>
      <c r="AJQ837"/>
      <c r="AJR837"/>
      <c r="AJS837"/>
      <c r="AJT837"/>
      <c r="AJU837"/>
      <c r="AJV837"/>
      <c r="AJW837"/>
      <c r="AJX837"/>
      <c r="AJY837"/>
      <c r="AJZ837"/>
      <c r="AKA837"/>
      <c r="AKB837"/>
      <c r="AKC837"/>
      <c r="AKD837"/>
      <c r="AKE837"/>
      <c r="AKF837"/>
      <c r="AKG837"/>
      <c r="AKH837"/>
      <c r="AKI837"/>
      <c r="AKJ837"/>
      <c r="AKK837"/>
      <c r="AKL837"/>
      <c r="AKM837"/>
      <c r="AKN837"/>
      <c r="AKO837"/>
      <c r="AKP837"/>
      <c r="AKQ837"/>
      <c r="AKR837"/>
      <c r="AKS837"/>
      <c r="AKT837"/>
      <c r="AKU837"/>
      <c r="AKV837"/>
      <c r="AKW837"/>
      <c r="AKX837"/>
      <c r="AKY837"/>
      <c r="AKZ837"/>
      <c r="ALA837"/>
      <c r="ALB837"/>
      <c r="ALC837"/>
      <c r="ALD837"/>
      <c r="ALE837"/>
      <c r="ALF837"/>
      <c r="ALG837"/>
      <c r="ALH837"/>
      <c r="ALI837"/>
      <c r="ALJ837"/>
      <c r="ALK837"/>
      <c r="ALL837"/>
      <c r="ALM837"/>
      <c r="ALN837"/>
      <c r="ALO837"/>
      <c r="ALP837"/>
      <c r="ALQ837"/>
      <c r="ALR837"/>
      <c r="ALS837"/>
      <c r="ALT837"/>
      <c r="ALU837"/>
      <c r="ALV837"/>
      <c r="ALW837"/>
      <c r="ALX837"/>
      <c r="ALY837"/>
      <c r="ALZ837"/>
      <c r="AMA837"/>
      <c r="AMB837"/>
      <c r="AMC837"/>
      <c r="AMD837"/>
      <c r="AME837"/>
      <c r="AMF837"/>
      <c r="AMG837"/>
      <c r="AMH837"/>
      <c r="AMI837"/>
      <c r="AMJ837"/>
    </row>
    <row r="838" spans="1:1024" ht="47.25">
      <c r="A838" s="108" t="s">
        <v>408</v>
      </c>
      <c r="B838" s="91"/>
      <c r="C838" s="94"/>
      <c r="D838" s="94"/>
      <c r="E838" s="94"/>
      <c r="F838" s="92"/>
      <c r="G838" s="93"/>
      <c r="H838" s="93"/>
      <c r="I838" s="94"/>
      <c r="J838" s="94"/>
      <c r="K838" s="94"/>
      <c r="L838" s="95"/>
      <c r="M838" s="6"/>
      <c r="N838" s="6"/>
      <c r="O838" s="7"/>
      <c r="P838" s="6"/>
      <c r="Q838" s="6"/>
      <c r="R838" s="3"/>
      <c r="S838"/>
      <c r="T838"/>
      <c r="U838"/>
      <c r="V838"/>
      <c r="W838"/>
      <c r="X838"/>
      <c r="Y838"/>
      <c r="Z838" s="4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  <c r="AMB838"/>
      <c r="AMC838"/>
      <c r="AMD838"/>
      <c r="AME838"/>
      <c r="AMF838"/>
      <c r="AMG838"/>
      <c r="AMH838"/>
      <c r="AMI838"/>
      <c r="AMJ838"/>
    </row>
    <row r="839" spans="1:1024" ht="31.5">
      <c r="A839" s="85" t="s">
        <v>401</v>
      </c>
      <c r="B839" s="86"/>
      <c r="C839" s="96">
        <v>0</v>
      </c>
      <c r="D839" s="96">
        <v>2500000</v>
      </c>
      <c r="E839" s="96">
        <v>2358010.21</v>
      </c>
      <c r="F839" s="87">
        <v>94.3</v>
      </c>
      <c r="G839" s="88" t="s">
        <v>409</v>
      </c>
      <c r="H839" s="88" t="s">
        <v>170</v>
      </c>
      <c r="I839" s="96" t="s">
        <v>410</v>
      </c>
      <c r="J839" s="96">
        <v>338741</v>
      </c>
      <c r="K839" s="96">
        <v>343606</v>
      </c>
      <c r="L839" s="89">
        <v>101.4</v>
      </c>
      <c r="M839" s="6"/>
      <c r="N839" s="6"/>
      <c r="O839" s="7"/>
      <c r="P839" s="6"/>
      <c r="Q839" s="6"/>
      <c r="R839" s="3"/>
      <c r="S839"/>
      <c r="T839"/>
      <c r="U839"/>
      <c r="V839"/>
      <c r="W839"/>
      <c r="X839"/>
      <c r="Y839"/>
      <c r="Z839" s="4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</row>
    <row r="840" spans="1:1024">
      <c r="A840" s="108"/>
      <c r="B840" s="91"/>
      <c r="C840" s="94"/>
      <c r="D840" s="94"/>
      <c r="E840" s="94"/>
      <c r="F840" s="92"/>
      <c r="G840" s="93"/>
      <c r="H840" s="93"/>
      <c r="I840" s="94"/>
      <c r="J840" s="94"/>
      <c r="K840" s="94"/>
      <c r="L840" s="95"/>
      <c r="M840" s="6"/>
      <c r="N840" s="6"/>
      <c r="O840" s="7"/>
      <c r="P840" s="6"/>
      <c r="Q840" s="6"/>
      <c r="R840" s="3"/>
      <c r="S840"/>
      <c r="T840"/>
      <c r="U840"/>
      <c r="V840"/>
      <c r="W840"/>
      <c r="X840"/>
      <c r="Y840"/>
      <c r="Z840" s="4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  <c r="AMB840"/>
      <c r="AMC840"/>
      <c r="AMD840"/>
      <c r="AME840"/>
      <c r="AMF840"/>
      <c r="AMG840"/>
      <c r="AMH840"/>
      <c r="AMI840"/>
      <c r="AMJ840"/>
    </row>
    <row r="841" spans="1:1024" ht="63">
      <c r="A841" s="203" t="s">
        <v>411</v>
      </c>
      <c r="B841" s="204"/>
      <c r="C841" s="172">
        <v>316389091.45999998</v>
      </c>
      <c r="D841" s="172">
        <v>355973343.74000001</v>
      </c>
      <c r="E841" s="172">
        <v>350542416.67400002</v>
      </c>
      <c r="F841" s="205">
        <v>98.5</v>
      </c>
      <c r="G841" s="206"/>
      <c r="H841" s="206"/>
      <c r="I841" s="207"/>
      <c r="J841" s="207"/>
      <c r="K841" s="207"/>
      <c r="L841" s="208"/>
      <c r="M841" s="6"/>
      <c r="N841" s="6"/>
      <c r="O841" s="7"/>
      <c r="P841" s="6"/>
      <c r="Q841" s="6"/>
      <c r="R841" s="3"/>
      <c r="S841"/>
      <c r="T841"/>
      <c r="U841"/>
      <c r="V841"/>
      <c r="W841"/>
      <c r="X841"/>
      <c r="Y841"/>
      <c r="Z841" s="4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  <c r="AMB841"/>
      <c r="AMC841"/>
      <c r="AMD841"/>
      <c r="AME841"/>
      <c r="AMF841"/>
      <c r="AMG841"/>
      <c r="AMH841"/>
      <c r="AMI841"/>
      <c r="AMJ841"/>
    </row>
    <row r="842" spans="1:1024" ht="31.5">
      <c r="A842" s="191" t="s">
        <v>412</v>
      </c>
      <c r="B842" s="86"/>
      <c r="C842" s="96"/>
      <c r="D842" s="96"/>
      <c r="E842" s="96"/>
      <c r="F842" s="87"/>
      <c r="G842" s="88"/>
      <c r="H842" s="88"/>
      <c r="I842" s="96"/>
      <c r="J842" s="96"/>
      <c r="K842" s="96"/>
      <c r="L842" s="89"/>
      <c r="M842" s="6" t="s">
        <v>186</v>
      </c>
      <c r="N842" s="6"/>
      <c r="O842" s="7"/>
      <c r="P842" s="6"/>
      <c r="Q842" s="6"/>
      <c r="R842" s="3"/>
      <c r="S842"/>
      <c r="T842"/>
      <c r="U842"/>
      <c r="V842"/>
      <c r="W842"/>
      <c r="X842"/>
      <c r="Y842"/>
      <c r="Z842" s="4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  <c r="AMB842"/>
      <c r="AMC842"/>
      <c r="AMD842"/>
      <c r="AME842"/>
      <c r="AMF842"/>
      <c r="AMG842"/>
      <c r="AMH842"/>
      <c r="AMI842"/>
      <c r="AMJ842"/>
    </row>
    <row r="843" spans="1:1024" ht="64.5">
      <c r="A843" s="108" t="s">
        <v>413</v>
      </c>
      <c r="B843" s="91"/>
      <c r="C843" s="94"/>
      <c r="D843" s="94"/>
      <c r="E843" s="94"/>
      <c r="F843" s="92"/>
      <c r="G843" s="93"/>
      <c r="H843" s="93"/>
      <c r="I843" s="94"/>
      <c r="J843" s="94"/>
      <c r="K843" s="94"/>
      <c r="L843" s="95"/>
      <c r="M843" s="6" t="s">
        <v>188</v>
      </c>
      <c r="N843" s="6"/>
      <c r="O843" s="7"/>
      <c r="P843" s="6"/>
      <c r="Q843" s="6"/>
      <c r="R843" s="3"/>
      <c r="S843"/>
      <c r="T843"/>
      <c r="U843"/>
      <c r="V843"/>
      <c r="W843"/>
      <c r="X843"/>
      <c r="Y843"/>
      <c r="Z843" s="4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</row>
    <row r="844" spans="1:1024" ht="192">
      <c r="A844" s="85" t="s">
        <v>280</v>
      </c>
      <c r="B844" s="86"/>
      <c r="C844" s="96"/>
      <c r="D844" s="96"/>
      <c r="E844" s="96"/>
      <c r="F844" s="87"/>
      <c r="G844" s="88"/>
      <c r="H844" s="88"/>
      <c r="I844" s="96"/>
      <c r="J844" s="96"/>
      <c r="K844" s="96"/>
      <c r="L844" s="89"/>
      <c r="M844" s="6" t="s">
        <v>189</v>
      </c>
      <c r="N844" s="6"/>
      <c r="O844" s="7"/>
      <c r="P844" s="6"/>
      <c r="Q844" s="6"/>
      <c r="R844" s="3"/>
      <c r="S844"/>
      <c r="T844"/>
      <c r="U844"/>
      <c r="V844"/>
      <c r="W844"/>
      <c r="X844"/>
      <c r="Y844"/>
      <c r="Z844" s="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  <c r="AMB844"/>
      <c r="AMC844"/>
      <c r="AMD844"/>
      <c r="AME844"/>
      <c r="AMF844"/>
      <c r="AMG844"/>
      <c r="AMH844"/>
      <c r="AMI844"/>
      <c r="AMJ844"/>
    </row>
    <row r="845" spans="1:1024" ht="39">
      <c r="A845" s="108" t="s">
        <v>414</v>
      </c>
      <c r="B845" s="91" t="s">
        <v>32</v>
      </c>
      <c r="C845" s="94">
        <v>0</v>
      </c>
      <c r="D845" s="94">
        <v>2150000</v>
      </c>
      <c r="E845" s="94">
        <v>1308828</v>
      </c>
      <c r="F845" s="92">
        <v>60.9</v>
      </c>
      <c r="G845" s="93" t="s">
        <v>415</v>
      </c>
      <c r="H845" s="93" t="s">
        <v>175</v>
      </c>
      <c r="I845" s="94" t="s">
        <v>238</v>
      </c>
      <c r="J845" s="94" t="s">
        <v>238</v>
      </c>
      <c r="K845" s="94">
        <v>0</v>
      </c>
      <c r="L845" s="95" t="s">
        <v>238</v>
      </c>
      <c r="M845" s="6"/>
      <c r="N845" s="6"/>
      <c r="O845" s="7"/>
      <c r="P845" s="6"/>
      <c r="Q845" s="6"/>
      <c r="R845" s="3"/>
      <c r="S845"/>
      <c r="T845"/>
      <c r="U845"/>
      <c r="V845"/>
      <c r="W845"/>
      <c r="X845"/>
      <c r="Y845"/>
      <c r="Z845" s="4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  <c r="AMB845"/>
      <c r="AMC845"/>
      <c r="AMD845"/>
      <c r="AME845"/>
      <c r="AMF845"/>
      <c r="AMG845"/>
      <c r="AMH845"/>
      <c r="AMI845"/>
      <c r="AMJ845"/>
    </row>
    <row r="846" spans="1:1024">
      <c r="A846" s="85"/>
      <c r="B846" s="86" t="s">
        <v>32</v>
      </c>
      <c r="C846" s="96">
        <v>0</v>
      </c>
      <c r="D846" s="96">
        <v>3350000</v>
      </c>
      <c r="E846" s="96">
        <v>2933176</v>
      </c>
      <c r="F846" s="87">
        <v>87.6</v>
      </c>
      <c r="G846" s="88" t="s">
        <v>416</v>
      </c>
      <c r="H846" s="88" t="s">
        <v>175</v>
      </c>
      <c r="I846" s="96" t="s">
        <v>238</v>
      </c>
      <c r="J846" s="96">
        <v>100</v>
      </c>
      <c r="K846" s="96">
        <v>100</v>
      </c>
      <c r="L846" s="89">
        <v>100</v>
      </c>
      <c r="M846" s="6"/>
      <c r="N846" s="6"/>
      <c r="O846" s="7"/>
      <c r="P846" s="6"/>
      <c r="Q846" s="6"/>
      <c r="R846" s="3"/>
      <c r="S846"/>
      <c r="T846"/>
      <c r="U846"/>
      <c r="V846"/>
      <c r="W846"/>
      <c r="X846"/>
      <c r="Y846"/>
      <c r="Z846" s="4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  <c r="ZW846"/>
      <c r="ZX846"/>
      <c r="ZY846"/>
      <c r="ZZ846"/>
      <c r="AAA846"/>
      <c r="AAB846"/>
      <c r="AAC846"/>
      <c r="AAD846"/>
      <c r="AAE846"/>
      <c r="AAF846"/>
      <c r="AAG846"/>
      <c r="AAH846"/>
      <c r="AAI846"/>
      <c r="AAJ846"/>
      <c r="AAK846"/>
      <c r="AAL846"/>
      <c r="AAM846"/>
      <c r="AAN846"/>
      <c r="AAO846"/>
      <c r="AAP846"/>
      <c r="AAQ846"/>
      <c r="AAR846"/>
      <c r="AAS846"/>
      <c r="AAT846"/>
      <c r="AAU846"/>
      <c r="AAV846"/>
      <c r="AAW846"/>
      <c r="AAX846"/>
      <c r="AAY846"/>
      <c r="AAZ846"/>
      <c r="ABA846"/>
      <c r="ABB846"/>
      <c r="ABC846"/>
      <c r="ABD846"/>
      <c r="ABE846"/>
      <c r="ABF846"/>
      <c r="ABG846"/>
      <c r="ABH846"/>
      <c r="ABI846"/>
      <c r="ABJ846"/>
      <c r="ABK846"/>
      <c r="ABL846"/>
      <c r="ABM846"/>
      <c r="ABN846"/>
      <c r="ABO846"/>
      <c r="ABP846"/>
      <c r="ABQ846"/>
      <c r="ABR846"/>
      <c r="ABS846"/>
      <c r="ABT846"/>
      <c r="ABU846"/>
      <c r="ABV846"/>
      <c r="ABW846"/>
      <c r="ABX846"/>
      <c r="ABY846"/>
      <c r="ABZ846"/>
      <c r="ACA846"/>
      <c r="ACB846"/>
      <c r="ACC846"/>
      <c r="ACD846"/>
      <c r="ACE846"/>
      <c r="ACF846"/>
      <c r="ACG846"/>
      <c r="ACH846"/>
      <c r="ACI846"/>
      <c r="ACJ846"/>
      <c r="ACK846"/>
      <c r="ACL846"/>
      <c r="ACM846"/>
      <c r="ACN846"/>
      <c r="ACO846"/>
      <c r="ACP846"/>
      <c r="ACQ846"/>
      <c r="ACR846"/>
      <c r="ACS846"/>
      <c r="ACT846"/>
      <c r="ACU846"/>
      <c r="ACV846"/>
      <c r="ACW846"/>
      <c r="ACX846"/>
      <c r="ACY846"/>
      <c r="ACZ846"/>
      <c r="ADA846"/>
      <c r="ADB846"/>
      <c r="ADC846"/>
      <c r="ADD846"/>
      <c r="ADE846"/>
      <c r="ADF846"/>
      <c r="ADG846"/>
      <c r="ADH846"/>
      <c r="ADI846"/>
      <c r="ADJ846"/>
      <c r="ADK846"/>
      <c r="ADL846"/>
      <c r="ADM846"/>
      <c r="ADN846"/>
      <c r="ADO846"/>
      <c r="ADP846"/>
      <c r="ADQ846"/>
      <c r="ADR846"/>
      <c r="ADS846"/>
      <c r="ADT846"/>
      <c r="ADU846"/>
      <c r="ADV846"/>
      <c r="ADW846"/>
      <c r="ADX846"/>
      <c r="ADY846"/>
      <c r="ADZ846"/>
      <c r="AEA846"/>
      <c r="AEB846"/>
      <c r="AEC846"/>
      <c r="AED846"/>
      <c r="AEE846"/>
      <c r="AEF846"/>
      <c r="AEG846"/>
      <c r="AEH846"/>
      <c r="AEI846"/>
      <c r="AEJ846"/>
      <c r="AEK846"/>
      <c r="AEL846"/>
      <c r="AEM846"/>
      <c r="AEN846"/>
      <c r="AEO846"/>
      <c r="AEP846"/>
      <c r="AEQ846"/>
      <c r="AER846"/>
      <c r="AES846"/>
      <c r="AET846"/>
      <c r="AEU846"/>
      <c r="AEV846"/>
      <c r="AEW846"/>
      <c r="AEX846"/>
      <c r="AEY846"/>
      <c r="AEZ846"/>
      <c r="AFA846"/>
      <c r="AFB846"/>
      <c r="AFC846"/>
      <c r="AFD846"/>
      <c r="AFE846"/>
      <c r="AFF846"/>
      <c r="AFG846"/>
      <c r="AFH846"/>
      <c r="AFI846"/>
      <c r="AFJ846"/>
      <c r="AFK846"/>
      <c r="AFL846"/>
      <c r="AFM846"/>
      <c r="AFN846"/>
      <c r="AFO846"/>
      <c r="AFP846"/>
      <c r="AFQ846"/>
      <c r="AFR846"/>
      <c r="AFS846"/>
      <c r="AFT846"/>
      <c r="AFU846"/>
      <c r="AFV846"/>
      <c r="AFW846"/>
      <c r="AFX846"/>
      <c r="AFY846"/>
      <c r="AFZ846"/>
      <c r="AGA846"/>
      <c r="AGB846"/>
      <c r="AGC846"/>
      <c r="AGD846"/>
      <c r="AGE846"/>
      <c r="AGF846"/>
      <c r="AGG846"/>
      <c r="AGH846"/>
      <c r="AGI846"/>
      <c r="AGJ846"/>
      <c r="AGK846"/>
      <c r="AGL846"/>
      <c r="AGM846"/>
      <c r="AGN846"/>
      <c r="AGO846"/>
      <c r="AGP846"/>
      <c r="AGQ846"/>
      <c r="AGR846"/>
      <c r="AGS846"/>
      <c r="AGT846"/>
      <c r="AGU846"/>
      <c r="AGV846"/>
      <c r="AGW846"/>
      <c r="AGX846"/>
      <c r="AGY846"/>
      <c r="AGZ846"/>
      <c r="AHA846"/>
      <c r="AHB846"/>
      <c r="AHC846"/>
      <c r="AHD846"/>
      <c r="AHE846"/>
      <c r="AHF846"/>
      <c r="AHG846"/>
      <c r="AHH846"/>
      <c r="AHI846"/>
      <c r="AHJ846"/>
      <c r="AHK846"/>
      <c r="AHL846"/>
      <c r="AHM846"/>
      <c r="AHN846"/>
      <c r="AHO846"/>
      <c r="AHP846"/>
      <c r="AHQ846"/>
      <c r="AHR846"/>
      <c r="AHS846"/>
      <c r="AHT846"/>
      <c r="AHU846"/>
      <c r="AHV846"/>
      <c r="AHW846"/>
      <c r="AHX846"/>
      <c r="AHY846"/>
      <c r="AHZ846"/>
      <c r="AIA846"/>
      <c r="AIB846"/>
      <c r="AIC846"/>
      <c r="AID846"/>
      <c r="AIE846"/>
      <c r="AIF846"/>
      <c r="AIG846"/>
      <c r="AIH846"/>
      <c r="AII846"/>
      <c r="AIJ846"/>
      <c r="AIK846"/>
      <c r="AIL846"/>
      <c r="AIM846"/>
      <c r="AIN846"/>
      <c r="AIO846"/>
      <c r="AIP846"/>
      <c r="AIQ846"/>
      <c r="AIR846"/>
      <c r="AIS846"/>
      <c r="AIT846"/>
      <c r="AIU846"/>
      <c r="AIV846"/>
      <c r="AIW846"/>
      <c r="AIX846"/>
      <c r="AIY846"/>
      <c r="AIZ846"/>
      <c r="AJA846"/>
      <c r="AJB846"/>
      <c r="AJC846"/>
      <c r="AJD846"/>
      <c r="AJE846"/>
      <c r="AJF846"/>
      <c r="AJG846"/>
      <c r="AJH846"/>
      <c r="AJI846"/>
      <c r="AJJ846"/>
      <c r="AJK846"/>
      <c r="AJL846"/>
      <c r="AJM846"/>
      <c r="AJN846"/>
      <c r="AJO846"/>
      <c r="AJP846"/>
      <c r="AJQ846"/>
      <c r="AJR846"/>
      <c r="AJS846"/>
      <c r="AJT846"/>
      <c r="AJU846"/>
      <c r="AJV846"/>
      <c r="AJW846"/>
      <c r="AJX846"/>
      <c r="AJY846"/>
      <c r="AJZ846"/>
      <c r="AKA846"/>
      <c r="AKB846"/>
      <c r="AKC846"/>
      <c r="AKD846"/>
      <c r="AKE846"/>
      <c r="AKF846"/>
      <c r="AKG846"/>
      <c r="AKH846"/>
      <c r="AKI846"/>
      <c r="AKJ846"/>
      <c r="AKK846"/>
      <c r="AKL846"/>
      <c r="AKM846"/>
      <c r="AKN846"/>
      <c r="AKO846"/>
      <c r="AKP846"/>
      <c r="AKQ846"/>
      <c r="AKR846"/>
      <c r="AKS846"/>
      <c r="AKT846"/>
      <c r="AKU846"/>
      <c r="AKV846"/>
      <c r="AKW846"/>
      <c r="AKX846"/>
      <c r="AKY846"/>
      <c r="AKZ846"/>
      <c r="ALA846"/>
      <c r="ALB846"/>
      <c r="ALC846"/>
      <c r="ALD846"/>
      <c r="ALE846"/>
      <c r="ALF846"/>
      <c r="ALG846"/>
      <c r="ALH846"/>
      <c r="ALI846"/>
      <c r="ALJ846"/>
      <c r="ALK846"/>
      <c r="ALL846"/>
      <c r="ALM846"/>
      <c r="ALN846"/>
      <c r="ALO846"/>
      <c r="ALP846"/>
      <c r="ALQ846"/>
      <c r="ALR846"/>
      <c r="ALS846"/>
      <c r="ALT846"/>
      <c r="ALU846"/>
      <c r="ALV846"/>
      <c r="ALW846"/>
      <c r="ALX846"/>
      <c r="ALY846"/>
      <c r="ALZ846"/>
      <c r="AMA846"/>
      <c r="AMB846"/>
      <c r="AMC846"/>
      <c r="AMD846"/>
      <c r="AME846"/>
      <c r="AMF846"/>
      <c r="AMG846"/>
      <c r="AMH846"/>
      <c r="AMI846"/>
      <c r="AMJ846"/>
    </row>
    <row r="847" spans="1:1024" ht="26.25">
      <c r="A847" s="108"/>
      <c r="B847" s="91" t="s">
        <v>32</v>
      </c>
      <c r="C847" s="94">
        <v>2000000</v>
      </c>
      <c r="D847" s="94">
        <v>0</v>
      </c>
      <c r="E847" s="94">
        <v>0</v>
      </c>
      <c r="F847" s="92">
        <v>0</v>
      </c>
      <c r="G847" s="93" t="s">
        <v>417</v>
      </c>
      <c r="H847" s="93" t="s">
        <v>175</v>
      </c>
      <c r="I847" s="94">
        <v>10</v>
      </c>
      <c r="J847" s="94">
        <v>100</v>
      </c>
      <c r="K847" s="94">
        <v>0</v>
      </c>
      <c r="L847" s="95">
        <v>0</v>
      </c>
      <c r="M847" s="6"/>
      <c r="N847" s="6"/>
      <c r="O847" s="7"/>
      <c r="P847" s="6"/>
      <c r="Q847" s="6"/>
      <c r="R847" s="3"/>
      <c r="S847"/>
      <c r="T847"/>
      <c r="U847"/>
      <c r="V847"/>
      <c r="W847"/>
      <c r="X847"/>
      <c r="Y847"/>
      <c r="Z847" s="4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</row>
    <row r="848" spans="1:1024">
      <c r="A848" s="85"/>
      <c r="B848" s="86" t="s">
        <v>32</v>
      </c>
      <c r="C848" s="96">
        <v>4812000</v>
      </c>
      <c r="D848" s="96">
        <v>3812000</v>
      </c>
      <c r="E848" s="96">
        <v>1303</v>
      </c>
      <c r="F848" s="87">
        <v>0</v>
      </c>
      <c r="G848" s="88" t="s">
        <v>418</v>
      </c>
      <c r="H848" s="88" t="s">
        <v>175</v>
      </c>
      <c r="I848" s="96">
        <v>0</v>
      </c>
      <c r="J848" s="96">
        <v>0</v>
      </c>
      <c r="K848" s="96">
        <v>0</v>
      </c>
      <c r="L848" s="89">
        <v>0</v>
      </c>
      <c r="M848" s="6"/>
      <c r="N848" s="6"/>
      <c r="O848" s="7"/>
      <c r="P848" s="6"/>
      <c r="Q848" s="6"/>
      <c r="R848" s="3"/>
      <c r="S848"/>
      <c r="T848"/>
      <c r="U848"/>
      <c r="V848"/>
      <c r="W848"/>
      <c r="X848"/>
      <c r="Y848"/>
      <c r="Z848" s="4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</row>
    <row r="849" spans="1:1024">
      <c r="A849" s="108"/>
      <c r="B849" s="91" t="s">
        <v>32</v>
      </c>
      <c r="C849" s="94">
        <v>12426221</v>
      </c>
      <c r="D849" s="94">
        <v>5926221</v>
      </c>
      <c r="E849" s="94">
        <v>3790766</v>
      </c>
      <c r="F849" s="92">
        <v>64</v>
      </c>
      <c r="G849" s="93" t="s">
        <v>419</v>
      </c>
      <c r="H849" s="93" t="s">
        <v>175</v>
      </c>
      <c r="I849" s="94">
        <v>10.029999999999999</v>
      </c>
      <c r="J849" s="94">
        <v>0</v>
      </c>
      <c r="K849" s="94">
        <v>0</v>
      </c>
      <c r="L849" s="95">
        <v>0</v>
      </c>
      <c r="M849" s="6"/>
      <c r="N849" s="6"/>
      <c r="O849" s="7"/>
      <c r="P849" s="6"/>
      <c r="Q849" s="6"/>
      <c r="R849" s="3"/>
      <c r="S849"/>
      <c r="T849"/>
      <c r="U849"/>
      <c r="V849"/>
      <c r="W849"/>
      <c r="X849"/>
      <c r="Y849"/>
      <c r="Z849" s="4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  <c r="AMB849"/>
      <c r="AMC849"/>
      <c r="AMD849"/>
      <c r="AME849"/>
      <c r="AMF849"/>
      <c r="AMG849"/>
      <c r="AMH849"/>
      <c r="AMI849"/>
      <c r="AMJ849"/>
    </row>
    <row r="850" spans="1:1024" ht="26.25">
      <c r="A850" s="85"/>
      <c r="B850" s="86" t="s">
        <v>32</v>
      </c>
      <c r="C850" s="96">
        <v>3604000</v>
      </c>
      <c r="D850" s="96">
        <v>9604000</v>
      </c>
      <c r="E850" s="96">
        <v>7223149</v>
      </c>
      <c r="F850" s="87">
        <v>75.2</v>
      </c>
      <c r="G850" s="88" t="s">
        <v>420</v>
      </c>
      <c r="H850" s="88" t="s">
        <v>175</v>
      </c>
      <c r="I850" s="96">
        <v>0</v>
      </c>
      <c r="J850" s="96">
        <v>0</v>
      </c>
      <c r="K850" s="96">
        <v>0</v>
      </c>
      <c r="L850" s="89">
        <v>0</v>
      </c>
      <c r="M850" s="6"/>
      <c r="N850" s="6"/>
      <c r="O850" s="7"/>
      <c r="P850" s="6"/>
      <c r="Q850" s="6"/>
      <c r="R850" s="3"/>
      <c r="S850"/>
      <c r="T850"/>
      <c r="U850"/>
      <c r="V850"/>
      <c r="W850"/>
      <c r="X850"/>
      <c r="Y850"/>
      <c r="Z850" s="4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</row>
    <row r="851" spans="1:1024">
      <c r="A851" s="108"/>
      <c r="B851" s="91" t="s">
        <v>32</v>
      </c>
      <c r="C851" s="94">
        <v>8013741</v>
      </c>
      <c r="D851" s="94">
        <v>5313741</v>
      </c>
      <c r="E851" s="94">
        <v>1343664</v>
      </c>
      <c r="F851" s="92">
        <v>25.3</v>
      </c>
      <c r="G851" s="93" t="s">
        <v>421</v>
      </c>
      <c r="H851" s="93" t="s">
        <v>175</v>
      </c>
      <c r="I851" s="94">
        <v>30</v>
      </c>
      <c r="J851" s="94">
        <v>32</v>
      </c>
      <c r="K851" s="94">
        <v>32.450000000000003</v>
      </c>
      <c r="L851" s="95">
        <v>101.4</v>
      </c>
      <c r="M851" s="6"/>
      <c r="N851" s="6"/>
      <c r="O851" s="7"/>
      <c r="P851" s="6"/>
      <c r="Q851" s="6"/>
      <c r="R851" s="3"/>
      <c r="S851"/>
      <c r="T851"/>
      <c r="U851"/>
      <c r="V851"/>
      <c r="W851"/>
      <c r="X851"/>
      <c r="Y851"/>
      <c r="Z851" s="4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</row>
    <row r="852" spans="1:1024" ht="26.25">
      <c r="A852" s="85"/>
      <c r="B852" s="86" t="s">
        <v>32</v>
      </c>
      <c r="C852" s="96">
        <v>9336483</v>
      </c>
      <c r="D852" s="96">
        <v>14836483</v>
      </c>
      <c r="E852" s="96">
        <v>9953104</v>
      </c>
      <c r="F852" s="87">
        <v>67.099999999999994</v>
      </c>
      <c r="G852" s="88" t="s">
        <v>383</v>
      </c>
      <c r="H852" s="88" t="s">
        <v>175</v>
      </c>
      <c r="I852" s="96">
        <v>16.149999999999999</v>
      </c>
      <c r="J852" s="96">
        <v>27.39</v>
      </c>
      <c r="K852" s="96">
        <v>27.36</v>
      </c>
      <c r="L852" s="89">
        <v>99.9</v>
      </c>
      <c r="M852" s="6"/>
      <c r="N852" s="6"/>
      <c r="O852" s="7"/>
      <c r="P852" s="6"/>
      <c r="Q852" s="6"/>
      <c r="R852" s="3"/>
      <c r="S852"/>
      <c r="T852"/>
      <c r="U852"/>
      <c r="V852"/>
      <c r="W852"/>
      <c r="X852"/>
      <c r="Y852"/>
      <c r="Z852" s="4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  <c r="AMB852"/>
      <c r="AMC852"/>
      <c r="AMD852"/>
      <c r="AME852"/>
      <c r="AMF852"/>
      <c r="AMG852"/>
      <c r="AMH852"/>
      <c r="AMI852"/>
      <c r="AMJ852"/>
    </row>
    <row r="853" spans="1:1024" ht="26.25">
      <c r="A853" s="108"/>
      <c r="B853" s="91" t="s">
        <v>32</v>
      </c>
      <c r="C853" s="94">
        <v>3191000</v>
      </c>
      <c r="D853" s="94">
        <v>8191000</v>
      </c>
      <c r="E853" s="94">
        <v>5302147</v>
      </c>
      <c r="F853" s="92">
        <v>64.7</v>
      </c>
      <c r="G853" s="93" t="s">
        <v>422</v>
      </c>
      <c r="H853" s="93" t="s">
        <v>175</v>
      </c>
      <c r="I853" s="94">
        <v>10</v>
      </c>
      <c r="J853" s="94">
        <v>0</v>
      </c>
      <c r="K853" s="94">
        <v>0</v>
      </c>
      <c r="L853" s="95">
        <v>0</v>
      </c>
      <c r="M853" s="6"/>
      <c r="N853" s="6"/>
      <c r="O853" s="7"/>
      <c r="P853" s="6"/>
      <c r="Q853" s="6"/>
      <c r="R853" s="3"/>
      <c r="S853"/>
      <c r="T853"/>
      <c r="U853"/>
      <c r="V853"/>
      <c r="W853"/>
      <c r="X853"/>
      <c r="Y853"/>
      <c r="Z853" s="4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  <c r="AMB853"/>
      <c r="AMC853"/>
      <c r="AMD853"/>
      <c r="AME853"/>
      <c r="AMF853"/>
      <c r="AMG853"/>
      <c r="AMH853"/>
      <c r="AMI853"/>
      <c r="AMJ853"/>
    </row>
    <row r="854" spans="1:1024" ht="26.25">
      <c r="A854" s="85"/>
      <c r="B854" s="86" t="s">
        <v>32</v>
      </c>
      <c r="C854" s="96">
        <v>2198446</v>
      </c>
      <c r="D854" s="96">
        <v>3198446</v>
      </c>
      <c r="E854" s="96">
        <v>2101329</v>
      </c>
      <c r="F854" s="87">
        <v>65.7</v>
      </c>
      <c r="G854" s="88" t="s">
        <v>423</v>
      </c>
      <c r="H854" s="88" t="s">
        <v>175</v>
      </c>
      <c r="I854" s="96">
        <v>7.99</v>
      </c>
      <c r="J854" s="96">
        <v>0</v>
      </c>
      <c r="K854" s="96">
        <v>0</v>
      </c>
      <c r="L854" s="89">
        <v>0</v>
      </c>
      <c r="M854" s="6"/>
      <c r="N854" s="6"/>
      <c r="O854" s="7"/>
      <c r="P854" s="6"/>
      <c r="Q854" s="6"/>
      <c r="R854" s="3"/>
      <c r="S854"/>
      <c r="T854"/>
      <c r="U854"/>
      <c r="V854"/>
      <c r="W854"/>
      <c r="X854"/>
      <c r="Y854"/>
      <c r="Z854" s="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  <c r="AMB854"/>
      <c r="AMC854"/>
      <c r="AMD854"/>
      <c r="AME854"/>
      <c r="AMF854"/>
      <c r="AMG854"/>
      <c r="AMH854"/>
      <c r="AMI854"/>
      <c r="AMJ854"/>
    </row>
    <row r="855" spans="1:1024" ht="26.25">
      <c r="A855" s="108"/>
      <c r="B855" s="91" t="s">
        <v>32</v>
      </c>
      <c r="C855" s="94">
        <v>5012854</v>
      </c>
      <c r="D855" s="94">
        <v>8012854</v>
      </c>
      <c r="E855" s="94">
        <v>5235607</v>
      </c>
      <c r="F855" s="92">
        <v>65.3</v>
      </c>
      <c r="G855" s="93" t="s">
        <v>424</v>
      </c>
      <c r="H855" s="93" t="s">
        <v>175</v>
      </c>
      <c r="I855" s="94">
        <v>3.31</v>
      </c>
      <c r="J855" s="94">
        <v>0</v>
      </c>
      <c r="K855" s="94">
        <v>0</v>
      </c>
      <c r="L855" s="95">
        <v>0</v>
      </c>
      <c r="M855" s="6"/>
      <c r="N855" s="6"/>
      <c r="O855" s="7"/>
      <c r="P855" s="6"/>
      <c r="Q855" s="6"/>
      <c r="R855" s="3"/>
      <c r="S855"/>
      <c r="T855"/>
      <c r="U855"/>
      <c r="V855"/>
      <c r="W855"/>
      <c r="X855"/>
      <c r="Y855"/>
      <c r="Z855" s="4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  <c r="ZY855"/>
      <c r="ZZ855"/>
      <c r="AAA855"/>
      <c r="AAB855"/>
      <c r="AAC855"/>
      <c r="AAD855"/>
      <c r="AAE855"/>
      <c r="AAF855"/>
      <c r="AAG855"/>
      <c r="AAH855"/>
      <c r="AAI855"/>
      <c r="AAJ855"/>
      <c r="AAK855"/>
      <c r="AAL855"/>
      <c r="AAM855"/>
      <c r="AAN855"/>
      <c r="AAO855"/>
      <c r="AAP855"/>
      <c r="AAQ855"/>
      <c r="AAR855"/>
      <c r="AAS855"/>
      <c r="AAT855"/>
      <c r="AAU855"/>
      <c r="AAV855"/>
      <c r="AAW855"/>
      <c r="AAX855"/>
      <c r="AAY855"/>
      <c r="AAZ855"/>
      <c r="ABA855"/>
      <c r="ABB855"/>
      <c r="ABC855"/>
      <c r="ABD855"/>
      <c r="ABE855"/>
      <c r="ABF855"/>
      <c r="ABG855"/>
      <c r="ABH855"/>
      <c r="ABI855"/>
      <c r="ABJ855"/>
      <c r="ABK855"/>
      <c r="ABL855"/>
      <c r="ABM855"/>
      <c r="ABN855"/>
      <c r="ABO855"/>
      <c r="ABP855"/>
      <c r="ABQ855"/>
      <c r="ABR855"/>
      <c r="ABS855"/>
      <c r="ABT855"/>
      <c r="ABU855"/>
      <c r="ABV855"/>
      <c r="ABW855"/>
      <c r="ABX855"/>
      <c r="ABY855"/>
      <c r="ABZ855"/>
      <c r="ACA855"/>
      <c r="ACB855"/>
      <c r="ACC855"/>
      <c r="ACD855"/>
      <c r="ACE855"/>
      <c r="ACF855"/>
      <c r="ACG855"/>
      <c r="ACH855"/>
      <c r="ACI855"/>
      <c r="ACJ855"/>
      <c r="ACK855"/>
      <c r="ACL855"/>
      <c r="ACM855"/>
      <c r="ACN855"/>
      <c r="ACO855"/>
      <c r="ACP855"/>
      <c r="ACQ855"/>
      <c r="ACR855"/>
      <c r="ACS855"/>
      <c r="ACT855"/>
      <c r="ACU855"/>
      <c r="ACV855"/>
      <c r="ACW855"/>
      <c r="ACX855"/>
      <c r="ACY855"/>
      <c r="ACZ855"/>
      <c r="ADA855"/>
      <c r="ADB855"/>
      <c r="ADC855"/>
      <c r="ADD855"/>
      <c r="ADE855"/>
      <c r="ADF855"/>
      <c r="ADG855"/>
      <c r="ADH855"/>
      <c r="ADI855"/>
      <c r="ADJ855"/>
      <c r="ADK855"/>
      <c r="ADL855"/>
      <c r="ADM855"/>
      <c r="ADN855"/>
      <c r="ADO855"/>
      <c r="ADP855"/>
      <c r="ADQ855"/>
      <c r="ADR855"/>
      <c r="ADS855"/>
      <c r="ADT855"/>
      <c r="ADU855"/>
      <c r="ADV855"/>
      <c r="ADW855"/>
      <c r="ADX855"/>
      <c r="ADY855"/>
      <c r="ADZ855"/>
      <c r="AEA855"/>
      <c r="AEB855"/>
      <c r="AEC855"/>
      <c r="AED855"/>
      <c r="AEE855"/>
      <c r="AEF855"/>
      <c r="AEG855"/>
      <c r="AEH855"/>
      <c r="AEI855"/>
      <c r="AEJ855"/>
      <c r="AEK855"/>
      <c r="AEL855"/>
      <c r="AEM855"/>
      <c r="AEN855"/>
      <c r="AEO855"/>
      <c r="AEP855"/>
      <c r="AEQ855"/>
      <c r="AER855"/>
      <c r="AES855"/>
      <c r="AET855"/>
      <c r="AEU855"/>
      <c r="AEV855"/>
      <c r="AEW855"/>
      <c r="AEX855"/>
      <c r="AEY855"/>
      <c r="AEZ855"/>
      <c r="AFA855"/>
      <c r="AFB855"/>
      <c r="AFC855"/>
      <c r="AFD855"/>
      <c r="AFE855"/>
      <c r="AFF855"/>
      <c r="AFG855"/>
      <c r="AFH855"/>
      <c r="AFI855"/>
      <c r="AFJ855"/>
      <c r="AFK855"/>
      <c r="AFL855"/>
      <c r="AFM855"/>
      <c r="AFN855"/>
      <c r="AFO855"/>
      <c r="AFP855"/>
      <c r="AFQ855"/>
      <c r="AFR855"/>
      <c r="AFS855"/>
      <c r="AFT855"/>
      <c r="AFU855"/>
      <c r="AFV855"/>
      <c r="AFW855"/>
      <c r="AFX855"/>
      <c r="AFY855"/>
      <c r="AFZ855"/>
      <c r="AGA855"/>
      <c r="AGB855"/>
      <c r="AGC855"/>
      <c r="AGD855"/>
      <c r="AGE855"/>
      <c r="AGF855"/>
      <c r="AGG855"/>
      <c r="AGH855"/>
      <c r="AGI855"/>
      <c r="AGJ855"/>
      <c r="AGK855"/>
      <c r="AGL855"/>
      <c r="AGM855"/>
      <c r="AGN855"/>
      <c r="AGO855"/>
      <c r="AGP855"/>
      <c r="AGQ855"/>
      <c r="AGR855"/>
      <c r="AGS855"/>
      <c r="AGT855"/>
      <c r="AGU855"/>
      <c r="AGV855"/>
      <c r="AGW855"/>
      <c r="AGX855"/>
      <c r="AGY855"/>
      <c r="AGZ855"/>
      <c r="AHA855"/>
      <c r="AHB855"/>
      <c r="AHC855"/>
      <c r="AHD855"/>
      <c r="AHE855"/>
      <c r="AHF855"/>
      <c r="AHG855"/>
      <c r="AHH855"/>
      <c r="AHI855"/>
      <c r="AHJ855"/>
      <c r="AHK855"/>
      <c r="AHL855"/>
      <c r="AHM855"/>
      <c r="AHN855"/>
      <c r="AHO855"/>
      <c r="AHP855"/>
      <c r="AHQ855"/>
      <c r="AHR855"/>
      <c r="AHS855"/>
      <c r="AHT855"/>
      <c r="AHU855"/>
      <c r="AHV855"/>
      <c r="AHW855"/>
      <c r="AHX855"/>
      <c r="AHY855"/>
      <c r="AHZ855"/>
      <c r="AIA855"/>
      <c r="AIB855"/>
      <c r="AIC855"/>
      <c r="AID855"/>
      <c r="AIE855"/>
      <c r="AIF855"/>
      <c r="AIG855"/>
      <c r="AIH855"/>
      <c r="AII855"/>
      <c r="AIJ855"/>
      <c r="AIK855"/>
      <c r="AIL855"/>
      <c r="AIM855"/>
      <c r="AIN855"/>
      <c r="AIO855"/>
      <c r="AIP855"/>
      <c r="AIQ855"/>
      <c r="AIR855"/>
      <c r="AIS855"/>
      <c r="AIT855"/>
      <c r="AIU855"/>
      <c r="AIV855"/>
      <c r="AIW855"/>
      <c r="AIX855"/>
      <c r="AIY855"/>
      <c r="AIZ855"/>
      <c r="AJA855"/>
      <c r="AJB855"/>
      <c r="AJC855"/>
      <c r="AJD855"/>
      <c r="AJE855"/>
      <c r="AJF855"/>
      <c r="AJG855"/>
      <c r="AJH855"/>
      <c r="AJI855"/>
      <c r="AJJ855"/>
      <c r="AJK855"/>
      <c r="AJL855"/>
      <c r="AJM855"/>
      <c r="AJN855"/>
      <c r="AJO855"/>
      <c r="AJP855"/>
      <c r="AJQ855"/>
      <c r="AJR855"/>
      <c r="AJS855"/>
      <c r="AJT855"/>
      <c r="AJU855"/>
      <c r="AJV855"/>
      <c r="AJW855"/>
      <c r="AJX855"/>
      <c r="AJY855"/>
      <c r="AJZ855"/>
      <c r="AKA855"/>
      <c r="AKB855"/>
      <c r="AKC855"/>
      <c r="AKD855"/>
      <c r="AKE855"/>
      <c r="AKF855"/>
      <c r="AKG855"/>
      <c r="AKH855"/>
      <c r="AKI855"/>
      <c r="AKJ855"/>
      <c r="AKK855"/>
      <c r="AKL855"/>
      <c r="AKM855"/>
      <c r="AKN855"/>
      <c r="AKO855"/>
      <c r="AKP855"/>
      <c r="AKQ855"/>
      <c r="AKR855"/>
      <c r="AKS855"/>
      <c r="AKT855"/>
      <c r="AKU855"/>
      <c r="AKV855"/>
      <c r="AKW855"/>
      <c r="AKX855"/>
      <c r="AKY855"/>
      <c r="AKZ855"/>
      <c r="ALA855"/>
      <c r="ALB855"/>
      <c r="ALC855"/>
      <c r="ALD855"/>
      <c r="ALE855"/>
      <c r="ALF855"/>
      <c r="ALG855"/>
      <c r="ALH855"/>
      <c r="ALI855"/>
      <c r="ALJ855"/>
      <c r="ALK855"/>
      <c r="ALL855"/>
      <c r="ALM855"/>
      <c r="ALN855"/>
      <c r="ALO855"/>
      <c r="ALP855"/>
      <c r="ALQ855"/>
      <c r="ALR855"/>
      <c r="ALS855"/>
      <c r="ALT855"/>
      <c r="ALU855"/>
      <c r="ALV855"/>
      <c r="ALW855"/>
      <c r="ALX855"/>
      <c r="ALY855"/>
      <c r="ALZ855"/>
      <c r="AMA855"/>
      <c r="AMB855"/>
      <c r="AMC855"/>
      <c r="AMD855"/>
      <c r="AME855"/>
      <c r="AMF855"/>
      <c r="AMG855"/>
      <c r="AMH855"/>
      <c r="AMI855"/>
      <c r="AMJ855"/>
    </row>
    <row r="856" spans="1:1024">
      <c r="A856" s="85"/>
      <c r="B856" s="86" t="s">
        <v>32</v>
      </c>
      <c r="C856" s="96">
        <v>14474045</v>
      </c>
      <c r="D856" s="96">
        <v>5474045</v>
      </c>
      <c r="E856" s="96">
        <v>2800798</v>
      </c>
      <c r="F856" s="87">
        <v>51.2</v>
      </c>
      <c r="G856" s="88" t="s">
        <v>425</v>
      </c>
      <c r="H856" s="88" t="s">
        <v>175</v>
      </c>
      <c r="I856" s="96">
        <v>31.64</v>
      </c>
      <c r="J856" s="96">
        <v>7.4</v>
      </c>
      <c r="K856" s="96">
        <v>7.19</v>
      </c>
      <c r="L856" s="89">
        <v>97.2</v>
      </c>
      <c r="M856" s="6"/>
      <c r="N856" s="6"/>
      <c r="O856" s="7"/>
      <c r="P856" s="6"/>
      <c r="Q856" s="6"/>
      <c r="R856" s="3"/>
      <c r="S856"/>
      <c r="T856"/>
      <c r="U856"/>
      <c r="V856"/>
      <c r="W856"/>
      <c r="X856"/>
      <c r="Y856"/>
      <c r="Z856" s="4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  <c r="AMB856"/>
      <c r="AMC856"/>
      <c r="AMD856"/>
      <c r="AME856"/>
      <c r="AMF856"/>
      <c r="AMG856"/>
      <c r="AMH856"/>
      <c r="AMI856"/>
      <c r="AMJ856"/>
    </row>
    <row r="857" spans="1:1024" ht="26.25">
      <c r="A857" s="108"/>
      <c r="B857" s="91" t="s">
        <v>32</v>
      </c>
      <c r="C857" s="94">
        <v>7771235</v>
      </c>
      <c r="D857" s="94">
        <v>9771235</v>
      </c>
      <c r="E857" s="94">
        <v>5674255</v>
      </c>
      <c r="F857" s="92">
        <v>58.1</v>
      </c>
      <c r="G857" s="93" t="s">
        <v>388</v>
      </c>
      <c r="H857" s="93" t="s">
        <v>175</v>
      </c>
      <c r="I857" s="94">
        <v>11.67</v>
      </c>
      <c r="J857" s="94">
        <v>7.28</v>
      </c>
      <c r="K857" s="94">
        <v>0</v>
      </c>
      <c r="L857" s="95">
        <v>0</v>
      </c>
      <c r="M857" s="6"/>
      <c r="N857" s="6"/>
      <c r="O857" s="7"/>
      <c r="P857" s="6"/>
      <c r="Q857" s="6"/>
      <c r="R857" s="3"/>
      <c r="S857"/>
      <c r="T857"/>
      <c r="U857"/>
      <c r="V857"/>
      <c r="W857"/>
      <c r="X857"/>
      <c r="Y857"/>
      <c r="Z857" s="4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  <c r="AMB857"/>
      <c r="AMC857"/>
      <c r="AMD857"/>
      <c r="AME857"/>
      <c r="AMF857"/>
      <c r="AMG857"/>
      <c r="AMH857"/>
      <c r="AMI857"/>
      <c r="AMJ857"/>
    </row>
    <row r="858" spans="1:1024" ht="39">
      <c r="A858" s="85"/>
      <c r="B858" s="86" t="s">
        <v>32</v>
      </c>
      <c r="C858" s="96">
        <v>2000000</v>
      </c>
      <c r="D858" s="96">
        <v>0</v>
      </c>
      <c r="E858" s="96">
        <v>0</v>
      </c>
      <c r="F858" s="87">
        <v>0</v>
      </c>
      <c r="G858" s="88" t="s">
        <v>426</v>
      </c>
      <c r="H858" s="88" t="s">
        <v>175</v>
      </c>
      <c r="I858" s="96">
        <v>10</v>
      </c>
      <c r="J858" s="96">
        <v>60</v>
      </c>
      <c r="K858" s="96">
        <v>0</v>
      </c>
      <c r="L858" s="89">
        <v>0</v>
      </c>
      <c r="M858" s="6"/>
      <c r="N858" s="6"/>
      <c r="O858" s="7"/>
      <c r="P858" s="6"/>
      <c r="Q858" s="6"/>
      <c r="R858" s="3"/>
      <c r="S858"/>
      <c r="T858"/>
      <c r="U858"/>
      <c r="V858"/>
      <c r="W858"/>
      <c r="X858"/>
      <c r="Y858"/>
      <c r="Z858" s="4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  <c r="AMB858"/>
      <c r="AMC858"/>
      <c r="AMD858"/>
      <c r="AME858"/>
      <c r="AMF858"/>
      <c r="AMG858"/>
      <c r="AMH858"/>
      <c r="AMI858"/>
      <c r="AMJ858"/>
    </row>
    <row r="859" spans="1:1024">
      <c r="A859" s="108"/>
      <c r="B859" s="91" t="s">
        <v>32</v>
      </c>
      <c r="C859" s="94">
        <v>15081103</v>
      </c>
      <c r="D859" s="94">
        <v>17081103</v>
      </c>
      <c r="E859" s="94">
        <v>14443622</v>
      </c>
      <c r="F859" s="92">
        <v>84.6</v>
      </c>
      <c r="G859" s="93" t="s">
        <v>390</v>
      </c>
      <c r="H859" s="93" t="s">
        <v>175</v>
      </c>
      <c r="I859" s="94">
        <v>42.48</v>
      </c>
      <c r="J859" s="94">
        <v>45.99</v>
      </c>
      <c r="K859" s="94">
        <v>45.96</v>
      </c>
      <c r="L859" s="95">
        <v>99.9</v>
      </c>
      <c r="M859" s="6"/>
      <c r="N859" s="6"/>
      <c r="O859" s="7"/>
      <c r="P859" s="6"/>
      <c r="Q859" s="6"/>
      <c r="R859" s="3"/>
      <c r="S859"/>
      <c r="T859"/>
      <c r="U859"/>
      <c r="V859"/>
      <c r="W859"/>
      <c r="X859"/>
      <c r="Y859"/>
      <c r="Z859" s="4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  <c r="AMB859"/>
      <c r="AMC859"/>
      <c r="AMD859"/>
      <c r="AME859"/>
      <c r="AMF859"/>
      <c r="AMG859"/>
      <c r="AMH859"/>
      <c r="AMI859"/>
      <c r="AMJ859"/>
    </row>
    <row r="860" spans="1:1024" ht="39">
      <c r="A860" s="85"/>
      <c r="B860" s="86" t="s">
        <v>32</v>
      </c>
      <c r="C860" s="96">
        <v>18209792</v>
      </c>
      <c r="D860" s="96">
        <v>24709792</v>
      </c>
      <c r="E860" s="96">
        <v>22313151</v>
      </c>
      <c r="F860" s="87">
        <v>90.3</v>
      </c>
      <c r="G860" s="88" t="s">
        <v>391</v>
      </c>
      <c r="H860" s="88" t="s">
        <v>175</v>
      </c>
      <c r="I860" s="96">
        <v>36.72</v>
      </c>
      <c r="J860" s="96">
        <v>42.42</v>
      </c>
      <c r="K860" s="96">
        <v>42.42</v>
      </c>
      <c r="L860" s="89">
        <v>100</v>
      </c>
      <c r="M860" s="6"/>
      <c r="N860" s="6"/>
      <c r="O860" s="7"/>
      <c r="P860" s="6"/>
      <c r="Q860" s="6"/>
      <c r="R860" s="3"/>
      <c r="S860"/>
      <c r="T860"/>
      <c r="U860"/>
      <c r="V860"/>
      <c r="W860"/>
      <c r="X860"/>
      <c r="Y860"/>
      <c r="Z860" s="4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  <c r="AMB860"/>
      <c r="AMC860"/>
      <c r="AMD860"/>
      <c r="AME860"/>
      <c r="AMF860"/>
      <c r="AMG860"/>
      <c r="AMH860"/>
      <c r="AMI860"/>
      <c r="AMJ860"/>
    </row>
    <row r="861" spans="1:1024" ht="39">
      <c r="A861" s="108"/>
      <c r="B861" s="91" t="s">
        <v>32</v>
      </c>
      <c r="C861" s="94">
        <v>12643201</v>
      </c>
      <c r="D861" s="94">
        <v>11843201</v>
      </c>
      <c r="E861" s="94">
        <v>9209366</v>
      </c>
      <c r="F861" s="92">
        <v>77.8</v>
      </c>
      <c r="G861" s="93" t="s">
        <v>427</v>
      </c>
      <c r="H861" s="93" t="s">
        <v>175</v>
      </c>
      <c r="I861" s="94">
        <v>33.08</v>
      </c>
      <c r="J861" s="94">
        <v>28.98</v>
      </c>
      <c r="K861" s="94">
        <v>28.98</v>
      </c>
      <c r="L861" s="95">
        <v>100</v>
      </c>
      <c r="M861" s="6"/>
      <c r="N861" s="6"/>
      <c r="O861" s="7"/>
      <c r="P861" s="6"/>
      <c r="Q861" s="6"/>
      <c r="R861" s="3"/>
      <c r="S861"/>
      <c r="T861"/>
      <c r="U861"/>
      <c r="V861"/>
      <c r="W861"/>
      <c r="X861"/>
      <c r="Y861"/>
      <c r="Z861" s="4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  <c r="AMB861"/>
      <c r="AMC861"/>
      <c r="AMD861"/>
      <c r="AME861"/>
      <c r="AMF861"/>
      <c r="AMG861"/>
      <c r="AMH861"/>
      <c r="AMI861"/>
      <c r="AMJ861"/>
    </row>
    <row r="862" spans="1:1024" ht="39">
      <c r="A862" s="85"/>
      <c r="B862" s="86" t="s">
        <v>32</v>
      </c>
      <c r="C862" s="96">
        <v>17285444</v>
      </c>
      <c r="D862" s="96">
        <v>23285444</v>
      </c>
      <c r="E862" s="96">
        <v>21083271</v>
      </c>
      <c r="F862" s="87">
        <v>90.5</v>
      </c>
      <c r="G862" s="88" t="s">
        <v>428</v>
      </c>
      <c r="H862" s="88" t="s">
        <v>175</v>
      </c>
      <c r="I862" s="96">
        <v>62.5</v>
      </c>
      <c r="J862" s="96">
        <v>54.49</v>
      </c>
      <c r="K862" s="96">
        <v>68.12</v>
      </c>
      <c r="L862" s="89">
        <v>125</v>
      </c>
      <c r="M862" s="6"/>
      <c r="N862" s="6"/>
      <c r="O862" s="7"/>
      <c r="P862" s="6"/>
      <c r="Q862" s="6"/>
      <c r="R862" s="3"/>
      <c r="S862"/>
      <c r="T862"/>
      <c r="U862"/>
      <c r="V862"/>
      <c r="W862"/>
      <c r="X862"/>
      <c r="Y862"/>
      <c r="Z862" s="4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  <c r="AMB862"/>
      <c r="AMC862"/>
      <c r="AMD862"/>
      <c r="AME862"/>
      <c r="AMF862"/>
      <c r="AMG862"/>
      <c r="AMH862"/>
      <c r="AMI862"/>
      <c r="AMJ862"/>
    </row>
    <row r="863" spans="1:1024" ht="26.25">
      <c r="A863" s="108"/>
      <c r="B863" s="91" t="s">
        <v>32</v>
      </c>
      <c r="C863" s="94">
        <v>7019626</v>
      </c>
      <c r="D863" s="94">
        <v>10319626</v>
      </c>
      <c r="E863" s="94">
        <v>8201144</v>
      </c>
      <c r="F863" s="92">
        <v>79.5</v>
      </c>
      <c r="G863" s="93" t="s">
        <v>429</v>
      </c>
      <c r="H863" s="93" t="s">
        <v>175</v>
      </c>
      <c r="I863" s="94">
        <v>62.5</v>
      </c>
      <c r="J863" s="94">
        <v>32.93</v>
      </c>
      <c r="K863" s="94">
        <v>41.17</v>
      </c>
      <c r="L863" s="95">
        <v>125</v>
      </c>
      <c r="M863" s="6"/>
      <c r="N863" s="6"/>
      <c r="O863" s="7"/>
      <c r="P863" s="6"/>
      <c r="Q863" s="6"/>
      <c r="R863" s="3"/>
      <c r="S863"/>
      <c r="T863"/>
      <c r="U863"/>
      <c r="V863"/>
      <c r="W863"/>
      <c r="X863"/>
      <c r="Y863"/>
      <c r="Z863" s="4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  <c r="AMB863"/>
      <c r="AMC863"/>
      <c r="AMD863"/>
      <c r="AME863"/>
      <c r="AMF863"/>
      <c r="AMG863"/>
      <c r="AMH863"/>
      <c r="AMI863"/>
      <c r="AMJ863"/>
    </row>
    <row r="864" spans="1:1024" ht="39">
      <c r="A864" s="85"/>
      <c r="B864" s="86" t="s">
        <v>32</v>
      </c>
      <c r="C864" s="96">
        <v>2000000</v>
      </c>
      <c r="D864" s="96">
        <v>0</v>
      </c>
      <c r="E864" s="96">
        <v>0</v>
      </c>
      <c r="F864" s="87">
        <v>0</v>
      </c>
      <c r="G864" s="88" t="s">
        <v>430</v>
      </c>
      <c r="H864" s="88" t="s">
        <v>175</v>
      </c>
      <c r="I864" s="96">
        <v>10</v>
      </c>
      <c r="J864" s="96">
        <v>35</v>
      </c>
      <c r="K864" s="96">
        <v>0</v>
      </c>
      <c r="L864" s="89">
        <v>0</v>
      </c>
      <c r="M864" s="6"/>
      <c r="N864" s="6"/>
      <c r="O864" s="7"/>
      <c r="P864" s="6"/>
      <c r="Q864" s="6"/>
      <c r="R864" s="3"/>
      <c r="S864"/>
      <c r="T864"/>
      <c r="U864"/>
      <c r="V864"/>
      <c r="W864"/>
      <c r="X864"/>
      <c r="Y864"/>
      <c r="Z864" s="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  <c r="ZY864"/>
      <c r="ZZ864"/>
      <c r="AAA864"/>
      <c r="AAB864"/>
      <c r="AAC864"/>
      <c r="AAD864"/>
      <c r="AAE864"/>
      <c r="AAF864"/>
      <c r="AAG864"/>
      <c r="AAH864"/>
      <c r="AAI864"/>
      <c r="AAJ864"/>
      <c r="AAK864"/>
      <c r="AAL864"/>
      <c r="AAM864"/>
      <c r="AAN864"/>
      <c r="AAO864"/>
      <c r="AAP864"/>
      <c r="AAQ864"/>
      <c r="AAR864"/>
      <c r="AAS864"/>
      <c r="AAT864"/>
      <c r="AAU864"/>
      <c r="AAV864"/>
      <c r="AAW864"/>
      <c r="AAX864"/>
      <c r="AAY864"/>
      <c r="AAZ864"/>
      <c r="ABA864"/>
      <c r="ABB864"/>
      <c r="ABC864"/>
      <c r="ABD864"/>
      <c r="ABE864"/>
      <c r="ABF864"/>
      <c r="ABG864"/>
      <c r="ABH864"/>
      <c r="ABI864"/>
      <c r="ABJ864"/>
      <c r="ABK864"/>
      <c r="ABL864"/>
      <c r="ABM864"/>
      <c r="ABN864"/>
      <c r="ABO864"/>
      <c r="ABP864"/>
      <c r="ABQ864"/>
      <c r="ABR864"/>
      <c r="ABS864"/>
      <c r="ABT864"/>
      <c r="ABU864"/>
      <c r="ABV864"/>
      <c r="ABW864"/>
      <c r="ABX864"/>
      <c r="ABY864"/>
      <c r="ABZ864"/>
      <c r="ACA864"/>
      <c r="ACB864"/>
      <c r="ACC864"/>
      <c r="ACD864"/>
      <c r="ACE864"/>
      <c r="ACF864"/>
      <c r="ACG864"/>
      <c r="ACH864"/>
      <c r="ACI864"/>
      <c r="ACJ864"/>
      <c r="ACK864"/>
      <c r="ACL864"/>
      <c r="ACM864"/>
      <c r="ACN864"/>
      <c r="ACO864"/>
      <c r="ACP864"/>
      <c r="ACQ864"/>
      <c r="ACR864"/>
      <c r="ACS864"/>
      <c r="ACT864"/>
      <c r="ACU864"/>
      <c r="ACV864"/>
      <c r="ACW864"/>
      <c r="ACX864"/>
      <c r="ACY864"/>
      <c r="ACZ864"/>
      <c r="ADA864"/>
      <c r="ADB864"/>
      <c r="ADC864"/>
      <c r="ADD864"/>
      <c r="ADE864"/>
      <c r="ADF864"/>
      <c r="ADG864"/>
      <c r="ADH864"/>
      <c r="ADI864"/>
      <c r="ADJ864"/>
      <c r="ADK864"/>
      <c r="ADL864"/>
      <c r="ADM864"/>
      <c r="ADN864"/>
      <c r="ADO864"/>
      <c r="ADP864"/>
      <c r="ADQ864"/>
      <c r="ADR864"/>
      <c r="ADS864"/>
      <c r="ADT864"/>
      <c r="ADU864"/>
      <c r="ADV864"/>
      <c r="ADW864"/>
      <c r="ADX864"/>
      <c r="ADY864"/>
      <c r="ADZ864"/>
      <c r="AEA864"/>
      <c r="AEB864"/>
      <c r="AEC864"/>
      <c r="AED864"/>
      <c r="AEE864"/>
      <c r="AEF864"/>
      <c r="AEG864"/>
      <c r="AEH864"/>
      <c r="AEI864"/>
      <c r="AEJ864"/>
      <c r="AEK864"/>
      <c r="AEL864"/>
      <c r="AEM864"/>
      <c r="AEN864"/>
      <c r="AEO864"/>
      <c r="AEP864"/>
      <c r="AEQ864"/>
      <c r="AER864"/>
      <c r="AES864"/>
      <c r="AET864"/>
      <c r="AEU864"/>
      <c r="AEV864"/>
      <c r="AEW864"/>
      <c r="AEX864"/>
      <c r="AEY864"/>
      <c r="AEZ864"/>
      <c r="AFA864"/>
      <c r="AFB864"/>
      <c r="AFC864"/>
      <c r="AFD864"/>
      <c r="AFE864"/>
      <c r="AFF864"/>
      <c r="AFG864"/>
      <c r="AFH864"/>
      <c r="AFI864"/>
      <c r="AFJ864"/>
      <c r="AFK864"/>
      <c r="AFL864"/>
      <c r="AFM864"/>
      <c r="AFN864"/>
      <c r="AFO864"/>
      <c r="AFP864"/>
      <c r="AFQ864"/>
      <c r="AFR864"/>
      <c r="AFS864"/>
      <c r="AFT864"/>
      <c r="AFU864"/>
      <c r="AFV864"/>
      <c r="AFW864"/>
      <c r="AFX864"/>
      <c r="AFY864"/>
      <c r="AFZ864"/>
      <c r="AGA864"/>
      <c r="AGB864"/>
      <c r="AGC864"/>
      <c r="AGD864"/>
      <c r="AGE864"/>
      <c r="AGF864"/>
      <c r="AGG864"/>
      <c r="AGH864"/>
      <c r="AGI864"/>
      <c r="AGJ864"/>
      <c r="AGK864"/>
      <c r="AGL864"/>
      <c r="AGM864"/>
      <c r="AGN864"/>
      <c r="AGO864"/>
      <c r="AGP864"/>
      <c r="AGQ864"/>
      <c r="AGR864"/>
      <c r="AGS864"/>
      <c r="AGT864"/>
      <c r="AGU864"/>
      <c r="AGV864"/>
      <c r="AGW864"/>
      <c r="AGX864"/>
      <c r="AGY864"/>
      <c r="AGZ864"/>
      <c r="AHA864"/>
      <c r="AHB864"/>
      <c r="AHC864"/>
      <c r="AHD864"/>
      <c r="AHE864"/>
      <c r="AHF864"/>
      <c r="AHG864"/>
      <c r="AHH864"/>
      <c r="AHI864"/>
      <c r="AHJ864"/>
      <c r="AHK864"/>
      <c r="AHL864"/>
      <c r="AHM864"/>
      <c r="AHN864"/>
      <c r="AHO864"/>
      <c r="AHP864"/>
      <c r="AHQ864"/>
      <c r="AHR864"/>
      <c r="AHS864"/>
      <c r="AHT864"/>
      <c r="AHU864"/>
      <c r="AHV864"/>
      <c r="AHW864"/>
      <c r="AHX864"/>
      <c r="AHY864"/>
      <c r="AHZ864"/>
      <c r="AIA864"/>
      <c r="AIB864"/>
      <c r="AIC864"/>
      <c r="AID864"/>
      <c r="AIE864"/>
      <c r="AIF864"/>
      <c r="AIG864"/>
      <c r="AIH864"/>
      <c r="AII864"/>
      <c r="AIJ864"/>
      <c r="AIK864"/>
      <c r="AIL864"/>
      <c r="AIM864"/>
      <c r="AIN864"/>
      <c r="AIO864"/>
      <c r="AIP864"/>
      <c r="AIQ864"/>
      <c r="AIR864"/>
      <c r="AIS864"/>
      <c r="AIT864"/>
      <c r="AIU864"/>
      <c r="AIV864"/>
      <c r="AIW864"/>
      <c r="AIX864"/>
      <c r="AIY864"/>
      <c r="AIZ864"/>
      <c r="AJA864"/>
      <c r="AJB864"/>
      <c r="AJC864"/>
      <c r="AJD864"/>
      <c r="AJE864"/>
      <c r="AJF864"/>
      <c r="AJG864"/>
      <c r="AJH864"/>
      <c r="AJI864"/>
      <c r="AJJ864"/>
      <c r="AJK864"/>
      <c r="AJL864"/>
      <c r="AJM864"/>
      <c r="AJN864"/>
      <c r="AJO864"/>
      <c r="AJP864"/>
      <c r="AJQ864"/>
      <c r="AJR864"/>
      <c r="AJS864"/>
      <c r="AJT864"/>
      <c r="AJU864"/>
      <c r="AJV864"/>
      <c r="AJW864"/>
      <c r="AJX864"/>
      <c r="AJY864"/>
      <c r="AJZ864"/>
      <c r="AKA864"/>
      <c r="AKB864"/>
      <c r="AKC864"/>
      <c r="AKD864"/>
      <c r="AKE864"/>
      <c r="AKF864"/>
      <c r="AKG864"/>
      <c r="AKH864"/>
      <c r="AKI864"/>
      <c r="AKJ864"/>
      <c r="AKK864"/>
      <c r="AKL864"/>
      <c r="AKM864"/>
      <c r="AKN864"/>
      <c r="AKO864"/>
      <c r="AKP864"/>
      <c r="AKQ864"/>
      <c r="AKR864"/>
      <c r="AKS864"/>
      <c r="AKT864"/>
      <c r="AKU864"/>
      <c r="AKV864"/>
      <c r="AKW864"/>
      <c r="AKX864"/>
      <c r="AKY864"/>
      <c r="AKZ864"/>
      <c r="ALA864"/>
      <c r="ALB864"/>
      <c r="ALC864"/>
      <c r="ALD864"/>
      <c r="ALE864"/>
      <c r="ALF864"/>
      <c r="ALG864"/>
      <c r="ALH864"/>
      <c r="ALI864"/>
      <c r="ALJ864"/>
      <c r="ALK864"/>
      <c r="ALL864"/>
      <c r="ALM864"/>
      <c r="ALN864"/>
      <c r="ALO864"/>
      <c r="ALP864"/>
      <c r="ALQ864"/>
      <c r="ALR864"/>
      <c r="ALS864"/>
      <c r="ALT864"/>
      <c r="ALU864"/>
      <c r="ALV864"/>
      <c r="ALW864"/>
      <c r="ALX864"/>
      <c r="ALY864"/>
      <c r="ALZ864"/>
      <c r="AMA864"/>
      <c r="AMB864"/>
      <c r="AMC864"/>
      <c r="AMD864"/>
      <c r="AME864"/>
      <c r="AMF864"/>
      <c r="AMG864"/>
      <c r="AMH864"/>
      <c r="AMI864"/>
      <c r="AMJ864"/>
    </row>
    <row r="865" spans="1:1024" ht="26.25">
      <c r="A865" s="108"/>
      <c r="B865" s="91" t="s">
        <v>32</v>
      </c>
      <c r="C865" s="94">
        <v>4433192</v>
      </c>
      <c r="D865" s="94">
        <v>9433192</v>
      </c>
      <c r="E865" s="94">
        <v>8031199</v>
      </c>
      <c r="F865" s="92">
        <v>85.1</v>
      </c>
      <c r="G865" s="93" t="s">
        <v>396</v>
      </c>
      <c r="H865" s="93" t="s">
        <v>175</v>
      </c>
      <c r="I865" s="94">
        <v>18.829999999999998</v>
      </c>
      <c r="J865" s="94">
        <v>22.48</v>
      </c>
      <c r="K865" s="94">
        <v>22.48</v>
      </c>
      <c r="L865" s="95">
        <v>100</v>
      </c>
      <c r="M865" s="6"/>
      <c r="N865" s="6"/>
      <c r="O865" s="7"/>
      <c r="P865" s="6"/>
      <c r="Q865" s="6"/>
      <c r="R865" s="3"/>
      <c r="S865"/>
      <c r="T865"/>
      <c r="U865"/>
      <c r="V865"/>
      <c r="W865"/>
      <c r="X865"/>
      <c r="Y865"/>
      <c r="Z865" s="4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  <c r="AMB865"/>
      <c r="AMC865"/>
      <c r="AMD865"/>
      <c r="AME865"/>
      <c r="AMF865"/>
      <c r="AMG865"/>
      <c r="AMH865"/>
      <c r="AMI865"/>
      <c r="AMJ865"/>
    </row>
    <row r="866" spans="1:1024" ht="26.25">
      <c r="A866" s="85"/>
      <c r="B866" s="86" t="s">
        <v>32</v>
      </c>
      <c r="C866" s="96">
        <v>4383667</v>
      </c>
      <c r="D866" s="96">
        <v>2883667</v>
      </c>
      <c r="E866" s="96">
        <v>2047027</v>
      </c>
      <c r="F866" s="87">
        <v>71</v>
      </c>
      <c r="G866" s="88" t="s">
        <v>397</v>
      </c>
      <c r="H866" s="88" t="s">
        <v>175</v>
      </c>
      <c r="I866" s="96">
        <v>10.01</v>
      </c>
      <c r="J866" s="96">
        <v>1.81</v>
      </c>
      <c r="K866" s="96">
        <v>1.81</v>
      </c>
      <c r="L866" s="89">
        <v>100</v>
      </c>
      <c r="M866" s="6"/>
      <c r="N866" s="6"/>
      <c r="O866" s="7"/>
      <c r="P866" s="6"/>
      <c r="Q866" s="6"/>
      <c r="R866" s="3"/>
      <c r="S866"/>
      <c r="T866"/>
      <c r="U866"/>
      <c r="V866"/>
      <c r="W866"/>
      <c r="X866"/>
      <c r="Y866"/>
      <c r="Z866" s="4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  <c r="AMB866"/>
      <c r="AMC866"/>
      <c r="AMD866"/>
      <c r="AME866"/>
      <c r="AMF866"/>
      <c r="AMG866"/>
      <c r="AMH866"/>
      <c r="AMI866"/>
      <c r="AMJ866"/>
    </row>
    <row r="867" spans="1:1024" ht="26.25">
      <c r="A867" s="108"/>
      <c r="B867" s="91" t="s">
        <v>32</v>
      </c>
      <c r="C867" s="94">
        <v>2054330</v>
      </c>
      <c r="D867" s="94">
        <v>5054330</v>
      </c>
      <c r="E867" s="94">
        <v>4588099</v>
      </c>
      <c r="F867" s="92">
        <v>90.8</v>
      </c>
      <c r="G867" s="93" t="s">
        <v>398</v>
      </c>
      <c r="H867" s="93" t="s">
        <v>175</v>
      </c>
      <c r="I867" s="94">
        <v>60</v>
      </c>
      <c r="J867" s="94">
        <v>20.63</v>
      </c>
      <c r="K867" s="94">
        <v>20.63</v>
      </c>
      <c r="L867" s="95">
        <v>100</v>
      </c>
      <c r="M867" s="6"/>
      <c r="N867" s="6"/>
      <c r="O867" s="7"/>
      <c r="P867" s="6"/>
      <c r="Q867" s="6"/>
      <c r="R867" s="3"/>
      <c r="S867"/>
      <c r="T867"/>
      <c r="U867"/>
      <c r="V867"/>
      <c r="W867"/>
      <c r="X867"/>
      <c r="Y867"/>
      <c r="Z867" s="4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  <c r="AMB867"/>
      <c r="AMC867"/>
      <c r="AMD867"/>
      <c r="AME867"/>
      <c r="AMF867"/>
      <c r="AMG867"/>
      <c r="AMH867"/>
      <c r="AMI867"/>
      <c r="AMJ867"/>
    </row>
    <row r="868" spans="1:1024" ht="26.25">
      <c r="A868" s="85"/>
      <c r="B868" s="86" t="s">
        <v>32</v>
      </c>
      <c r="C868" s="96">
        <v>12500000</v>
      </c>
      <c r="D868" s="96">
        <v>30000000</v>
      </c>
      <c r="E868" s="96">
        <v>27294146</v>
      </c>
      <c r="F868" s="87">
        <v>91</v>
      </c>
      <c r="G868" s="88" t="s">
        <v>431</v>
      </c>
      <c r="H868" s="88" t="s">
        <v>175</v>
      </c>
      <c r="I868" s="96">
        <v>50</v>
      </c>
      <c r="J868" s="96">
        <v>78</v>
      </c>
      <c r="K868" s="96">
        <v>94.55</v>
      </c>
      <c r="L868" s="89">
        <v>121.2</v>
      </c>
      <c r="M868" s="6"/>
      <c r="N868" s="6"/>
      <c r="O868" s="7"/>
      <c r="P868" s="6"/>
      <c r="Q868" s="6"/>
      <c r="R868" s="3"/>
      <c r="S868"/>
      <c r="T868"/>
      <c r="U868"/>
      <c r="V868"/>
      <c r="W868"/>
      <c r="X868"/>
      <c r="Y868"/>
      <c r="Z868" s="4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  <c r="AMB868"/>
      <c r="AMC868"/>
      <c r="AMD868"/>
      <c r="AME868"/>
      <c r="AMF868"/>
      <c r="AMG868"/>
      <c r="AMH868"/>
      <c r="AMI868"/>
      <c r="AMJ868"/>
    </row>
    <row r="869" spans="1:1024" ht="26.25">
      <c r="A869" s="108"/>
      <c r="B869" s="91" t="s">
        <v>32</v>
      </c>
      <c r="C869" s="94">
        <v>12500000</v>
      </c>
      <c r="D869" s="94">
        <v>23000000</v>
      </c>
      <c r="E869" s="94">
        <v>20290789</v>
      </c>
      <c r="F869" s="92">
        <v>88.2</v>
      </c>
      <c r="G869" s="93" t="s">
        <v>432</v>
      </c>
      <c r="H869" s="93" t="s">
        <v>175</v>
      </c>
      <c r="I869" s="94">
        <v>50</v>
      </c>
      <c r="J869" s="94">
        <v>78</v>
      </c>
      <c r="K869" s="94">
        <v>72.930000000000007</v>
      </c>
      <c r="L869" s="95">
        <v>93.5</v>
      </c>
      <c r="M869" s="6"/>
      <c r="N869" s="6"/>
      <c r="O869" s="7"/>
      <c r="P869" s="6"/>
      <c r="Q869" s="6"/>
      <c r="R869" s="3"/>
      <c r="S869"/>
      <c r="T869"/>
      <c r="U869"/>
      <c r="V869"/>
      <c r="W869"/>
      <c r="X869"/>
      <c r="Y869"/>
      <c r="Z869" s="4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  <c r="AMB869"/>
      <c r="AMC869"/>
      <c r="AMD869"/>
      <c r="AME869"/>
      <c r="AMF869"/>
      <c r="AMG869"/>
      <c r="AMH869"/>
      <c r="AMI869"/>
      <c r="AMJ869"/>
    </row>
    <row r="870" spans="1:1024" ht="26.25">
      <c r="A870" s="85"/>
      <c r="B870" s="86" t="s">
        <v>32</v>
      </c>
      <c r="C870" s="96">
        <v>9375000</v>
      </c>
      <c r="D870" s="96">
        <v>28025000</v>
      </c>
      <c r="E870" s="96">
        <v>27853206</v>
      </c>
      <c r="F870" s="87">
        <v>99.4</v>
      </c>
      <c r="G870" s="88" t="s">
        <v>433</v>
      </c>
      <c r="H870" s="88" t="s">
        <v>175</v>
      </c>
      <c r="I870" s="96">
        <v>37.5</v>
      </c>
      <c r="J870" s="96">
        <v>78</v>
      </c>
      <c r="K870" s="96">
        <v>95.65</v>
      </c>
      <c r="L870" s="89">
        <v>122.6</v>
      </c>
      <c r="M870" s="6"/>
      <c r="N870" s="6"/>
      <c r="O870" s="7"/>
      <c r="P870" s="6"/>
      <c r="Q870" s="6"/>
      <c r="R870" s="3"/>
      <c r="S870"/>
      <c r="T870"/>
      <c r="U870"/>
      <c r="V870"/>
      <c r="W870"/>
      <c r="X870"/>
      <c r="Y870"/>
      <c r="Z870" s="4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  <c r="AMB870"/>
      <c r="AMC870"/>
      <c r="AMD870"/>
      <c r="AME870"/>
      <c r="AMF870"/>
      <c r="AMG870"/>
      <c r="AMH870"/>
      <c r="AMI870"/>
      <c r="AMJ870"/>
    </row>
    <row r="871" spans="1:1024" ht="26.25">
      <c r="A871" s="108"/>
      <c r="B871" s="91" t="s">
        <v>32</v>
      </c>
      <c r="C871" s="94">
        <v>12500000</v>
      </c>
      <c r="D871" s="94">
        <v>0</v>
      </c>
      <c r="E871" s="94">
        <v>0</v>
      </c>
      <c r="F871" s="92">
        <v>0</v>
      </c>
      <c r="G871" s="93" t="s">
        <v>434</v>
      </c>
      <c r="H871" s="93" t="s">
        <v>175</v>
      </c>
      <c r="I871" s="94">
        <v>50</v>
      </c>
      <c r="J871" s="94">
        <v>12</v>
      </c>
      <c r="K871" s="94">
        <v>0</v>
      </c>
      <c r="L871" s="95">
        <v>0</v>
      </c>
      <c r="M871" s="6"/>
      <c r="N871" s="6"/>
      <c r="O871" s="7"/>
      <c r="P871" s="6"/>
      <c r="Q871" s="6"/>
      <c r="R871" s="3"/>
      <c r="S871"/>
      <c r="T871"/>
      <c r="U871"/>
      <c r="V871"/>
      <c r="W871"/>
      <c r="X871"/>
      <c r="Y871"/>
      <c r="Z871" s="4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  <c r="AMB871"/>
      <c r="AMC871"/>
      <c r="AMD871"/>
      <c r="AME871"/>
      <c r="AMF871"/>
      <c r="AMG871"/>
      <c r="AMH871"/>
      <c r="AMI871"/>
      <c r="AMJ871"/>
    </row>
    <row r="872" spans="1:1024" ht="26.25">
      <c r="A872" s="85"/>
      <c r="B872" s="86" t="s">
        <v>32</v>
      </c>
      <c r="C872" s="96">
        <v>12500000</v>
      </c>
      <c r="D872" s="96">
        <v>0</v>
      </c>
      <c r="E872" s="96">
        <v>0</v>
      </c>
      <c r="F872" s="87">
        <v>0</v>
      </c>
      <c r="G872" s="88" t="s">
        <v>435</v>
      </c>
      <c r="H872" s="88" t="s">
        <v>175</v>
      </c>
      <c r="I872" s="96">
        <v>50</v>
      </c>
      <c r="J872" s="96">
        <v>12</v>
      </c>
      <c r="K872" s="96">
        <v>0</v>
      </c>
      <c r="L872" s="89">
        <v>0</v>
      </c>
      <c r="M872" s="6"/>
      <c r="N872" s="6"/>
      <c r="O872" s="7"/>
      <c r="P872" s="6"/>
      <c r="Q872" s="6"/>
      <c r="R872" s="3"/>
      <c r="S872"/>
      <c r="T872"/>
      <c r="U872"/>
      <c r="V872"/>
      <c r="W872"/>
      <c r="X872"/>
      <c r="Y872"/>
      <c r="Z872" s="4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  <c r="AMB872"/>
      <c r="AMC872"/>
      <c r="AMD872"/>
      <c r="AME872"/>
      <c r="AMF872"/>
      <c r="AMG872"/>
      <c r="AMH872"/>
      <c r="AMI872"/>
      <c r="AMJ872"/>
    </row>
    <row r="873" spans="1:1024" ht="26.25">
      <c r="A873" s="108"/>
      <c r="B873" s="91" t="s">
        <v>32</v>
      </c>
      <c r="C873" s="94">
        <v>12500000</v>
      </c>
      <c r="D873" s="94">
        <v>0</v>
      </c>
      <c r="E873" s="94">
        <v>0</v>
      </c>
      <c r="F873" s="92">
        <v>0</v>
      </c>
      <c r="G873" s="93" t="s">
        <v>436</v>
      </c>
      <c r="H873" s="93" t="s">
        <v>175</v>
      </c>
      <c r="I873" s="94">
        <v>50</v>
      </c>
      <c r="J873" s="94">
        <v>28</v>
      </c>
      <c r="K873" s="94">
        <v>0</v>
      </c>
      <c r="L873" s="95">
        <v>0</v>
      </c>
      <c r="M873" s="6"/>
      <c r="N873" s="6"/>
      <c r="O873" s="7"/>
      <c r="P873" s="6"/>
      <c r="Q873" s="6"/>
      <c r="R873" s="3"/>
      <c r="S873"/>
      <c r="T873"/>
      <c r="U873"/>
      <c r="V873"/>
      <c r="W873"/>
      <c r="X873"/>
      <c r="Y873"/>
      <c r="Z873" s="4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  <c r="ZY873"/>
      <c r="ZZ873"/>
      <c r="AAA873"/>
      <c r="AAB873"/>
      <c r="AAC873"/>
      <c r="AAD873"/>
      <c r="AAE873"/>
      <c r="AAF873"/>
      <c r="AAG873"/>
      <c r="AAH873"/>
      <c r="AAI873"/>
      <c r="AAJ873"/>
      <c r="AAK873"/>
      <c r="AAL873"/>
      <c r="AAM873"/>
      <c r="AAN873"/>
      <c r="AAO873"/>
      <c r="AAP873"/>
      <c r="AAQ873"/>
      <c r="AAR873"/>
      <c r="AAS873"/>
      <c r="AAT873"/>
      <c r="AAU873"/>
      <c r="AAV873"/>
      <c r="AAW873"/>
      <c r="AAX873"/>
      <c r="AAY873"/>
      <c r="AAZ873"/>
      <c r="ABA873"/>
      <c r="ABB873"/>
      <c r="ABC873"/>
      <c r="ABD873"/>
      <c r="ABE873"/>
      <c r="ABF873"/>
      <c r="ABG873"/>
      <c r="ABH873"/>
      <c r="ABI873"/>
      <c r="ABJ873"/>
      <c r="ABK873"/>
      <c r="ABL873"/>
      <c r="ABM873"/>
      <c r="ABN873"/>
      <c r="ABO873"/>
      <c r="ABP873"/>
      <c r="ABQ873"/>
      <c r="ABR873"/>
      <c r="ABS873"/>
      <c r="ABT873"/>
      <c r="ABU873"/>
      <c r="ABV873"/>
      <c r="ABW873"/>
      <c r="ABX873"/>
      <c r="ABY873"/>
      <c r="ABZ873"/>
      <c r="ACA873"/>
      <c r="ACB873"/>
      <c r="ACC873"/>
      <c r="ACD873"/>
      <c r="ACE873"/>
      <c r="ACF873"/>
      <c r="ACG873"/>
      <c r="ACH873"/>
      <c r="ACI873"/>
      <c r="ACJ873"/>
      <c r="ACK873"/>
      <c r="ACL873"/>
      <c r="ACM873"/>
      <c r="ACN873"/>
      <c r="ACO873"/>
      <c r="ACP873"/>
      <c r="ACQ873"/>
      <c r="ACR873"/>
      <c r="ACS873"/>
      <c r="ACT873"/>
      <c r="ACU873"/>
      <c r="ACV873"/>
      <c r="ACW873"/>
      <c r="ACX873"/>
      <c r="ACY873"/>
      <c r="ACZ873"/>
      <c r="ADA873"/>
      <c r="ADB873"/>
      <c r="ADC873"/>
      <c r="ADD873"/>
      <c r="ADE873"/>
      <c r="ADF873"/>
      <c r="ADG873"/>
      <c r="ADH873"/>
      <c r="ADI873"/>
      <c r="ADJ873"/>
      <c r="ADK873"/>
      <c r="ADL873"/>
      <c r="ADM873"/>
      <c r="ADN873"/>
      <c r="ADO873"/>
      <c r="ADP873"/>
      <c r="ADQ873"/>
      <c r="ADR873"/>
      <c r="ADS873"/>
      <c r="ADT873"/>
      <c r="ADU873"/>
      <c r="ADV873"/>
      <c r="ADW873"/>
      <c r="ADX873"/>
      <c r="ADY873"/>
      <c r="ADZ873"/>
      <c r="AEA873"/>
      <c r="AEB873"/>
      <c r="AEC873"/>
      <c r="AED873"/>
      <c r="AEE873"/>
      <c r="AEF873"/>
      <c r="AEG873"/>
      <c r="AEH873"/>
      <c r="AEI873"/>
      <c r="AEJ873"/>
      <c r="AEK873"/>
      <c r="AEL873"/>
      <c r="AEM873"/>
      <c r="AEN873"/>
      <c r="AEO873"/>
      <c r="AEP873"/>
      <c r="AEQ873"/>
      <c r="AER873"/>
      <c r="AES873"/>
      <c r="AET873"/>
      <c r="AEU873"/>
      <c r="AEV873"/>
      <c r="AEW873"/>
      <c r="AEX873"/>
      <c r="AEY873"/>
      <c r="AEZ873"/>
      <c r="AFA873"/>
      <c r="AFB873"/>
      <c r="AFC873"/>
      <c r="AFD873"/>
      <c r="AFE873"/>
      <c r="AFF873"/>
      <c r="AFG873"/>
      <c r="AFH873"/>
      <c r="AFI873"/>
      <c r="AFJ873"/>
      <c r="AFK873"/>
      <c r="AFL873"/>
      <c r="AFM873"/>
      <c r="AFN873"/>
      <c r="AFO873"/>
      <c r="AFP873"/>
      <c r="AFQ873"/>
      <c r="AFR873"/>
      <c r="AFS873"/>
      <c r="AFT873"/>
      <c r="AFU873"/>
      <c r="AFV873"/>
      <c r="AFW873"/>
      <c r="AFX873"/>
      <c r="AFY873"/>
      <c r="AFZ873"/>
      <c r="AGA873"/>
      <c r="AGB873"/>
      <c r="AGC873"/>
      <c r="AGD873"/>
      <c r="AGE873"/>
      <c r="AGF873"/>
      <c r="AGG873"/>
      <c r="AGH873"/>
      <c r="AGI873"/>
      <c r="AGJ873"/>
      <c r="AGK873"/>
      <c r="AGL873"/>
      <c r="AGM873"/>
      <c r="AGN873"/>
      <c r="AGO873"/>
      <c r="AGP873"/>
      <c r="AGQ873"/>
      <c r="AGR873"/>
      <c r="AGS873"/>
      <c r="AGT873"/>
      <c r="AGU873"/>
      <c r="AGV873"/>
      <c r="AGW873"/>
      <c r="AGX873"/>
      <c r="AGY873"/>
      <c r="AGZ873"/>
      <c r="AHA873"/>
      <c r="AHB873"/>
      <c r="AHC873"/>
      <c r="AHD873"/>
      <c r="AHE873"/>
      <c r="AHF873"/>
      <c r="AHG873"/>
      <c r="AHH873"/>
      <c r="AHI873"/>
      <c r="AHJ873"/>
      <c r="AHK873"/>
      <c r="AHL873"/>
      <c r="AHM873"/>
      <c r="AHN873"/>
      <c r="AHO873"/>
      <c r="AHP873"/>
      <c r="AHQ873"/>
      <c r="AHR873"/>
      <c r="AHS873"/>
      <c r="AHT873"/>
      <c r="AHU873"/>
      <c r="AHV873"/>
      <c r="AHW873"/>
      <c r="AHX873"/>
      <c r="AHY873"/>
      <c r="AHZ873"/>
      <c r="AIA873"/>
      <c r="AIB873"/>
      <c r="AIC873"/>
      <c r="AID873"/>
      <c r="AIE873"/>
      <c r="AIF873"/>
      <c r="AIG873"/>
      <c r="AIH873"/>
      <c r="AII873"/>
      <c r="AIJ873"/>
      <c r="AIK873"/>
      <c r="AIL873"/>
      <c r="AIM873"/>
      <c r="AIN873"/>
      <c r="AIO873"/>
      <c r="AIP873"/>
      <c r="AIQ873"/>
      <c r="AIR873"/>
      <c r="AIS873"/>
      <c r="AIT873"/>
      <c r="AIU873"/>
      <c r="AIV873"/>
      <c r="AIW873"/>
      <c r="AIX873"/>
      <c r="AIY873"/>
      <c r="AIZ873"/>
      <c r="AJA873"/>
      <c r="AJB873"/>
      <c r="AJC873"/>
      <c r="AJD873"/>
      <c r="AJE873"/>
      <c r="AJF873"/>
      <c r="AJG873"/>
      <c r="AJH873"/>
      <c r="AJI873"/>
      <c r="AJJ873"/>
      <c r="AJK873"/>
      <c r="AJL873"/>
      <c r="AJM873"/>
      <c r="AJN873"/>
      <c r="AJO873"/>
      <c r="AJP873"/>
      <c r="AJQ873"/>
      <c r="AJR873"/>
      <c r="AJS873"/>
      <c r="AJT873"/>
      <c r="AJU873"/>
      <c r="AJV873"/>
      <c r="AJW873"/>
      <c r="AJX873"/>
      <c r="AJY873"/>
      <c r="AJZ873"/>
      <c r="AKA873"/>
      <c r="AKB873"/>
      <c r="AKC873"/>
      <c r="AKD873"/>
      <c r="AKE873"/>
      <c r="AKF873"/>
      <c r="AKG873"/>
      <c r="AKH873"/>
      <c r="AKI873"/>
      <c r="AKJ873"/>
      <c r="AKK873"/>
      <c r="AKL873"/>
      <c r="AKM873"/>
      <c r="AKN873"/>
      <c r="AKO873"/>
      <c r="AKP873"/>
      <c r="AKQ873"/>
      <c r="AKR873"/>
      <c r="AKS873"/>
      <c r="AKT873"/>
      <c r="AKU873"/>
      <c r="AKV873"/>
      <c r="AKW873"/>
      <c r="AKX873"/>
      <c r="AKY873"/>
      <c r="AKZ873"/>
      <c r="ALA873"/>
      <c r="ALB873"/>
      <c r="ALC873"/>
      <c r="ALD873"/>
      <c r="ALE873"/>
      <c r="ALF873"/>
      <c r="ALG873"/>
      <c r="ALH873"/>
      <c r="ALI873"/>
      <c r="ALJ873"/>
      <c r="ALK873"/>
      <c r="ALL873"/>
      <c r="ALM873"/>
      <c r="ALN873"/>
      <c r="ALO873"/>
      <c r="ALP873"/>
      <c r="ALQ873"/>
      <c r="ALR873"/>
      <c r="ALS873"/>
      <c r="ALT873"/>
      <c r="ALU873"/>
      <c r="ALV873"/>
      <c r="ALW873"/>
      <c r="ALX873"/>
      <c r="ALY873"/>
      <c r="ALZ873"/>
      <c r="AMA873"/>
      <c r="AMB873"/>
      <c r="AMC873"/>
      <c r="AMD873"/>
      <c r="AME873"/>
      <c r="AMF873"/>
      <c r="AMG873"/>
      <c r="AMH873"/>
      <c r="AMI873"/>
      <c r="AMJ873"/>
    </row>
    <row r="874" spans="1:1024" ht="26.25">
      <c r="A874" s="85"/>
      <c r="B874" s="86" t="s">
        <v>32</v>
      </c>
      <c r="C874" s="96">
        <v>2000000</v>
      </c>
      <c r="D874" s="96">
        <v>0</v>
      </c>
      <c r="E874" s="96">
        <v>0</v>
      </c>
      <c r="F874" s="87">
        <v>0</v>
      </c>
      <c r="G874" s="88" t="s">
        <v>437</v>
      </c>
      <c r="H874" s="88" t="s">
        <v>175</v>
      </c>
      <c r="I874" s="96">
        <v>10</v>
      </c>
      <c r="J874" s="96">
        <v>1</v>
      </c>
      <c r="K874" s="96">
        <v>0</v>
      </c>
      <c r="L874" s="89">
        <v>0</v>
      </c>
      <c r="M874" s="6"/>
      <c r="N874" s="6"/>
      <c r="O874" s="7"/>
      <c r="P874" s="6"/>
      <c r="Q874" s="6"/>
      <c r="R874" s="3"/>
      <c r="S874"/>
      <c r="T874"/>
      <c r="U874"/>
      <c r="V874"/>
      <c r="W874"/>
      <c r="X874"/>
      <c r="Y874"/>
      <c r="Z874" s="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  <c r="AMB874"/>
      <c r="AMC874"/>
      <c r="AMD874"/>
      <c r="AME874"/>
      <c r="AMF874"/>
      <c r="AMG874"/>
      <c r="AMH874"/>
      <c r="AMI874"/>
      <c r="AMJ874"/>
    </row>
    <row r="875" spans="1:1024" ht="26.25">
      <c r="A875" s="108"/>
      <c r="B875" s="91" t="s">
        <v>32</v>
      </c>
      <c r="C875" s="94">
        <v>0</v>
      </c>
      <c r="D875" s="94">
        <v>5000000</v>
      </c>
      <c r="E875" s="94">
        <v>0</v>
      </c>
      <c r="F875" s="92">
        <v>0</v>
      </c>
      <c r="G875" s="93" t="s">
        <v>438</v>
      </c>
      <c r="H875" s="93" t="s">
        <v>175</v>
      </c>
      <c r="I875" s="94" t="s">
        <v>238</v>
      </c>
      <c r="J875" s="94" t="s">
        <v>238</v>
      </c>
      <c r="K875" s="94">
        <v>13.92</v>
      </c>
      <c r="L875" s="95" t="s">
        <v>238</v>
      </c>
      <c r="M875" s="6"/>
      <c r="N875" s="6"/>
      <c r="O875" s="7"/>
      <c r="P875" s="6"/>
      <c r="Q875" s="6"/>
      <c r="R875" s="3"/>
      <c r="S875"/>
      <c r="T875"/>
      <c r="U875"/>
      <c r="V875"/>
      <c r="W875"/>
      <c r="X875"/>
      <c r="Y875"/>
      <c r="Z875" s="4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  <c r="ZY875"/>
      <c r="ZZ875"/>
      <c r="AAA875"/>
      <c r="AAB875"/>
      <c r="AAC875"/>
      <c r="AAD875"/>
      <c r="AAE875"/>
      <c r="AAF875"/>
      <c r="AAG875"/>
      <c r="AAH875"/>
      <c r="AAI875"/>
      <c r="AAJ875"/>
      <c r="AAK875"/>
      <c r="AAL875"/>
      <c r="AAM875"/>
      <c r="AAN875"/>
      <c r="AAO875"/>
      <c r="AAP875"/>
      <c r="AAQ875"/>
      <c r="AAR875"/>
      <c r="AAS875"/>
      <c r="AAT875"/>
      <c r="AAU875"/>
      <c r="AAV875"/>
      <c r="AAW875"/>
      <c r="AAX875"/>
      <c r="AAY875"/>
      <c r="AAZ875"/>
      <c r="ABA875"/>
      <c r="ABB875"/>
      <c r="ABC875"/>
      <c r="ABD875"/>
      <c r="ABE875"/>
      <c r="ABF875"/>
      <c r="ABG875"/>
      <c r="ABH875"/>
      <c r="ABI875"/>
      <c r="ABJ875"/>
      <c r="ABK875"/>
      <c r="ABL875"/>
      <c r="ABM875"/>
      <c r="ABN875"/>
      <c r="ABO875"/>
      <c r="ABP875"/>
      <c r="ABQ875"/>
      <c r="ABR875"/>
      <c r="ABS875"/>
      <c r="ABT875"/>
      <c r="ABU875"/>
      <c r="ABV875"/>
      <c r="ABW875"/>
      <c r="ABX875"/>
      <c r="ABY875"/>
      <c r="ABZ875"/>
      <c r="ACA875"/>
      <c r="ACB875"/>
      <c r="ACC875"/>
      <c r="ACD875"/>
      <c r="ACE875"/>
      <c r="ACF875"/>
      <c r="ACG875"/>
      <c r="ACH875"/>
      <c r="ACI875"/>
      <c r="ACJ875"/>
      <c r="ACK875"/>
      <c r="ACL875"/>
      <c r="ACM875"/>
      <c r="ACN875"/>
      <c r="ACO875"/>
      <c r="ACP875"/>
      <c r="ACQ875"/>
      <c r="ACR875"/>
      <c r="ACS875"/>
      <c r="ACT875"/>
      <c r="ACU875"/>
      <c r="ACV875"/>
      <c r="ACW875"/>
      <c r="ACX875"/>
      <c r="ACY875"/>
      <c r="ACZ875"/>
      <c r="ADA875"/>
      <c r="ADB875"/>
      <c r="ADC875"/>
      <c r="ADD875"/>
      <c r="ADE875"/>
      <c r="ADF875"/>
      <c r="ADG875"/>
      <c r="ADH875"/>
      <c r="ADI875"/>
      <c r="ADJ875"/>
      <c r="ADK875"/>
      <c r="ADL875"/>
      <c r="ADM875"/>
      <c r="ADN875"/>
      <c r="ADO875"/>
      <c r="ADP875"/>
      <c r="ADQ875"/>
      <c r="ADR875"/>
      <c r="ADS875"/>
      <c r="ADT875"/>
      <c r="ADU875"/>
      <c r="ADV875"/>
      <c r="ADW875"/>
      <c r="ADX875"/>
      <c r="ADY875"/>
      <c r="ADZ875"/>
      <c r="AEA875"/>
      <c r="AEB875"/>
      <c r="AEC875"/>
      <c r="AED875"/>
      <c r="AEE875"/>
      <c r="AEF875"/>
      <c r="AEG875"/>
      <c r="AEH875"/>
      <c r="AEI875"/>
      <c r="AEJ875"/>
      <c r="AEK875"/>
      <c r="AEL875"/>
      <c r="AEM875"/>
      <c r="AEN875"/>
      <c r="AEO875"/>
      <c r="AEP875"/>
      <c r="AEQ875"/>
      <c r="AER875"/>
      <c r="AES875"/>
      <c r="AET875"/>
      <c r="AEU875"/>
      <c r="AEV875"/>
      <c r="AEW875"/>
      <c r="AEX875"/>
      <c r="AEY875"/>
      <c r="AEZ875"/>
      <c r="AFA875"/>
      <c r="AFB875"/>
      <c r="AFC875"/>
      <c r="AFD875"/>
      <c r="AFE875"/>
      <c r="AFF875"/>
      <c r="AFG875"/>
      <c r="AFH875"/>
      <c r="AFI875"/>
      <c r="AFJ875"/>
      <c r="AFK875"/>
      <c r="AFL875"/>
      <c r="AFM875"/>
      <c r="AFN875"/>
      <c r="AFO875"/>
      <c r="AFP875"/>
      <c r="AFQ875"/>
      <c r="AFR875"/>
      <c r="AFS875"/>
      <c r="AFT875"/>
      <c r="AFU875"/>
      <c r="AFV875"/>
      <c r="AFW875"/>
      <c r="AFX875"/>
      <c r="AFY875"/>
      <c r="AFZ875"/>
      <c r="AGA875"/>
      <c r="AGB875"/>
      <c r="AGC875"/>
      <c r="AGD875"/>
      <c r="AGE875"/>
      <c r="AGF875"/>
      <c r="AGG875"/>
      <c r="AGH875"/>
      <c r="AGI875"/>
      <c r="AGJ875"/>
      <c r="AGK875"/>
      <c r="AGL875"/>
      <c r="AGM875"/>
      <c r="AGN875"/>
      <c r="AGO875"/>
      <c r="AGP875"/>
      <c r="AGQ875"/>
      <c r="AGR875"/>
      <c r="AGS875"/>
      <c r="AGT875"/>
      <c r="AGU875"/>
      <c r="AGV875"/>
      <c r="AGW875"/>
      <c r="AGX875"/>
      <c r="AGY875"/>
      <c r="AGZ875"/>
      <c r="AHA875"/>
      <c r="AHB875"/>
      <c r="AHC875"/>
      <c r="AHD875"/>
      <c r="AHE875"/>
      <c r="AHF875"/>
      <c r="AHG875"/>
      <c r="AHH875"/>
      <c r="AHI875"/>
      <c r="AHJ875"/>
      <c r="AHK875"/>
      <c r="AHL875"/>
      <c r="AHM875"/>
      <c r="AHN875"/>
      <c r="AHO875"/>
      <c r="AHP875"/>
      <c r="AHQ875"/>
      <c r="AHR875"/>
      <c r="AHS875"/>
      <c r="AHT875"/>
      <c r="AHU875"/>
      <c r="AHV875"/>
      <c r="AHW875"/>
      <c r="AHX875"/>
      <c r="AHY875"/>
      <c r="AHZ875"/>
      <c r="AIA875"/>
      <c r="AIB875"/>
      <c r="AIC875"/>
      <c r="AID875"/>
      <c r="AIE875"/>
      <c r="AIF875"/>
      <c r="AIG875"/>
      <c r="AIH875"/>
      <c r="AII875"/>
      <c r="AIJ875"/>
      <c r="AIK875"/>
      <c r="AIL875"/>
      <c r="AIM875"/>
      <c r="AIN875"/>
      <c r="AIO875"/>
      <c r="AIP875"/>
      <c r="AIQ875"/>
      <c r="AIR875"/>
      <c r="AIS875"/>
      <c r="AIT875"/>
      <c r="AIU875"/>
      <c r="AIV875"/>
      <c r="AIW875"/>
      <c r="AIX875"/>
      <c r="AIY875"/>
      <c r="AIZ875"/>
      <c r="AJA875"/>
      <c r="AJB875"/>
      <c r="AJC875"/>
      <c r="AJD875"/>
      <c r="AJE875"/>
      <c r="AJF875"/>
      <c r="AJG875"/>
      <c r="AJH875"/>
      <c r="AJI875"/>
      <c r="AJJ875"/>
      <c r="AJK875"/>
      <c r="AJL875"/>
      <c r="AJM875"/>
      <c r="AJN875"/>
      <c r="AJO875"/>
      <c r="AJP875"/>
      <c r="AJQ875"/>
      <c r="AJR875"/>
      <c r="AJS875"/>
      <c r="AJT875"/>
      <c r="AJU875"/>
      <c r="AJV875"/>
      <c r="AJW875"/>
      <c r="AJX875"/>
      <c r="AJY875"/>
      <c r="AJZ875"/>
      <c r="AKA875"/>
      <c r="AKB875"/>
      <c r="AKC875"/>
      <c r="AKD875"/>
      <c r="AKE875"/>
      <c r="AKF875"/>
      <c r="AKG875"/>
      <c r="AKH875"/>
      <c r="AKI875"/>
      <c r="AKJ875"/>
      <c r="AKK875"/>
      <c r="AKL875"/>
      <c r="AKM875"/>
      <c r="AKN875"/>
      <c r="AKO875"/>
      <c r="AKP875"/>
      <c r="AKQ875"/>
      <c r="AKR875"/>
      <c r="AKS875"/>
      <c r="AKT875"/>
      <c r="AKU875"/>
      <c r="AKV875"/>
      <c r="AKW875"/>
      <c r="AKX875"/>
      <c r="AKY875"/>
      <c r="AKZ875"/>
      <c r="ALA875"/>
      <c r="ALB875"/>
      <c r="ALC875"/>
      <c r="ALD875"/>
      <c r="ALE875"/>
      <c r="ALF875"/>
      <c r="ALG875"/>
      <c r="ALH875"/>
      <c r="ALI875"/>
      <c r="ALJ875"/>
      <c r="ALK875"/>
      <c r="ALL875"/>
      <c r="ALM875"/>
      <c r="ALN875"/>
      <c r="ALO875"/>
      <c r="ALP875"/>
      <c r="ALQ875"/>
      <c r="ALR875"/>
      <c r="ALS875"/>
      <c r="ALT875"/>
      <c r="ALU875"/>
      <c r="ALV875"/>
      <c r="ALW875"/>
      <c r="ALX875"/>
      <c r="ALY875"/>
      <c r="ALZ875"/>
      <c r="AMA875"/>
      <c r="AMB875"/>
      <c r="AMC875"/>
      <c r="AMD875"/>
      <c r="AME875"/>
      <c r="AMF875"/>
      <c r="AMG875"/>
      <c r="AMH875"/>
      <c r="AMI875"/>
      <c r="AMJ875"/>
    </row>
    <row r="876" spans="1:1024" ht="31.5">
      <c r="A876" s="85" t="s">
        <v>367</v>
      </c>
      <c r="B876" s="86"/>
      <c r="C876" s="96"/>
      <c r="D876" s="96"/>
      <c r="E876" s="96"/>
      <c r="F876" s="87"/>
      <c r="G876" s="88"/>
      <c r="H876" s="88"/>
      <c r="I876" s="96"/>
      <c r="J876" s="96"/>
      <c r="K876" s="96"/>
      <c r="L876" s="89"/>
      <c r="M876" s="6"/>
      <c r="N876" s="6"/>
      <c r="O876" s="7"/>
      <c r="P876" s="6"/>
      <c r="Q876" s="6"/>
      <c r="R876" s="3"/>
      <c r="S876"/>
      <c r="T876"/>
      <c r="U876"/>
      <c r="V876"/>
      <c r="W876"/>
      <c r="X876"/>
      <c r="Y876"/>
      <c r="Z876" s="4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  <c r="AMB876"/>
      <c r="AMC876"/>
      <c r="AMD876"/>
      <c r="AME876"/>
      <c r="AMF876"/>
      <c r="AMG876"/>
      <c r="AMH876"/>
      <c r="AMI876"/>
      <c r="AMJ876"/>
    </row>
    <row r="877" spans="1:1024" ht="39">
      <c r="A877" s="108" t="s">
        <v>439</v>
      </c>
      <c r="B877" s="91"/>
      <c r="C877" s="94"/>
      <c r="D877" s="94"/>
      <c r="E877" s="94"/>
      <c r="F877" s="92"/>
      <c r="G877" s="93" t="s">
        <v>440</v>
      </c>
      <c r="H877" s="93" t="s">
        <v>403</v>
      </c>
      <c r="I877" s="94" t="s">
        <v>238</v>
      </c>
      <c r="J877" s="94" t="s">
        <v>238</v>
      </c>
      <c r="K877" s="94">
        <v>90.5</v>
      </c>
      <c r="L877" s="95" t="s">
        <v>238</v>
      </c>
      <c r="M877" s="6"/>
      <c r="N877" s="6"/>
      <c r="O877" s="7"/>
      <c r="P877" s="6"/>
      <c r="Q877" s="6"/>
      <c r="R877" s="3"/>
      <c r="S877"/>
      <c r="T877"/>
      <c r="U877"/>
      <c r="V877"/>
      <c r="W877"/>
      <c r="X877"/>
      <c r="Y877"/>
      <c r="Z877" s="4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  <c r="AMB877"/>
      <c r="AMC877"/>
      <c r="AMD877"/>
      <c r="AME877"/>
      <c r="AMF877"/>
      <c r="AMG877"/>
      <c r="AMH877"/>
      <c r="AMI877"/>
      <c r="AMJ877"/>
    </row>
    <row r="878" spans="1:1024" ht="47.25">
      <c r="A878" s="85" t="s">
        <v>334</v>
      </c>
      <c r="B878" s="86"/>
      <c r="C878" s="96"/>
      <c r="D878" s="96"/>
      <c r="E878" s="96"/>
      <c r="F878" s="87"/>
      <c r="G878" s="88"/>
      <c r="H878" s="88"/>
      <c r="I878" s="96"/>
      <c r="J878" s="96"/>
      <c r="K878" s="96"/>
      <c r="L878" s="89"/>
      <c r="M878" s="6"/>
      <c r="N878" s="6"/>
      <c r="O878" s="7"/>
      <c r="P878" s="6"/>
      <c r="Q878" s="6"/>
      <c r="R878" s="3"/>
      <c r="S878"/>
      <c r="T878"/>
      <c r="U878"/>
      <c r="V878"/>
      <c r="W878"/>
      <c r="X878"/>
      <c r="Y878"/>
      <c r="Z878" s="4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  <c r="AMB878"/>
      <c r="AMC878"/>
      <c r="AMD878"/>
      <c r="AME878"/>
      <c r="AMF878"/>
      <c r="AMG878"/>
      <c r="AMH878"/>
      <c r="AMI878"/>
      <c r="AMJ878"/>
    </row>
    <row r="879" spans="1:1024" ht="31.5">
      <c r="A879" s="108" t="s">
        <v>439</v>
      </c>
      <c r="B879" s="91"/>
      <c r="C879" s="94">
        <v>212328687121</v>
      </c>
      <c r="D879" s="94">
        <v>251268187121</v>
      </c>
      <c r="E879" s="94">
        <v>247068957903</v>
      </c>
      <c r="F879" s="92">
        <v>98.3</v>
      </c>
      <c r="G879" s="93" t="s">
        <v>45</v>
      </c>
      <c r="H879" s="93" t="s">
        <v>46</v>
      </c>
      <c r="I879" s="94">
        <v>1751199</v>
      </c>
      <c r="J879" s="94">
        <v>1759521</v>
      </c>
      <c r="K879" s="94">
        <v>1759038</v>
      </c>
      <c r="L879" s="95">
        <v>100</v>
      </c>
      <c r="M879" s="6"/>
      <c r="N879" s="6"/>
      <c r="O879" s="7"/>
      <c r="P879" s="6"/>
      <c r="Q879" s="6"/>
      <c r="R879" s="3"/>
      <c r="S879"/>
      <c r="T879"/>
      <c r="U879"/>
      <c r="V879"/>
      <c r="W879"/>
      <c r="X879"/>
      <c r="Y879"/>
      <c r="Z879" s="4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  <c r="AMB879"/>
      <c r="AMC879"/>
      <c r="AMD879"/>
      <c r="AME879"/>
      <c r="AMF879"/>
      <c r="AMG879"/>
      <c r="AMH879"/>
      <c r="AMI879"/>
      <c r="AMJ879"/>
    </row>
    <row r="880" spans="1:1024">
      <c r="A880" s="85"/>
      <c r="B880" s="86"/>
      <c r="C880" s="96"/>
      <c r="D880" s="96"/>
      <c r="E880" s="96"/>
      <c r="F880" s="87"/>
      <c r="G880" s="88" t="s">
        <v>48</v>
      </c>
      <c r="H880" s="88" t="s">
        <v>49</v>
      </c>
      <c r="I880" s="96">
        <v>1357194</v>
      </c>
      <c r="J880" s="96">
        <v>1352669</v>
      </c>
      <c r="K880" s="96">
        <v>1355345</v>
      </c>
      <c r="L880" s="89">
        <v>100.2</v>
      </c>
      <c r="M880" s="6"/>
      <c r="N880" s="6"/>
      <c r="O880" s="7"/>
      <c r="P880" s="6"/>
      <c r="Q880" s="6"/>
      <c r="R880" s="3"/>
      <c r="S880"/>
      <c r="T880"/>
      <c r="U880"/>
      <c r="V880"/>
      <c r="W880"/>
      <c r="X880"/>
      <c r="Y880"/>
      <c r="Z880" s="4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  <c r="AMB880"/>
      <c r="AMC880"/>
      <c r="AMD880"/>
      <c r="AME880"/>
      <c r="AMF880"/>
      <c r="AMG880"/>
      <c r="AMH880"/>
      <c r="AMI880"/>
      <c r="AMJ880"/>
    </row>
    <row r="881" spans="1:1024" ht="47.25">
      <c r="A881" s="108" t="s">
        <v>441</v>
      </c>
      <c r="B881" s="91"/>
      <c r="C881" s="94"/>
      <c r="D881" s="94"/>
      <c r="E881" s="94"/>
      <c r="F881" s="92"/>
      <c r="G881" s="93"/>
      <c r="H881" s="93"/>
      <c r="I881" s="94"/>
      <c r="J881" s="94"/>
      <c r="K881" s="94"/>
      <c r="L881" s="95"/>
      <c r="M881" s="6"/>
      <c r="N881" s="6"/>
      <c r="O881" s="7"/>
      <c r="P881" s="6"/>
      <c r="Q881" s="6"/>
      <c r="R881" s="3"/>
      <c r="S881"/>
      <c r="T881"/>
      <c r="U881"/>
      <c r="V881"/>
      <c r="W881"/>
      <c r="X881"/>
      <c r="Y881"/>
      <c r="Z881" s="4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  <c r="AMB881"/>
      <c r="AMC881"/>
      <c r="AMD881"/>
      <c r="AME881"/>
      <c r="AMF881"/>
      <c r="AMG881"/>
      <c r="AMH881"/>
      <c r="AMI881"/>
      <c r="AMJ881"/>
    </row>
    <row r="882" spans="1:1024" ht="31.5">
      <c r="A882" s="85" t="s">
        <v>439</v>
      </c>
      <c r="B882" s="86"/>
      <c r="C882" s="96">
        <v>130164524333</v>
      </c>
      <c r="D882" s="96">
        <v>164445424333</v>
      </c>
      <c r="E882" s="96">
        <v>163000273562</v>
      </c>
      <c r="F882" s="87">
        <v>99.1</v>
      </c>
      <c r="G882" s="88" t="s">
        <v>45</v>
      </c>
      <c r="H882" s="88" t="s">
        <v>46</v>
      </c>
      <c r="I882" s="96">
        <v>2581389</v>
      </c>
      <c r="J882" s="96">
        <v>2849389</v>
      </c>
      <c r="K882" s="96">
        <v>2887586</v>
      </c>
      <c r="L882" s="89">
        <v>101.3</v>
      </c>
      <c r="M882" s="6"/>
      <c r="N882" s="6"/>
      <c r="O882" s="7"/>
      <c r="P882" s="6"/>
      <c r="Q882" s="6"/>
      <c r="R882" s="3"/>
      <c r="S882"/>
      <c r="T882"/>
      <c r="U882"/>
      <c r="V882"/>
      <c r="W882"/>
      <c r="X882"/>
      <c r="Y882"/>
      <c r="Z882" s="4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  <c r="ZW882"/>
      <c r="ZX882"/>
      <c r="ZY882"/>
      <c r="ZZ882"/>
      <c r="AAA882"/>
      <c r="AAB882"/>
      <c r="AAC882"/>
      <c r="AAD882"/>
      <c r="AAE882"/>
      <c r="AAF882"/>
      <c r="AAG882"/>
      <c r="AAH882"/>
      <c r="AAI882"/>
      <c r="AAJ882"/>
      <c r="AAK882"/>
      <c r="AAL882"/>
      <c r="AAM882"/>
      <c r="AAN882"/>
      <c r="AAO882"/>
      <c r="AAP882"/>
      <c r="AAQ882"/>
      <c r="AAR882"/>
      <c r="AAS882"/>
      <c r="AAT882"/>
      <c r="AAU882"/>
      <c r="AAV882"/>
      <c r="AAW882"/>
      <c r="AAX882"/>
      <c r="AAY882"/>
      <c r="AAZ882"/>
      <c r="ABA882"/>
      <c r="ABB882"/>
      <c r="ABC882"/>
      <c r="ABD882"/>
      <c r="ABE882"/>
      <c r="ABF882"/>
      <c r="ABG882"/>
      <c r="ABH882"/>
      <c r="ABI882"/>
      <c r="ABJ882"/>
      <c r="ABK882"/>
      <c r="ABL882"/>
      <c r="ABM882"/>
      <c r="ABN882"/>
      <c r="ABO882"/>
      <c r="ABP882"/>
      <c r="ABQ882"/>
      <c r="ABR882"/>
      <c r="ABS882"/>
      <c r="ABT882"/>
      <c r="ABU882"/>
      <c r="ABV882"/>
      <c r="ABW882"/>
      <c r="ABX882"/>
      <c r="ABY882"/>
      <c r="ABZ882"/>
      <c r="ACA882"/>
      <c r="ACB882"/>
      <c r="ACC882"/>
      <c r="ACD882"/>
      <c r="ACE882"/>
      <c r="ACF882"/>
      <c r="ACG882"/>
      <c r="ACH882"/>
      <c r="ACI882"/>
      <c r="ACJ882"/>
      <c r="ACK882"/>
      <c r="ACL882"/>
      <c r="ACM882"/>
      <c r="ACN882"/>
      <c r="ACO882"/>
      <c r="ACP882"/>
      <c r="ACQ882"/>
      <c r="ACR882"/>
      <c r="ACS882"/>
      <c r="ACT882"/>
      <c r="ACU882"/>
      <c r="ACV882"/>
      <c r="ACW882"/>
      <c r="ACX882"/>
      <c r="ACY882"/>
      <c r="ACZ882"/>
      <c r="ADA882"/>
      <c r="ADB882"/>
      <c r="ADC882"/>
      <c r="ADD882"/>
      <c r="ADE882"/>
      <c r="ADF882"/>
      <c r="ADG882"/>
      <c r="ADH882"/>
      <c r="ADI882"/>
      <c r="ADJ882"/>
      <c r="ADK882"/>
      <c r="ADL882"/>
      <c r="ADM882"/>
      <c r="ADN882"/>
      <c r="ADO882"/>
      <c r="ADP882"/>
      <c r="ADQ882"/>
      <c r="ADR882"/>
      <c r="ADS882"/>
      <c r="ADT882"/>
      <c r="ADU882"/>
      <c r="ADV882"/>
      <c r="ADW882"/>
      <c r="ADX882"/>
      <c r="ADY882"/>
      <c r="ADZ882"/>
      <c r="AEA882"/>
      <c r="AEB882"/>
      <c r="AEC882"/>
      <c r="AED882"/>
      <c r="AEE882"/>
      <c r="AEF882"/>
      <c r="AEG882"/>
      <c r="AEH882"/>
      <c r="AEI882"/>
      <c r="AEJ882"/>
      <c r="AEK882"/>
      <c r="AEL882"/>
      <c r="AEM882"/>
      <c r="AEN882"/>
      <c r="AEO882"/>
      <c r="AEP882"/>
      <c r="AEQ882"/>
      <c r="AER882"/>
      <c r="AES882"/>
      <c r="AET882"/>
      <c r="AEU882"/>
      <c r="AEV882"/>
      <c r="AEW882"/>
      <c r="AEX882"/>
      <c r="AEY882"/>
      <c r="AEZ882"/>
      <c r="AFA882"/>
      <c r="AFB882"/>
      <c r="AFC882"/>
      <c r="AFD882"/>
      <c r="AFE882"/>
      <c r="AFF882"/>
      <c r="AFG882"/>
      <c r="AFH882"/>
      <c r="AFI882"/>
      <c r="AFJ882"/>
      <c r="AFK882"/>
      <c r="AFL882"/>
      <c r="AFM882"/>
      <c r="AFN882"/>
      <c r="AFO882"/>
      <c r="AFP882"/>
      <c r="AFQ882"/>
      <c r="AFR882"/>
      <c r="AFS882"/>
      <c r="AFT882"/>
      <c r="AFU882"/>
      <c r="AFV882"/>
      <c r="AFW882"/>
      <c r="AFX882"/>
      <c r="AFY882"/>
      <c r="AFZ882"/>
      <c r="AGA882"/>
      <c r="AGB882"/>
      <c r="AGC882"/>
      <c r="AGD882"/>
      <c r="AGE882"/>
      <c r="AGF882"/>
      <c r="AGG882"/>
      <c r="AGH882"/>
      <c r="AGI882"/>
      <c r="AGJ882"/>
      <c r="AGK882"/>
      <c r="AGL882"/>
      <c r="AGM882"/>
      <c r="AGN882"/>
      <c r="AGO882"/>
      <c r="AGP882"/>
      <c r="AGQ882"/>
      <c r="AGR882"/>
      <c r="AGS882"/>
      <c r="AGT882"/>
      <c r="AGU882"/>
      <c r="AGV882"/>
      <c r="AGW882"/>
      <c r="AGX882"/>
      <c r="AGY882"/>
      <c r="AGZ882"/>
      <c r="AHA882"/>
      <c r="AHB882"/>
      <c r="AHC882"/>
      <c r="AHD882"/>
      <c r="AHE882"/>
      <c r="AHF882"/>
      <c r="AHG882"/>
      <c r="AHH882"/>
      <c r="AHI882"/>
      <c r="AHJ882"/>
      <c r="AHK882"/>
      <c r="AHL882"/>
      <c r="AHM882"/>
      <c r="AHN882"/>
      <c r="AHO882"/>
      <c r="AHP882"/>
      <c r="AHQ882"/>
      <c r="AHR882"/>
      <c r="AHS882"/>
      <c r="AHT882"/>
      <c r="AHU882"/>
      <c r="AHV882"/>
      <c r="AHW882"/>
      <c r="AHX882"/>
      <c r="AHY882"/>
      <c r="AHZ882"/>
      <c r="AIA882"/>
      <c r="AIB882"/>
      <c r="AIC882"/>
      <c r="AID882"/>
      <c r="AIE882"/>
      <c r="AIF882"/>
      <c r="AIG882"/>
      <c r="AIH882"/>
      <c r="AII882"/>
      <c r="AIJ882"/>
      <c r="AIK882"/>
      <c r="AIL882"/>
      <c r="AIM882"/>
      <c r="AIN882"/>
      <c r="AIO882"/>
      <c r="AIP882"/>
      <c r="AIQ882"/>
      <c r="AIR882"/>
      <c r="AIS882"/>
      <c r="AIT882"/>
      <c r="AIU882"/>
      <c r="AIV882"/>
      <c r="AIW882"/>
      <c r="AIX882"/>
      <c r="AIY882"/>
      <c r="AIZ882"/>
      <c r="AJA882"/>
      <c r="AJB882"/>
      <c r="AJC882"/>
      <c r="AJD882"/>
      <c r="AJE882"/>
      <c r="AJF882"/>
      <c r="AJG882"/>
      <c r="AJH882"/>
      <c r="AJI882"/>
      <c r="AJJ882"/>
      <c r="AJK882"/>
      <c r="AJL882"/>
      <c r="AJM882"/>
      <c r="AJN882"/>
      <c r="AJO882"/>
      <c r="AJP882"/>
      <c r="AJQ882"/>
      <c r="AJR882"/>
      <c r="AJS882"/>
      <c r="AJT882"/>
      <c r="AJU882"/>
      <c r="AJV882"/>
      <c r="AJW882"/>
      <c r="AJX882"/>
      <c r="AJY882"/>
      <c r="AJZ882"/>
      <c r="AKA882"/>
      <c r="AKB882"/>
      <c r="AKC882"/>
      <c r="AKD882"/>
      <c r="AKE882"/>
      <c r="AKF882"/>
      <c r="AKG882"/>
      <c r="AKH882"/>
      <c r="AKI882"/>
      <c r="AKJ882"/>
      <c r="AKK882"/>
      <c r="AKL882"/>
      <c r="AKM882"/>
      <c r="AKN882"/>
      <c r="AKO882"/>
      <c r="AKP882"/>
      <c r="AKQ882"/>
      <c r="AKR882"/>
      <c r="AKS882"/>
      <c r="AKT882"/>
      <c r="AKU882"/>
      <c r="AKV882"/>
      <c r="AKW882"/>
      <c r="AKX882"/>
      <c r="AKY882"/>
      <c r="AKZ882"/>
      <c r="ALA882"/>
      <c r="ALB882"/>
      <c r="ALC882"/>
      <c r="ALD882"/>
      <c r="ALE882"/>
      <c r="ALF882"/>
      <c r="ALG882"/>
      <c r="ALH882"/>
      <c r="ALI882"/>
      <c r="ALJ882"/>
      <c r="ALK882"/>
      <c r="ALL882"/>
      <c r="ALM882"/>
      <c r="ALN882"/>
      <c r="ALO882"/>
      <c r="ALP882"/>
      <c r="ALQ882"/>
      <c r="ALR882"/>
      <c r="ALS882"/>
      <c r="ALT882"/>
      <c r="ALU882"/>
      <c r="ALV882"/>
      <c r="ALW882"/>
      <c r="ALX882"/>
      <c r="ALY882"/>
      <c r="ALZ882"/>
      <c r="AMA882"/>
      <c r="AMB882"/>
      <c r="AMC882"/>
      <c r="AMD882"/>
      <c r="AME882"/>
      <c r="AMF882"/>
      <c r="AMG882"/>
      <c r="AMH882"/>
      <c r="AMI882"/>
      <c r="AMJ882"/>
    </row>
    <row r="883" spans="1:1024">
      <c r="A883" s="108"/>
      <c r="B883" s="91"/>
      <c r="C883" s="94"/>
      <c r="D883" s="94"/>
      <c r="E883" s="94"/>
      <c r="F883" s="92"/>
      <c r="G883" s="93" t="s">
        <v>48</v>
      </c>
      <c r="H883" s="93" t="s">
        <v>49</v>
      </c>
      <c r="I883" s="94">
        <v>175266</v>
      </c>
      <c r="J883" s="94">
        <v>170683</v>
      </c>
      <c r="K883" s="94">
        <v>172767</v>
      </c>
      <c r="L883" s="95">
        <v>101.2</v>
      </c>
      <c r="M883" s="6"/>
      <c r="N883" s="6"/>
      <c r="O883" s="7"/>
      <c r="P883" s="6"/>
      <c r="Q883" s="6"/>
      <c r="R883" s="3"/>
      <c r="S883"/>
      <c r="T883"/>
      <c r="U883"/>
      <c r="V883"/>
      <c r="W883"/>
      <c r="X883"/>
      <c r="Y883"/>
      <c r="Z883" s="4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  <c r="AMB883"/>
      <c r="AMC883"/>
      <c r="AMD883"/>
      <c r="AME883"/>
      <c r="AMF883"/>
      <c r="AMG883"/>
      <c r="AMH883"/>
      <c r="AMI883"/>
      <c r="AMJ883"/>
    </row>
    <row r="884" spans="1:1024" ht="31.5">
      <c r="A884" s="85" t="s">
        <v>291</v>
      </c>
      <c r="B884" s="86"/>
      <c r="C884" s="96"/>
      <c r="D884" s="96"/>
      <c r="E884" s="96"/>
      <c r="F884" s="87"/>
      <c r="G884" s="88"/>
      <c r="H884" s="88"/>
      <c r="I884" s="96"/>
      <c r="J884" s="96"/>
      <c r="K884" s="96"/>
      <c r="L884" s="89"/>
      <c r="M884" s="6"/>
      <c r="N884" s="6"/>
      <c r="O884" s="7"/>
      <c r="P884" s="6"/>
      <c r="Q884" s="6"/>
      <c r="R884" s="3"/>
      <c r="S884"/>
      <c r="T884"/>
      <c r="U884"/>
      <c r="V884"/>
      <c r="W884"/>
      <c r="X884"/>
      <c r="Y884"/>
      <c r="Z884" s="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  <c r="ZY884"/>
      <c r="ZZ884"/>
      <c r="AAA884"/>
      <c r="AAB884"/>
      <c r="AAC884"/>
      <c r="AAD884"/>
      <c r="AAE884"/>
      <c r="AAF884"/>
      <c r="AAG884"/>
      <c r="AAH884"/>
      <c r="AAI884"/>
      <c r="AAJ884"/>
      <c r="AAK884"/>
      <c r="AAL884"/>
      <c r="AAM884"/>
      <c r="AAN884"/>
      <c r="AAO884"/>
      <c r="AAP884"/>
      <c r="AAQ884"/>
      <c r="AAR884"/>
      <c r="AAS884"/>
      <c r="AAT884"/>
      <c r="AAU884"/>
      <c r="AAV884"/>
      <c r="AAW884"/>
      <c r="AAX884"/>
      <c r="AAY884"/>
      <c r="AAZ884"/>
      <c r="ABA884"/>
      <c r="ABB884"/>
      <c r="ABC884"/>
      <c r="ABD884"/>
      <c r="ABE884"/>
      <c r="ABF884"/>
      <c r="ABG884"/>
      <c r="ABH884"/>
      <c r="ABI884"/>
      <c r="ABJ884"/>
      <c r="ABK884"/>
      <c r="ABL884"/>
      <c r="ABM884"/>
      <c r="ABN884"/>
      <c r="ABO884"/>
      <c r="ABP884"/>
      <c r="ABQ884"/>
      <c r="ABR884"/>
      <c r="ABS884"/>
      <c r="ABT884"/>
      <c r="ABU884"/>
      <c r="ABV884"/>
      <c r="ABW884"/>
      <c r="ABX884"/>
      <c r="ABY884"/>
      <c r="ABZ884"/>
      <c r="ACA884"/>
      <c r="ACB884"/>
      <c r="ACC884"/>
      <c r="ACD884"/>
      <c r="ACE884"/>
      <c r="ACF884"/>
      <c r="ACG884"/>
      <c r="ACH884"/>
      <c r="ACI884"/>
      <c r="ACJ884"/>
      <c r="ACK884"/>
      <c r="ACL884"/>
      <c r="ACM884"/>
      <c r="ACN884"/>
      <c r="ACO884"/>
      <c r="ACP884"/>
      <c r="ACQ884"/>
      <c r="ACR884"/>
      <c r="ACS884"/>
      <c r="ACT884"/>
      <c r="ACU884"/>
      <c r="ACV884"/>
      <c r="ACW884"/>
      <c r="ACX884"/>
      <c r="ACY884"/>
      <c r="ACZ884"/>
      <c r="ADA884"/>
      <c r="ADB884"/>
      <c r="ADC884"/>
      <c r="ADD884"/>
      <c r="ADE884"/>
      <c r="ADF884"/>
      <c r="ADG884"/>
      <c r="ADH884"/>
      <c r="ADI884"/>
      <c r="ADJ884"/>
      <c r="ADK884"/>
      <c r="ADL884"/>
      <c r="ADM884"/>
      <c r="ADN884"/>
      <c r="ADO884"/>
      <c r="ADP884"/>
      <c r="ADQ884"/>
      <c r="ADR884"/>
      <c r="ADS884"/>
      <c r="ADT884"/>
      <c r="ADU884"/>
      <c r="ADV884"/>
      <c r="ADW884"/>
      <c r="ADX884"/>
      <c r="ADY884"/>
      <c r="ADZ884"/>
      <c r="AEA884"/>
      <c r="AEB884"/>
      <c r="AEC884"/>
      <c r="AED884"/>
      <c r="AEE884"/>
      <c r="AEF884"/>
      <c r="AEG884"/>
      <c r="AEH884"/>
      <c r="AEI884"/>
      <c r="AEJ884"/>
      <c r="AEK884"/>
      <c r="AEL884"/>
      <c r="AEM884"/>
      <c r="AEN884"/>
      <c r="AEO884"/>
      <c r="AEP884"/>
      <c r="AEQ884"/>
      <c r="AER884"/>
      <c r="AES884"/>
      <c r="AET884"/>
      <c r="AEU884"/>
      <c r="AEV884"/>
      <c r="AEW884"/>
      <c r="AEX884"/>
      <c r="AEY884"/>
      <c r="AEZ884"/>
      <c r="AFA884"/>
      <c r="AFB884"/>
      <c r="AFC884"/>
      <c r="AFD884"/>
      <c r="AFE884"/>
      <c r="AFF884"/>
      <c r="AFG884"/>
      <c r="AFH884"/>
      <c r="AFI884"/>
      <c r="AFJ884"/>
      <c r="AFK884"/>
      <c r="AFL884"/>
      <c r="AFM884"/>
      <c r="AFN884"/>
      <c r="AFO884"/>
      <c r="AFP884"/>
      <c r="AFQ884"/>
      <c r="AFR884"/>
      <c r="AFS884"/>
      <c r="AFT884"/>
      <c r="AFU884"/>
      <c r="AFV884"/>
      <c r="AFW884"/>
      <c r="AFX884"/>
      <c r="AFY884"/>
      <c r="AFZ884"/>
      <c r="AGA884"/>
      <c r="AGB884"/>
      <c r="AGC884"/>
      <c r="AGD884"/>
      <c r="AGE884"/>
      <c r="AGF884"/>
      <c r="AGG884"/>
      <c r="AGH884"/>
      <c r="AGI884"/>
      <c r="AGJ884"/>
      <c r="AGK884"/>
      <c r="AGL884"/>
      <c r="AGM884"/>
      <c r="AGN884"/>
      <c r="AGO884"/>
      <c r="AGP884"/>
      <c r="AGQ884"/>
      <c r="AGR884"/>
      <c r="AGS884"/>
      <c r="AGT884"/>
      <c r="AGU884"/>
      <c r="AGV884"/>
      <c r="AGW884"/>
      <c r="AGX884"/>
      <c r="AGY884"/>
      <c r="AGZ884"/>
      <c r="AHA884"/>
      <c r="AHB884"/>
      <c r="AHC884"/>
      <c r="AHD884"/>
      <c r="AHE884"/>
      <c r="AHF884"/>
      <c r="AHG884"/>
      <c r="AHH884"/>
      <c r="AHI884"/>
      <c r="AHJ884"/>
      <c r="AHK884"/>
      <c r="AHL884"/>
      <c r="AHM884"/>
      <c r="AHN884"/>
      <c r="AHO884"/>
      <c r="AHP884"/>
      <c r="AHQ884"/>
      <c r="AHR884"/>
      <c r="AHS884"/>
      <c r="AHT884"/>
      <c r="AHU884"/>
      <c r="AHV884"/>
      <c r="AHW884"/>
      <c r="AHX884"/>
      <c r="AHY884"/>
      <c r="AHZ884"/>
      <c r="AIA884"/>
      <c r="AIB884"/>
      <c r="AIC884"/>
      <c r="AID884"/>
      <c r="AIE884"/>
      <c r="AIF884"/>
      <c r="AIG884"/>
      <c r="AIH884"/>
      <c r="AII884"/>
      <c r="AIJ884"/>
      <c r="AIK884"/>
      <c r="AIL884"/>
      <c r="AIM884"/>
      <c r="AIN884"/>
      <c r="AIO884"/>
      <c r="AIP884"/>
      <c r="AIQ884"/>
      <c r="AIR884"/>
      <c r="AIS884"/>
      <c r="AIT884"/>
      <c r="AIU884"/>
      <c r="AIV884"/>
      <c r="AIW884"/>
      <c r="AIX884"/>
      <c r="AIY884"/>
      <c r="AIZ884"/>
      <c r="AJA884"/>
      <c r="AJB884"/>
      <c r="AJC884"/>
      <c r="AJD884"/>
      <c r="AJE884"/>
      <c r="AJF884"/>
      <c r="AJG884"/>
      <c r="AJH884"/>
      <c r="AJI884"/>
      <c r="AJJ884"/>
      <c r="AJK884"/>
      <c r="AJL884"/>
      <c r="AJM884"/>
      <c r="AJN884"/>
      <c r="AJO884"/>
      <c r="AJP884"/>
      <c r="AJQ884"/>
      <c r="AJR884"/>
      <c r="AJS884"/>
      <c r="AJT884"/>
      <c r="AJU884"/>
      <c r="AJV884"/>
      <c r="AJW884"/>
      <c r="AJX884"/>
      <c r="AJY884"/>
      <c r="AJZ884"/>
      <c r="AKA884"/>
      <c r="AKB884"/>
      <c r="AKC884"/>
      <c r="AKD884"/>
      <c r="AKE884"/>
      <c r="AKF884"/>
      <c r="AKG884"/>
      <c r="AKH884"/>
      <c r="AKI884"/>
      <c r="AKJ884"/>
      <c r="AKK884"/>
      <c r="AKL884"/>
      <c r="AKM884"/>
      <c r="AKN884"/>
      <c r="AKO884"/>
      <c r="AKP884"/>
      <c r="AKQ884"/>
      <c r="AKR884"/>
      <c r="AKS884"/>
      <c r="AKT884"/>
      <c r="AKU884"/>
      <c r="AKV884"/>
      <c r="AKW884"/>
      <c r="AKX884"/>
      <c r="AKY884"/>
      <c r="AKZ884"/>
      <c r="ALA884"/>
      <c r="ALB884"/>
      <c r="ALC884"/>
      <c r="ALD884"/>
      <c r="ALE884"/>
      <c r="ALF884"/>
      <c r="ALG884"/>
      <c r="ALH884"/>
      <c r="ALI884"/>
      <c r="ALJ884"/>
      <c r="ALK884"/>
      <c r="ALL884"/>
      <c r="ALM884"/>
      <c r="ALN884"/>
      <c r="ALO884"/>
      <c r="ALP884"/>
      <c r="ALQ884"/>
      <c r="ALR884"/>
      <c r="ALS884"/>
      <c r="ALT884"/>
      <c r="ALU884"/>
      <c r="ALV884"/>
      <c r="ALW884"/>
      <c r="ALX884"/>
      <c r="ALY884"/>
      <c r="ALZ884"/>
      <c r="AMA884"/>
      <c r="AMB884"/>
      <c r="AMC884"/>
      <c r="AMD884"/>
      <c r="AME884"/>
      <c r="AMF884"/>
      <c r="AMG884"/>
      <c r="AMH884"/>
      <c r="AMI884"/>
      <c r="AMJ884"/>
    </row>
    <row r="885" spans="1:1024" ht="31.5">
      <c r="A885" s="108" t="s">
        <v>439</v>
      </c>
      <c r="B885" s="91"/>
      <c r="C885" s="94">
        <v>697899000</v>
      </c>
      <c r="D885" s="94">
        <v>2792899000</v>
      </c>
      <c r="E885" s="94">
        <v>2250046241</v>
      </c>
      <c r="F885" s="92">
        <v>80.599999999999994</v>
      </c>
      <c r="G885" s="93" t="s">
        <v>254</v>
      </c>
      <c r="H885" s="93" t="s">
        <v>101</v>
      </c>
      <c r="I885" s="94">
        <v>176452</v>
      </c>
      <c r="J885" s="94">
        <v>184976</v>
      </c>
      <c r="K885" s="94">
        <v>171125</v>
      </c>
      <c r="L885" s="95">
        <v>92.5</v>
      </c>
      <c r="M885" s="6"/>
      <c r="N885" s="6"/>
      <c r="O885" s="7"/>
      <c r="P885" s="6"/>
      <c r="Q885" s="6"/>
      <c r="R885" s="3"/>
      <c r="S885"/>
      <c r="T885"/>
      <c r="U885"/>
      <c r="V885"/>
      <c r="W885"/>
      <c r="X885"/>
      <c r="Y885"/>
      <c r="Z885" s="4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  <c r="AMB885"/>
      <c r="AMC885"/>
      <c r="AMD885"/>
      <c r="AME885"/>
      <c r="AMF885"/>
      <c r="AMG885"/>
      <c r="AMH885"/>
      <c r="AMI885"/>
      <c r="AMJ885"/>
    </row>
    <row r="886" spans="1:1024">
      <c r="A886" s="85"/>
      <c r="B886" s="86"/>
      <c r="C886" s="96"/>
      <c r="D886" s="96"/>
      <c r="E886" s="96"/>
      <c r="F886" s="87"/>
      <c r="G886" s="88" t="s">
        <v>274</v>
      </c>
      <c r="H886" s="88" t="s">
        <v>101</v>
      </c>
      <c r="I886" s="96">
        <v>92983</v>
      </c>
      <c r="J886" s="96">
        <v>90629</v>
      </c>
      <c r="K886" s="96">
        <v>90834</v>
      </c>
      <c r="L886" s="89">
        <v>100.2</v>
      </c>
      <c r="M886" s="6"/>
      <c r="N886" s="6"/>
      <c r="O886" s="7"/>
      <c r="P886" s="6"/>
      <c r="Q886" s="6"/>
      <c r="R886" s="3"/>
      <c r="S886"/>
      <c r="T886"/>
      <c r="U886"/>
      <c r="V886"/>
      <c r="W886"/>
      <c r="X886"/>
      <c r="Y886"/>
      <c r="Z886" s="4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  <c r="AMB886"/>
      <c r="AMC886"/>
      <c r="AMD886"/>
      <c r="AME886"/>
      <c r="AMF886"/>
      <c r="AMG886"/>
      <c r="AMH886"/>
      <c r="AMI886"/>
      <c r="AMJ886"/>
    </row>
    <row r="887" spans="1:1024">
      <c r="A887" s="108" t="s">
        <v>292</v>
      </c>
      <c r="B887" s="91"/>
      <c r="C887" s="94"/>
      <c r="D887" s="94"/>
      <c r="E887" s="94"/>
      <c r="F887" s="92"/>
      <c r="G887" s="93"/>
      <c r="H887" s="93"/>
      <c r="I887" s="94"/>
      <c r="J887" s="94"/>
      <c r="K887" s="94"/>
      <c r="L887" s="95"/>
      <c r="M887" s="6"/>
      <c r="N887" s="6"/>
      <c r="O887" s="7"/>
      <c r="P887" s="6"/>
      <c r="Q887" s="6"/>
      <c r="R887" s="3"/>
      <c r="S887"/>
      <c r="T887"/>
      <c r="U887"/>
      <c r="V887"/>
      <c r="W887"/>
      <c r="X887"/>
      <c r="Y887"/>
      <c r="Z887" s="4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  <c r="AMB887"/>
      <c r="AMC887"/>
      <c r="AMD887"/>
      <c r="AME887"/>
      <c r="AMF887"/>
      <c r="AMG887"/>
      <c r="AMH887"/>
      <c r="AMI887"/>
      <c r="AMJ887"/>
    </row>
    <row r="888" spans="1:1024" ht="31.5">
      <c r="A888" s="85" t="s">
        <v>439</v>
      </c>
      <c r="B888" s="86"/>
      <c r="C888" s="96">
        <v>523979998</v>
      </c>
      <c r="D888" s="96">
        <v>423979998</v>
      </c>
      <c r="E888" s="96">
        <v>319044802</v>
      </c>
      <c r="F888" s="87">
        <v>75.2</v>
      </c>
      <c r="G888" s="88" t="s">
        <v>199</v>
      </c>
      <c r="H888" s="88" t="s">
        <v>170</v>
      </c>
      <c r="I888" s="96">
        <v>86661</v>
      </c>
      <c r="J888" s="96">
        <v>71738</v>
      </c>
      <c r="K888" s="96">
        <v>65219</v>
      </c>
      <c r="L888" s="89">
        <v>90.9</v>
      </c>
      <c r="M888" s="6"/>
      <c r="N888" s="6"/>
      <c r="O888" s="7"/>
      <c r="P888" s="6"/>
      <c r="Q888" s="6"/>
      <c r="R888" s="3"/>
      <c r="S888"/>
      <c r="T888"/>
      <c r="U888"/>
      <c r="V888"/>
      <c r="W888"/>
      <c r="X888"/>
      <c r="Y888"/>
      <c r="Z888" s="4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  <c r="AMB888"/>
      <c r="AMC888"/>
      <c r="AMD888"/>
      <c r="AME888"/>
      <c r="AMF888"/>
      <c r="AMG888"/>
      <c r="AMH888"/>
      <c r="AMI888"/>
      <c r="AMJ888"/>
    </row>
    <row r="889" spans="1:1024" ht="31.5">
      <c r="A889" s="108" t="s">
        <v>336</v>
      </c>
      <c r="B889" s="91"/>
      <c r="C889" s="94"/>
      <c r="D889" s="94"/>
      <c r="E889" s="94"/>
      <c r="F889" s="92"/>
      <c r="G889" s="93"/>
      <c r="H889" s="93"/>
      <c r="I889" s="94"/>
      <c r="J889" s="94"/>
      <c r="K889" s="94"/>
      <c r="L889" s="95"/>
      <c r="M889" s="6"/>
      <c r="N889" s="6"/>
      <c r="O889" s="7"/>
      <c r="P889" s="6"/>
      <c r="Q889" s="6"/>
      <c r="R889" s="3"/>
      <c r="S889"/>
      <c r="T889"/>
      <c r="U889"/>
      <c r="V889"/>
      <c r="W889"/>
      <c r="X889"/>
      <c r="Y889"/>
      <c r="Z889" s="4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  <c r="AMB889"/>
      <c r="AMC889"/>
      <c r="AMD889"/>
      <c r="AME889"/>
      <c r="AMF889"/>
      <c r="AMG889"/>
      <c r="AMH889"/>
      <c r="AMI889"/>
      <c r="AMJ889"/>
    </row>
    <row r="890" spans="1:1024" ht="31.5">
      <c r="A890" s="85" t="s">
        <v>439</v>
      </c>
      <c r="B890" s="86"/>
      <c r="C890" s="96">
        <v>23310555000</v>
      </c>
      <c r="D890" s="96">
        <v>26400855000</v>
      </c>
      <c r="E890" s="96">
        <v>25160076397</v>
      </c>
      <c r="F890" s="87">
        <v>95.3</v>
      </c>
      <c r="G890" s="88" t="s">
        <v>154</v>
      </c>
      <c r="H890" s="88" t="s">
        <v>101</v>
      </c>
      <c r="I890" s="96">
        <v>271</v>
      </c>
      <c r="J890" s="96">
        <v>210</v>
      </c>
      <c r="K890" s="96">
        <v>258</v>
      </c>
      <c r="L890" s="89">
        <v>122.9</v>
      </c>
      <c r="M890" s="6"/>
      <c r="N890" s="6"/>
      <c r="O890" s="7"/>
      <c r="P890" s="6"/>
      <c r="Q890" s="6"/>
      <c r="R890" s="3"/>
      <c r="S890"/>
      <c r="T890"/>
      <c r="U890"/>
      <c r="V890"/>
      <c r="W890"/>
      <c r="X890"/>
      <c r="Y890"/>
      <c r="Z890" s="4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  <c r="AMB890"/>
      <c r="AMC890"/>
      <c r="AMD890"/>
      <c r="AME890"/>
      <c r="AMF890"/>
      <c r="AMG890"/>
      <c r="AMH890"/>
      <c r="AMI890"/>
      <c r="AMJ890"/>
    </row>
    <row r="891" spans="1:1024">
      <c r="A891" s="108"/>
      <c r="B891" s="91"/>
      <c r="C891" s="94"/>
      <c r="D891" s="94"/>
      <c r="E891" s="94"/>
      <c r="F891" s="92"/>
      <c r="G891" s="93" t="s">
        <v>169</v>
      </c>
      <c r="H891" s="93" t="s">
        <v>170</v>
      </c>
      <c r="I891" s="94">
        <v>3646338</v>
      </c>
      <c r="J891" s="94">
        <v>3184027</v>
      </c>
      <c r="K891" s="94">
        <v>3073084</v>
      </c>
      <c r="L891" s="95">
        <v>96.5</v>
      </c>
      <c r="M891" s="6"/>
      <c r="N891" s="6"/>
      <c r="O891" s="7"/>
      <c r="P891" s="6"/>
      <c r="Q891" s="6"/>
      <c r="R891" s="3"/>
      <c r="S891"/>
      <c r="T891"/>
      <c r="U891"/>
      <c r="V891"/>
      <c r="W891"/>
      <c r="X891"/>
      <c r="Y891"/>
      <c r="Z891" s="4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  <c r="ZY891"/>
      <c r="ZZ891"/>
      <c r="AAA891"/>
      <c r="AAB891"/>
      <c r="AAC891"/>
      <c r="AAD891"/>
      <c r="AAE891"/>
      <c r="AAF891"/>
      <c r="AAG891"/>
      <c r="AAH891"/>
      <c r="AAI891"/>
      <c r="AAJ891"/>
      <c r="AAK891"/>
      <c r="AAL891"/>
      <c r="AAM891"/>
      <c r="AAN891"/>
      <c r="AAO891"/>
      <c r="AAP891"/>
      <c r="AAQ891"/>
      <c r="AAR891"/>
      <c r="AAS891"/>
      <c r="AAT891"/>
      <c r="AAU891"/>
      <c r="AAV891"/>
      <c r="AAW891"/>
      <c r="AAX891"/>
      <c r="AAY891"/>
      <c r="AAZ891"/>
      <c r="ABA891"/>
      <c r="ABB891"/>
      <c r="ABC891"/>
      <c r="ABD891"/>
      <c r="ABE891"/>
      <c r="ABF891"/>
      <c r="ABG891"/>
      <c r="ABH891"/>
      <c r="ABI891"/>
      <c r="ABJ891"/>
      <c r="ABK891"/>
      <c r="ABL891"/>
      <c r="ABM891"/>
      <c r="ABN891"/>
      <c r="ABO891"/>
      <c r="ABP891"/>
      <c r="ABQ891"/>
      <c r="ABR891"/>
      <c r="ABS891"/>
      <c r="ABT891"/>
      <c r="ABU891"/>
      <c r="ABV891"/>
      <c r="ABW891"/>
      <c r="ABX891"/>
      <c r="ABY891"/>
      <c r="ABZ891"/>
      <c r="ACA891"/>
      <c r="ACB891"/>
      <c r="ACC891"/>
      <c r="ACD891"/>
      <c r="ACE891"/>
      <c r="ACF891"/>
      <c r="ACG891"/>
      <c r="ACH891"/>
      <c r="ACI891"/>
      <c r="ACJ891"/>
      <c r="ACK891"/>
      <c r="ACL891"/>
      <c r="ACM891"/>
      <c r="ACN891"/>
      <c r="ACO891"/>
      <c r="ACP891"/>
      <c r="ACQ891"/>
      <c r="ACR891"/>
      <c r="ACS891"/>
      <c r="ACT891"/>
      <c r="ACU891"/>
      <c r="ACV891"/>
      <c r="ACW891"/>
      <c r="ACX891"/>
      <c r="ACY891"/>
      <c r="ACZ891"/>
      <c r="ADA891"/>
      <c r="ADB891"/>
      <c r="ADC891"/>
      <c r="ADD891"/>
      <c r="ADE891"/>
      <c r="ADF891"/>
      <c r="ADG891"/>
      <c r="ADH891"/>
      <c r="ADI891"/>
      <c r="ADJ891"/>
      <c r="ADK891"/>
      <c r="ADL891"/>
      <c r="ADM891"/>
      <c r="ADN891"/>
      <c r="ADO891"/>
      <c r="ADP891"/>
      <c r="ADQ891"/>
      <c r="ADR891"/>
      <c r="ADS891"/>
      <c r="ADT891"/>
      <c r="ADU891"/>
      <c r="ADV891"/>
      <c r="ADW891"/>
      <c r="ADX891"/>
      <c r="ADY891"/>
      <c r="ADZ891"/>
      <c r="AEA891"/>
      <c r="AEB891"/>
      <c r="AEC891"/>
      <c r="AED891"/>
      <c r="AEE891"/>
      <c r="AEF891"/>
      <c r="AEG891"/>
      <c r="AEH891"/>
      <c r="AEI891"/>
      <c r="AEJ891"/>
      <c r="AEK891"/>
      <c r="AEL891"/>
      <c r="AEM891"/>
      <c r="AEN891"/>
      <c r="AEO891"/>
      <c r="AEP891"/>
      <c r="AEQ891"/>
      <c r="AER891"/>
      <c r="AES891"/>
      <c r="AET891"/>
      <c r="AEU891"/>
      <c r="AEV891"/>
      <c r="AEW891"/>
      <c r="AEX891"/>
      <c r="AEY891"/>
      <c r="AEZ891"/>
      <c r="AFA891"/>
      <c r="AFB891"/>
      <c r="AFC891"/>
      <c r="AFD891"/>
      <c r="AFE891"/>
      <c r="AFF891"/>
      <c r="AFG891"/>
      <c r="AFH891"/>
      <c r="AFI891"/>
      <c r="AFJ891"/>
      <c r="AFK891"/>
      <c r="AFL891"/>
      <c r="AFM891"/>
      <c r="AFN891"/>
      <c r="AFO891"/>
      <c r="AFP891"/>
      <c r="AFQ891"/>
      <c r="AFR891"/>
      <c r="AFS891"/>
      <c r="AFT891"/>
      <c r="AFU891"/>
      <c r="AFV891"/>
      <c r="AFW891"/>
      <c r="AFX891"/>
      <c r="AFY891"/>
      <c r="AFZ891"/>
      <c r="AGA891"/>
      <c r="AGB891"/>
      <c r="AGC891"/>
      <c r="AGD891"/>
      <c r="AGE891"/>
      <c r="AGF891"/>
      <c r="AGG891"/>
      <c r="AGH891"/>
      <c r="AGI891"/>
      <c r="AGJ891"/>
      <c r="AGK891"/>
      <c r="AGL891"/>
      <c r="AGM891"/>
      <c r="AGN891"/>
      <c r="AGO891"/>
      <c r="AGP891"/>
      <c r="AGQ891"/>
      <c r="AGR891"/>
      <c r="AGS891"/>
      <c r="AGT891"/>
      <c r="AGU891"/>
      <c r="AGV891"/>
      <c r="AGW891"/>
      <c r="AGX891"/>
      <c r="AGY891"/>
      <c r="AGZ891"/>
      <c r="AHA891"/>
      <c r="AHB891"/>
      <c r="AHC891"/>
      <c r="AHD891"/>
      <c r="AHE891"/>
      <c r="AHF891"/>
      <c r="AHG891"/>
      <c r="AHH891"/>
      <c r="AHI891"/>
      <c r="AHJ891"/>
      <c r="AHK891"/>
      <c r="AHL891"/>
      <c r="AHM891"/>
      <c r="AHN891"/>
      <c r="AHO891"/>
      <c r="AHP891"/>
      <c r="AHQ891"/>
      <c r="AHR891"/>
      <c r="AHS891"/>
      <c r="AHT891"/>
      <c r="AHU891"/>
      <c r="AHV891"/>
      <c r="AHW891"/>
      <c r="AHX891"/>
      <c r="AHY891"/>
      <c r="AHZ891"/>
      <c r="AIA891"/>
      <c r="AIB891"/>
      <c r="AIC891"/>
      <c r="AID891"/>
      <c r="AIE891"/>
      <c r="AIF891"/>
      <c r="AIG891"/>
      <c r="AIH891"/>
      <c r="AII891"/>
      <c r="AIJ891"/>
      <c r="AIK891"/>
      <c r="AIL891"/>
      <c r="AIM891"/>
      <c r="AIN891"/>
      <c r="AIO891"/>
      <c r="AIP891"/>
      <c r="AIQ891"/>
      <c r="AIR891"/>
      <c r="AIS891"/>
      <c r="AIT891"/>
      <c r="AIU891"/>
      <c r="AIV891"/>
      <c r="AIW891"/>
      <c r="AIX891"/>
      <c r="AIY891"/>
      <c r="AIZ891"/>
      <c r="AJA891"/>
      <c r="AJB891"/>
      <c r="AJC891"/>
      <c r="AJD891"/>
      <c r="AJE891"/>
      <c r="AJF891"/>
      <c r="AJG891"/>
      <c r="AJH891"/>
      <c r="AJI891"/>
      <c r="AJJ891"/>
      <c r="AJK891"/>
      <c r="AJL891"/>
      <c r="AJM891"/>
      <c r="AJN891"/>
      <c r="AJO891"/>
      <c r="AJP891"/>
      <c r="AJQ891"/>
      <c r="AJR891"/>
      <c r="AJS891"/>
      <c r="AJT891"/>
      <c r="AJU891"/>
      <c r="AJV891"/>
      <c r="AJW891"/>
      <c r="AJX891"/>
      <c r="AJY891"/>
      <c r="AJZ891"/>
      <c r="AKA891"/>
      <c r="AKB891"/>
      <c r="AKC891"/>
      <c r="AKD891"/>
      <c r="AKE891"/>
      <c r="AKF891"/>
      <c r="AKG891"/>
      <c r="AKH891"/>
      <c r="AKI891"/>
      <c r="AKJ891"/>
      <c r="AKK891"/>
      <c r="AKL891"/>
      <c r="AKM891"/>
      <c r="AKN891"/>
      <c r="AKO891"/>
      <c r="AKP891"/>
      <c r="AKQ891"/>
      <c r="AKR891"/>
      <c r="AKS891"/>
      <c r="AKT891"/>
      <c r="AKU891"/>
      <c r="AKV891"/>
      <c r="AKW891"/>
      <c r="AKX891"/>
      <c r="AKY891"/>
      <c r="AKZ891"/>
      <c r="ALA891"/>
      <c r="ALB891"/>
      <c r="ALC891"/>
      <c r="ALD891"/>
      <c r="ALE891"/>
      <c r="ALF891"/>
      <c r="ALG891"/>
      <c r="ALH891"/>
      <c r="ALI891"/>
      <c r="ALJ891"/>
      <c r="ALK891"/>
      <c r="ALL891"/>
      <c r="ALM891"/>
      <c r="ALN891"/>
      <c r="ALO891"/>
      <c r="ALP891"/>
      <c r="ALQ891"/>
      <c r="ALR891"/>
      <c r="ALS891"/>
      <c r="ALT891"/>
      <c r="ALU891"/>
      <c r="ALV891"/>
      <c r="ALW891"/>
      <c r="ALX891"/>
      <c r="ALY891"/>
      <c r="ALZ891"/>
      <c r="AMA891"/>
      <c r="AMB891"/>
      <c r="AMC891"/>
      <c r="AMD891"/>
      <c r="AME891"/>
      <c r="AMF891"/>
      <c r="AMG891"/>
      <c r="AMH891"/>
      <c r="AMI891"/>
      <c r="AMJ891"/>
    </row>
    <row r="892" spans="1:1024">
      <c r="A892" s="85"/>
      <c r="B892" s="86"/>
      <c r="C892" s="96"/>
      <c r="D892" s="96"/>
      <c r="E892" s="96"/>
      <c r="F892" s="87"/>
      <c r="G892" s="88" t="s">
        <v>171</v>
      </c>
      <c r="H892" s="88" t="s">
        <v>170</v>
      </c>
      <c r="I892" s="96">
        <v>85617</v>
      </c>
      <c r="J892" s="96">
        <v>86128</v>
      </c>
      <c r="K892" s="96">
        <v>86210</v>
      </c>
      <c r="L892" s="89">
        <v>100.1</v>
      </c>
      <c r="M892" s="6"/>
      <c r="N892" s="6"/>
      <c r="O892" s="7"/>
      <c r="P892" s="6"/>
      <c r="Q892" s="6"/>
      <c r="R892" s="3"/>
      <c r="S892"/>
      <c r="T892"/>
      <c r="U892"/>
      <c r="V892"/>
      <c r="W892"/>
      <c r="X892"/>
      <c r="Y892"/>
      <c r="Z892" s="4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  <c r="AMB892"/>
      <c r="AMC892"/>
      <c r="AMD892"/>
      <c r="AME892"/>
      <c r="AMF892"/>
      <c r="AMG892"/>
      <c r="AMH892"/>
      <c r="AMI892"/>
      <c r="AMJ892"/>
    </row>
    <row r="893" spans="1:1024">
      <c r="A893" s="108"/>
      <c r="B893" s="91"/>
      <c r="C893" s="94"/>
      <c r="D893" s="94"/>
      <c r="E893" s="94"/>
      <c r="F893" s="92"/>
      <c r="G893" s="93" t="s">
        <v>172</v>
      </c>
      <c r="H893" s="93" t="s">
        <v>170</v>
      </c>
      <c r="I893" s="94">
        <v>85190</v>
      </c>
      <c r="J893" s="94">
        <v>94116</v>
      </c>
      <c r="K893" s="94">
        <v>92311</v>
      </c>
      <c r="L893" s="95">
        <v>98.1</v>
      </c>
      <c r="M893" s="6"/>
      <c r="N893" s="6"/>
      <c r="O893" s="7"/>
      <c r="P893" s="6"/>
      <c r="Q893" s="6"/>
      <c r="R893" s="3"/>
      <c r="S893"/>
      <c r="T893"/>
      <c r="U893"/>
      <c r="V893"/>
      <c r="W893"/>
      <c r="X893"/>
      <c r="Y893"/>
      <c r="Z893" s="4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  <c r="AMB893"/>
      <c r="AMC893"/>
      <c r="AMD893"/>
      <c r="AME893"/>
      <c r="AMF893"/>
      <c r="AMG893"/>
      <c r="AMH893"/>
      <c r="AMI893"/>
      <c r="AMJ893"/>
    </row>
    <row r="894" spans="1:1024">
      <c r="A894" s="85"/>
      <c r="B894" s="86"/>
      <c r="C894" s="96"/>
      <c r="D894" s="96"/>
      <c r="E894" s="96"/>
      <c r="F894" s="87"/>
      <c r="G894" s="88" t="s">
        <v>158</v>
      </c>
      <c r="H894" s="88" t="s">
        <v>101</v>
      </c>
      <c r="I894" s="96">
        <v>38685</v>
      </c>
      <c r="J894" s="96">
        <v>36288</v>
      </c>
      <c r="K894" s="96">
        <v>30182</v>
      </c>
      <c r="L894" s="89">
        <v>83.2</v>
      </c>
      <c r="M894" s="6"/>
      <c r="N894" s="6"/>
      <c r="O894" s="7"/>
      <c r="P894" s="6"/>
      <c r="Q894" s="6"/>
      <c r="R894" s="3"/>
      <c r="S894"/>
      <c r="T894"/>
      <c r="U894"/>
      <c r="V894"/>
      <c r="W894"/>
      <c r="X894"/>
      <c r="Y894"/>
      <c r="Z894" s="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  <c r="AMB894"/>
      <c r="AMC894"/>
      <c r="AMD894"/>
      <c r="AME894"/>
      <c r="AMF894"/>
      <c r="AMG894"/>
      <c r="AMH894"/>
      <c r="AMI894"/>
      <c r="AMJ894"/>
    </row>
    <row r="895" spans="1:1024">
      <c r="A895" s="108"/>
      <c r="B895" s="91"/>
      <c r="C895" s="94"/>
      <c r="D895" s="94"/>
      <c r="E895" s="94"/>
      <c r="F895" s="92"/>
      <c r="G895" s="93" t="s">
        <v>159</v>
      </c>
      <c r="H895" s="93" t="s">
        <v>101</v>
      </c>
      <c r="I895" s="94">
        <v>148565</v>
      </c>
      <c r="J895" s="94">
        <v>141566</v>
      </c>
      <c r="K895" s="94">
        <v>120060</v>
      </c>
      <c r="L895" s="95">
        <v>84.8</v>
      </c>
      <c r="M895" s="6"/>
      <c r="N895" s="6"/>
      <c r="O895" s="7"/>
      <c r="P895" s="6"/>
      <c r="Q895" s="6"/>
      <c r="R895" s="3"/>
      <c r="S895"/>
      <c r="T895"/>
      <c r="U895"/>
      <c r="V895"/>
      <c r="W895"/>
      <c r="X895"/>
      <c r="Y895"/>
      <c r="Z895" s="4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  <c r="AMB895"/>
      <c r="AMC895"/>
      <c r="AMD895"/>
      <c r="AME895"/>
      <c r="AMF895"/>
      <c r="AMG895"/>
      <c r="AMH895"/>
      <c r="AMI895"/>
      <c r="AMJ895"/>
    </row>
    <row r="896" spans="1:1024">
      <c r="A896" s="85"/>
      <c r="B896" s="86"/>
      <c r="C896" s="96"/>
      <c r="D896" s="96"/>
      <c r="E896" s="96"/>
      <c r="F896" s="87"/>
      <c r="G896" s="88" t="s">
        <v>173</v>
      </c>
      <c r="H896" s="88" t="s">
        <v>170</v>
      </c>
      <c r="I896" s="96">
        <v>66154</v>
      </c>
      <c r="J896" s="96">
        <v>64333</v>
      </c>
      <c r="K896" s="96">
        <v>57457</v>
      </c>
      <c r="L896" s="89">
        <v>89.3</v>
      </c>
      <c r="M896" s="6"/>
      <c r="N896" s="6"/>
      <c r="O896" s="7"/>
      <c r="P896" s="6"/>
      <c r="Q896" s="6"/>
      <c r="R896" s="3"/>
      <c r="S896"/>
      <c r="T896"/>
      <c r="U896"/>
      <c r="V896"/>
      <c r="W896"/>
      <c r="X896"/>
      <c r="Y896"/>
      <c r="Z896" s="4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  <c r="ZY896"/>
      <c r="ZZ896"/>
      <c r="AAA896"/>
      <c r="AAB896"/>
      <c r="AAC896"/>
      <c r="AAD896"/>
      <c r="AAE896"/>
      <c r="AAF896"/>
      <c r="AAG896"/>
      <c r="AAH896"/>
      <c r="AAI896"/>
      <c r="AAJ896"/>
      <c r="AAK896"/>
      <c r="AAL896"/>
      <c r="AAM896"/>
      <c r="AAN896"/>
      <c r="AAO896"/>
      <c r="AAP896"/>
      <c r="AAQ896"/>
      <c r="AAR896"/>
      <c r="AAS896"/>
      <c r="AAT896"/>
      <c r="AAU896"/>
      <c r="AAV896"/>
      <c r="AAW896"/>
      <c r="AAX896"/>
      <c r="AAY896"/>
      <c r="AAZ896"/>
      <c r="ABA896"/>
      <c r="ABB896"/>
      <c r="ABC896"/>
      <c r="ABD896"/>
      <c r="ABE896"/>
      <c r="ABF896"/>
      <c r="ABG896"/>
      <c r="ABH896"/>
      <c r="ABI896"/>
      <c r="ABJ896"/>
      <c r="ABK896"/>
      <c r="ABL896"/>
      <c r="ABM896"/>
      <c r="ABN896"/>
      <c r="ABO896"/>
      <c r="ABP896"/>
      <c r="ABQ896"/>
      <c r="ABR896"/>
      <c r="ABS896"/>
      <c r="ABT896"/>
      <c r="ABU896"/>
      <c r="ABV896"/>
      <c r="ABW896"/>
      <c r="ABX896"/>
      <c r="ABY896"/>
      <c r="ABZ896"/>
      <c r="ACA896"/>
      <c r="ACB896"/>
      <c r="ACC896"/>
      <c r="ACD896"/>
      <c r="ACE896"/>
      <c r="ACF896"/>
      <c r="ACG896"/>
      <c r="ACH896"/>
      <c r="ACI896"/>
      <c r="ACJ896"/>
      <c r="ACK896"/>
      <c r="ACL896"/>
      <c r="ACM896"/>
      <c r="ACN896"/>
      <c r="ACO896"/>
      <c r="ACP896"/>
      <c r="ACQ896"/>
      <c r="ACR896"/>
      <c r="ACS896"/>
      <c r="ACT896"/>
      <c r="ACU896"/>
      <c r="ACV896"/>
      <c r="ACW896"/>
      <c r="ACX896"/>
      <c r="ACY896"/>
      <c r="ACZ896"/>
      <c r="ADA896"/>
      <c r="ADB896"/>
      <c r="ADC896"/>
      <c r="ADD896"/>
      <c r="ADE896"/>
      <c r="ADF896"/>
      <c r="ADG896"/>
      <c r="ADH896"/>
      <c r="ADI896"/>
      <c r="ADJ896"/>
      <c r="ADK896"/>
      <c r="ADL896"/>
      <c r="ADM896"/>
      <c r="ADN896"/>
      <c r="ADO896"/>
      <c r="ADP896"/>
      <c r="ADQ896"/>
      <c r="ADR896"/>
      <c r="ADS896"/>
      <c r="ADT896"/>
      <c r="ADU896"/>
      <c r="ADV896"/>
      <c r="ADW896"/>
      <c r="ADX896"/>
      <c r="ADY896"/>
      <c r="ADZ896"/>
      <c r="AEA896"/>
      <c r="AEB896"/>
      <c r="AEC896"/>
      <c r="AED896"/>
      <c r="AEE896"/>
      <c r="AEF896"/>
      <c r="AEG896"/>
      <c r="AEH896"/>
      <c r="AEI896"/>
      <c r="AEJ896"/>
      <c r="AEK896"/>
      <c r="AEL896"/>
      <c r="AEM896"/>
      <c r="AEN896"/>
      <c r="AEO896"/>
      <c r="AEP896"/>
      <c r="AEQ896"/>
      <c r="AER896"/>
      <c r="AES896"/>
      <c r="AET896"/>
      <c r="AEU896"/>
      <c r="AEV896"/>
      <c r="AEW896"/>
      <c r="AEX896"/>
      <c r="AEY896"/>
      <c r="AEZ896"/>
      <c r="AFA896"/>
      <c r="AFB896"/>
      <c r="AFC896"/>
      <c r="AFD896"/>
      <c r="AFE896"/>
      <c r="AFF896"/>
      <c r="AFG896"/>
      <c r="AFH896"/>
      <c r="AFI896"/>
      <c r="AFJ896"/>
      <c r="AFK896"/>
      <c r="AFL896"/>
      <c r="AFM896"/>
      <c r="AFN896"/>
      <c r="AFO896"/>
      <c r="AFP896"/>
      <c r="AFQ896"/>
      <c r="AFR896"/>
      <c r="AFS896"/>
      <c r="AFT896"/>
      <c r="AFU896"/>
      <c r="AFV896"/>
      <c r="AFW896"/>
      <c r="AFX896"/>
      <c r="AFY896"/>
      <c r="AFZ896"/>
      <c r="AGA896"/>
      <c r="AGB896"/>
      <c r="AGC896"/>
      <c r="AGD896"/>
      <c r="AGE896"/>
      <c r="AGF896"/>
      <c r="AGG896"/>
      <c r="AGH896"/>
      <c r="AGI896"/>
      <c r="AGJ896"/>
      <c r="AGK896"/>
      <c r="AGL896"/>
      <c r="AGM896"/>
      <c r="AGN896"/>
      <c r="AGO896"/>
      <c r="AGP896"/>
      <c r="AGQ896"/>
      <c r="AGR896"/>
      <c r="AGS896"/>
      <c r="AGT896"/>
      <c r="AGU896"/>
      <c r="AGV896"/>
      <c r="AGW896"/>
      <c r="AGX896"/>
      <c r="AGY896"/>
      <c r="AGZ896"/>
      <c r="AHA896"/>
      <c r="AHB896"/>
      <c r="AHC896"/>
      <c r="AHD896"/>
      <c r="AHE896"/>
      <c r="AHF896"/>
      <c r="AHG896"/>
      <c r="AHH896"/>
      <c r="AHI896"/>
      <c r="AHJ896"/>
      <c r="AHK896"/>
      <c r="AHL896"/>
      <c r="AHM896"/>
      <c r="AHN896"/>
      <c r="AHO896"/>
      <c r="AHP896"/>
      <c r="AHQ896"/>
      <c r="AHR896"/>
      <c r="AHS896"/>
      <c r="AHT896"/>
      <c r="AHU896"/>
      <c r="AHV896"/>
      <c r="AHW896"/>
      <c r="AHX896"/>
      <c r="AHY896"/>
      <c r="AHZ896"/>
      <c r="AIA896"/>
      <c r="AIB896"/>
      <c r="AIC896"/>
      <c r="AID896"/>
      <c r="AIE896"/>
      <c r="AIF896"/>
      <c r="AIG896"/>
      <c r="AIH896"/>
      <c r="AII896"/>
      <c r="AIJ896"/>
      <c r="AIK896"/>
      <c r="AIL896"/>
      <c r="AIM896"/>
      <c r="AIN896"/>
      <c r="AIO896"/>
      <c r="AIP896"/>
      <c r="AIQ896"/>
      <c r="AIR896"/>
      <c r="AIS896"/>
      <c r="AIT896"/>
      <c r="AIU896"/>
      <c r="AIV896"/>
      <c r="AIW896"/>
      <c r="AIX896"/>
      <c r="AIY896"/>
      <c r="AIZ896"/>
      <c r="AJA896"/>
      <c r="AJB896"/>
      <c r="AJC896"/>
      <c r="AJD896"/>
      <c r="AJE896"/>
      <c r="AJF896"/>
      <c r="AJG896"/>
      <c r="AJH896"/>
      <c r="AJI896"/>
      <c r="AJJ896"/>
      <c r="AJK896"/>
      <c r="AJL896"/>
      <c r="AJM896"/>
      <c r="AJN896"/>
      <c r="AJO896"/>
      <c r="AJP896"/>
      <c r="AJQ896"/>
      <c r="AJR896"/>
      <c r="AJS896"/>
      <c r="AJT896"/>
      <c r="AJU896"/>
      <c r="AJV896"/>
      <c r="AJW896"/>
      <c r="AJX896"/>
      <c r="AJY896"/>
      <c r="AJZ896"/>
      <c r="AKA896"/>
      <c r="AKB896"/>
      <c r="AKC896"/>
      <c r="AKD896"/>
      <c r="AKE896"/>
      <c r="AKF896"/>
      <c r="AKG896"/>
      <c r="AKH896"/>
      <c r="AKI896"/>
      <c r="AKJ896"/>
      <c r="AKK896"/>
      <c r="AKL896"/>
      <c r="AKM896"/>
      <c r="AKN896"/>
      <c r="AKO896"/>
      <c r="AKP896"/>
      <c r="AKQ896"/>
      <c r="AKR896"/>
      <c r="AKS896"/>
      <c r="AKT896"/>
      <c r="AKU896"/>
      <c r="AKV896"/>
      <c r="AKW896"/>
      <c r="AKX896"/>
      <c r="AKY896"/>
      <c r="AKZ896"/>
      <c r="ALA896"/>
      <c r="ALB896"/>
      <c r="ALC896"/>
      <c r="ALD896"/>
      <c r="ALE896"/>
      <c r="ALF896"/>
      <c r="ALG896"/>
      <c r="ALH896"/>
      <c r="ALI896"/>
      <c r="ALJ896"/>
      <c r="ALK896"/>
      <c r="ALL896"/>
      <c r="ALM896"/>
      <c r="ALN896"/>
      <c r="ALO896"/>
      <c r="ALP896"/>
      <c r="ALQ896"/>
      <c r="ALR896"/>
      <c r="ALS896"/>
      <c r="ALT896"/>
      <c r="ALU896"/>
      <c r="ALV896"/>
      <c r="ALW896"/>
      <c r="ALX896"/>
      <c r="ALY896"/>
      <c r="ALZ896"/>
      <c r="AMA896"/>
      <c r="AMB896"/>
      <c r="AMC896"/>
      <c r="AMD896"/>
      <c r="AME896"/>
      <c r="AMF896"/>
      <c r="AMG896"/>
      <c r="AMH896"/>
      <c r="AMI896"/>
      <c r="AMJ896"/>
    </row>
    <row r="897" spans="1:1024">
      <c r="A897" s="108"/>
      <c r="B897" s="91"/>
      <c r="C897" s="94"/>
      <c r="D897" s="94"/>
      <c r="E897" s="94"/>
      <c r="F897" s="92"/>
      <c r="G897" s="93" t="s">
        <v>177</v>
      </c>
      <c r="H897" s="93" t="s">
        <v>170</v>
      </c>
      <c r="I897" s="94">
        <v>2875824</v>
      </c>
      <c r="J897" s="94">
        <v>2357410</v>
      </c>
      <c r="K897" s="94">
        <v>2751106</v>
      </c>
      <c r="L897" s="95">
        <v>116.7</v>
      </c>
      <c r="M897" s="6"/>
      <c r="N897" s="6"/>
      <c r="O897" s="7"/>
      <c r="P897" s="6"/>
      <c r="Q897" s="6"/>
      <c r="R897" s="3"/>
      <c r="S897"/>
      <c r="T897"/>
      <c r="U897"/>
      <c r="V897"/>
      <c r="W897"/>
      <c r="X897"/>
      <c r="Y897"/>
      <c r="Z897" s="4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  <c r="AMB897"/>
      <c r="AMC897"/>
      <c r="AMD897"/>
      <c r="AME897"/>
      <c r="AMF897"/>
      <c r="AMG897"/>
      <c r="AMH897"/>
      <c r="AMI897"/>
      <c r="AMJ897"/>
    </row>
    <row r="898" spans="1:1024" ht="31.5">
      <c r="A898" s="85" t="s">
        <v>337</v>
      </c>
      <c r="B898" s="86"/>
      <c r="C898" s="96"/>
      <c r="D898" s="96"/>
      <c r="E898" s="96"/>
      <c r="F898" s="87"/>
      <c r="G898" s="88"/>
      <c r="H898" s="88"/>
      <c r="I898" s="96"/>
      <c r="J898" s="96"/>
      <c r="K898" s="96"/>
      <c r="L898" s="89"/>
      <c r="M898" s="6"/>
      <c r="N898" s="6"/>
      <c r="O898" s="7"/>
      <c r="P898" s="6"/>
      <c r="Q898" s="6"/>
      <c r="R898" s="3"/>
      <c r="S898"/>
      <c r="T898"/>
      <c r="U898"/>
      <c r="V898"/>
      <c r="W898"/>
      <c r="X898"/>
      <c r="Y898"/>
      <c r="Z898" s="4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  <c r="AMB898"/>
      <c r="AMC898"/>
      <c r="AMD898"/>
      <c r="AME898"/>
      <c r="AMF898"/>
      <c r="AMG898"/>
      <c r="AMH898"/>
      <c r="AMI898"/>
      <c r="AMJ898"/>
    </row>
    <row r="899" spans="1:1024" ht="31.5">
      <c r="A899" s="108" t="s">
        <v>439</v>
      </c>
      <c r="B899" s="91"/>
      <c r="C899" s="94">
        <v>4094199999</v>
      </c>
      <c r="D899" s="94">
        <v>5374199999</v>
      </c>
      <c r="E899" s="94">
        <v>5222590401</v>
      </c>
      <c r="F899" s="92">
        <v>97.2</v>
      </c>
      <c r="G899" s="93" t="s">
        <v>169</v>
      </c>
      <c r="H899" s="93" t="s">
        <v>170</v>
      </c>
      <c r="I899" s="94">
        <v>181580</v>
      </c>
      <c r="J899" s="94">
        <v>177074</v>
      </c>
      <c r="K899" s="94">
        <v>175557</v>
      </c>
      <c r="L899" s="95">
        <v>99.1</v>
      </c>
      <c r="M899" s="6"/>
      <c r="N899" s="6"/>
      <c r="O899" s="7"/>
      <c r="P899" s="6"/>
      <c r="Q899" s="6"/>
      <c r="R899" s="3"/>
      <c r="S899"/>
      <c r="T899"/>
      <c r="U899"/>
      <c r="V899"/>
      <c r="W899"/>
      <c r="X899"/>
      <c r="Y899"/>
      <c r="Z899" s="4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  <c r="AMB899"/>
      <c r="AMC899"/>
      <c r="AMD899"/>
      <c r="AME899"/>
      <c r="AMF899"/>
      <c r="AMG899"/>
      <c r="AMH899"/>
      <c r="AMI899"/>
      <c r="AMJ899"/>
    </row>
    <row r="900" spans="1:1024">
      <c r="A900" s="85"/>
      <c r="B900" s="86"/>
      <c r="C900" s="96"/>
      <c r="D900" s="96"/>
      <c r="E900" s="96"/>
      <c r="F900" s="87"/>
      <c r="G900" s="88" t="s">
        <v>171</v>
      </c>
      <c r="H900" s="88" t="s">
        <v>170</v>
      </c>
      <c r="I900" s="96">
        <v>84674</v>
      </c>
      <c r="J900" s="96">
        <v>86857</v>
      </c>
      <c r="K900" s="96">
        <v>88612</v>
      </c>
      <c r="L900" s="89">
        <v>102</v>
      </c>
      <c r="M900" s="6"/>
      <c r="N900" s="6"/>
      <c r="O900" s="7"/>
      <c r="P900" s="6"/>
      <c r="Q900" s="6"/>
      <c r="R900" s="3"/>
      <c r="S900"/>
      <c r="T900"/>
      <c r="U900"/>
      <c r="V900"/>
      <c r="W900"/>
      <c r="X900"/>
      <c r="Y900"/>
      <c r="Z900" s="4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  <c r="ZY900"/>
      <c r="ZZ900"/>
      <c r="AAA900"/>
      <c r="AAB900"/>
      <c r="AAC900"/>
      <c r="AAD900"/>
      <c r="AAE900"/>
      <c r="AAF900"/>
      <c r="AAG900"/>
      <c r="AAH900"/>
      <c r="AAI900"/>
      <c r="AAJ900"/>
      <c r="AAK900"/>
      <c r="AAL900"/>
      <c r="AAM900"/>
      <c r="AAN900"/>
      <c r="AAO900"/>
      <c r="AAP900"/>
      <c r="AAQ900"/>
      <c r="AAR900"/>
      <c r="AAS900"/>
      <c r="AAT900"/>
      <c r="AAU900"/>
      <c r="AAV900"/>
      <c r="AAW900"/>
      <c r="AAX900"/>
      <c r="AAY900"/>
      <c r="AAZ900"/>
      <c r="ABA900"/>
      <c r="ABB900"/>
      <c r="ABC900"/>
      <c r="ABD900"/>
      <c r="ABE900"/>
      <c r="ABF900"/>
      <c r="ABG900"/>
      <c r="ABH900"/>
      <c r="ABI900"/>
      <c r="ABJ900"/>
      <c r="ABK900"/>
      <c r="ABL900"/>
      <c r="ABM900"/>
      <c r="ABN900"/>
      <c r="ABO900"/>
      <c r="ABP900"/>
      <c r="ABQ900"/>
      <c r="ABR900"/>
      <c r="ABS900"/>
      <c r="ABT900"/>
      <c r="ABU900"/>
      <c r="ABV900"/>
      <c r="ABW900"/>
      <c r="ABX900"/>
      <c r="ABY900"/>
      <c r="ABZ900"/>
      <c r="ACA900"/>
      <c r="ACB900"/>
      <c r="ACC900"/>
      <c r="ACD900"/>
      <c r="ACE900"/>
      <c r="ACF900"/>
      <c r="ACG900"/>
      <c r="ACH900"/>
      <c r="ACI900"/>
      <c r="ACJ900"/>
      <c r="ACK900"/>
      <c r="ACL900"/>
      <c r="ACM900"/>
      <c r="ACN900"/>
      <c r="ACO900"/>
      <c r="ACP900"/>
      <c r="ACQ900"/>
      <c r="ACR900"/>
      <c r="ACS900"/>
      <c r="ACT900"/>
      <c r="ACU900"/>
      <c r="ACV900"/>
      <c r="ACW900"/>
      <c r="ACX900"/>
      <c r="ACY900"/>
      <c r="ACZ900"/>
      <c r="ADA900"/>
      <c r="ADB900"/>
      <c r="ADC900"/>
      <c r="ADD900"/>
      <c r="ADE900"/>
      <c r="ADF900"/>
      <c r="ADG900"/>
      <c r="ADH900"/>
      <c r="ADI900"/>
      <c r="ADJ900"/>
      <c r="ADK900"/>
      <c r="ADL900"/>
      <c r="ADM900"/>
      <c r="ADN900"/>
      <c r="ADO900"/>
      <c r="ADP900"/>
      <c r="ADQ900"/>
      <c r="ADR900"/>
      <c r="ADS900"/>
      <c r="ADT900"/>
      <c r="ADU900"/>
      <c r="ADV900"/>
      <c r="ADW900"/>
      <c r="ADX900"/>
      <c r="ADY900"/>
      <c r="ADZ900"/>
      <c r="AEA900"/>
      <c r="AEB900"/>
      <c r="AEC900"/>
      <c r="AED900"/>
      <c r="AEE900"/>
      <c r="AEF900"/>
      <c r="AEG900"/>
      <c r="AEH900"/>
      <c r="AEI900"/>
      <c r="AEJ900"/>
      <c r="AEK900"/>
      <c r="AEL900"/>
      <c r="AEM900"/>
      <c r="AEN900"/>
      <c r="AEO900"/>
      <c r="AEP900"/>
      <c r="AEQ900"/>
      <c r="AER900"/>
      <c r="AES900"/>
      <c r="AET900"/>
      <c r="AEU900"/>
      <c r="AEV900"/>
      <c r="AEW900"/>
      <c r="AEX900"/>
      <c r="AEY900"/>
      <c r="AEZ900"/>
      <c r="AFA900"/>
      <c r="AFB900"/>
      <c r="AFC900"/>
      <c r="AFD900"/>
      <c r="AFE900"/>
      <c r="AFF900"/>
      <c r="AFG900"/>
      <c r="AFH900"/>
      <c r="AFI900"/>
      <c r="AFJ900"/>
      <c r="AFK900"/>
      <c r="AFL900"/>
      <c r="AFM900"/>
      <c r="AFN900"/>
      <c r="AFO900"/>
      <c r="AFP900"/>
      <c r="AFQ900"/>
      <c r="AFR900"/>
      <c r="AFS900"/>
      <c r="AFT900"/>
      <c r="AFU900"/>
      <c r="AFV900"/>
      <c r="AFW900"/>
      <c r="AFX900"/>
      <c r="AFY900"/>
      <c r="AFZ900"/>
      <c r="AGA900"/>
      <c r="AGB900"/>
      <c r="AGC900"/>
      <c r="AGD900"/>
      <c r="AGE900"/>
      <c r="AGF900"/>
      <c r="AGG900"/>
      <c r="AGH900"/>
      <c r="AGI900"/>
      <c r="AGJ900"/>
      <c r="AGK900"/>
      <c r="AGL900"/>
      <c r="AGM900"/>
      <c r="AGN900"/>
      <c r="AGO900"/>
      <c r="AGP900"/>
      <c r="AGQ900"/>
      <c r="AGR900"/>
      <c r="AGS900"/>
      <c r="AGT900"/>
      <c r="AGU900"/>
      <c r="AGV900"/>
      <c r="AGW900"/>
      <c r="AGX900"/>
      <c r="AGY900"/>
      <c r="AGZ900"/>
      <c r="AHA900"/>
      <c r="AHB900"/>
      <c r="AHC900"/>
      <c r="AHD900"/>
      <c r="AHE900"/>
      <c r="AHF900"/>
      <c r="AHG900"/>
      <c r="AHH900"/>
      <c r="AHI900"/>
      <c r="AHJ900"/>
      <c r="AHK900"/>
      <c r="AHL900"/>
      <c r="AHM900"/>
      <c r="AHN900"/>
      <c r="AHO900"/>
      <c r="AHP900"/>
      <c r="AHQ900"/>
      <c r="AHR900"/>
      <c r="AHS900"/>
      <c r="AHT900"/>
      <c r="AHU900"/>
      <c r="AHV900"/>
      <c r="AHW900"/>
      <c r="AHX900"/>
      <c r="AHY900"/>
      <c r="AHZ900"/>
      <c r="AIA900"/>
      <c r="AIB900"/>
      <c r="AIC900"/>
      <c r="AID900"/>
      <c r="AIE900"/>
      <c r="AIF900"/>
      <c r="AIG900"/>
      <c r="AIH900"/>
      <c r="AII900"/>
      <c r="AIJ900"/>
      <c r="AIK900"/>
      <c r="AIL900"/>
      <c r="AIM900"/>
      <c r="AIN900"/>
      <c r="AIO900"/>
      <c r="AIP900"/>
      <c r="AIQ900"/>
      <c r="AIR900"/>
      <c r="AIS900"/>
      <c r="AIT900"/>
      <c r="AIU900"/>
      <c r="AIV900"/>
      <c r="AIW900"/>
      <c r="AIX900"/>
      <c r="AIY900"/>
      <c r="AIZ900"/>
      <c r="AJA900"/>
      <c r="AJB900"/>
      <c r="AJC900"/>
      <c r="AJD900"/>
      <c r="AJE900"/>
      <c r="AJF900"/>
      <c r="AJG900"/>
      <c r="AJH900"/>
      <c r="AJI900"/>
      <c r="AJJ900"/>
      <c r="AJK900"/>
      <c r="AJL900"/>
      <c r="AJM900"/>
      <c r="AJN900"/>
      <c r="AJO900"/>
      <c r="AJP900"/>
      <c r="AJQ900"/>
      <c r="AJR900"/>
      <c r="AJS900"/>
      <c r="AJT900"/>
      <c r="AJU900"/>
      <c r="AJV900"/>
      <c r="AJW900"/>
      <c r="AJX900"/>
      <c r="AJY900"/>
      <c r="AJZ900"/>
      <c r="AKA900"/>
      <c r="AKB900"/>
      <c r="AKC900"/>
      <c r="AKD900"/>
      <c r="AKE900"/>
      <c r="AKF900"/>
      <c r="AKG900"/>
      <c r="AKH900"/>
      <c r="AKI900"/>
      <c r="AKJ900"/>
      <c r="AKK900"/>
      <c r="AKL900"/>
      <c r="AKM900"/>
      <c r="AKN900"/>
      <c r="AKO900"/>
      <c r="AKP900"/>
      <c r="AKQ900"/>
      <c r="AKR900"/>
      <c r="AKS900"/>
      <c r="AKT900"/>
      <c r="AKU900"/>
      <c r="AKV900"/>
      <c r="AKW900"/>
      <c r="AKX900"/>
      <c r="AKY900"/>
      <c r="AKZ900"/>
      <c r="ALA900"/>
      <c r="ALB900"/>
      <c r="ALC900"/>
      <c r="ALD900"/>
      <c r="ALE900"/>
      <c r="ALF900"/>
      <c r="ALG900"/>
      <c r="ALH900"/>
      <c r="ALI900"/>
      <c r="ALJ900"/>
      <c r="ALK900"/>
      <c r="ALL900"/>
      <c r="ALM900"/>
      <c r="ALN900"/>
      <c r="ALO900"/>
      <c r="ALP900"/>
      <c r="ALQ900"/>
      <c r="ALR900"/>
      <c r="ALS900"/>
      <c r="ALT900"/>
      <c r="ALU900"/>
      <c r="ALV900"/>
      <c r="ALW900"/>
      <c r="ALX900"/>
      <c r="ALY900"/>
      <c r="ALZ900"/>
      <c r="AMA900"/>
      <c r="AMB900"/>
      <c r="AMC900"/>
      <c r="AMD900"/>
      <c r="AME900"/>
      <c r="AMF900"/>
      <c r="AMG900"/>
      <c r="AMH900"/>
      <c r="AMI900"/>
      <c r="AMJ900"/>
    </row>
    <row r="901" spans="1:1024">
      <c r="A901" s="108"/>
      <c r="B901" s="91"/>
      <c r="C901" s="94"/>
      <c r="D901" s="94"/>
      <c r="E901" s="94"/>
      <c r="F901" s="92"/>
      <c r="G901" s="93" t="s">
        <v>177</v>
      </c>
      <c r="H901" s="93" t="s">
        <v>170</v>
      </c>
      <c r="I901" s="94">
        <v>170574</v>
      </c>
      <c r="J901" s="94">
        <v>149898</v>
      </c>
      <c r="K901" s="94">
        <v>161814</v>
      </c>
      <c r="L901" s="95">
        <v>107.9</v>
      </c>
      <c r="M901" s="6"/>
      <c r="N901" s="6"/>
      <c r="O901" s="7"/>
      <c r="P901" s="6"/>
      <c r="Q901" s="6"/>
      <c r="R901" s="3"/>
      <c r="S901"/>
      <c r="T901"/>
      <c r="U901"/>
      <c r="V901"/>
      <c r="W901"/>
      <c r="X901"/>
      <c r="Y901"/>
      <c r="Z901" s="4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  <c r="AMB901"/>
      <c r="AMC901"/>
      <c r="AMD901"/>
      <c r="AME901"/>
      <c r="AMF901"/>
      <c r="AMG901"/>
      <c r="AMH901"/>
      <c r="AMI901"/>
      <c r="AMJ901"/>
    </row>
    <row r="902" spans="1:1024">
      <c r="A902" s="85"/>
      <c r="B902" s="86"/>
      <c r="C902" s="96"/>
      <c r="D902" s="96"/>
      <c r="E902" s="96"/>
      <c r="F902" s="87"/>
      <c r="G902" s="88" t="s">
        <v>204</v>
      </c>
      <c r="H902" s="88" t="s">
        <v>170</v>
      </c>
      <c r="I902" s="96">
        <v>668438</v>
      </c>
      <c r="J902" s="96">
        <v>666335</v>
      </c>
      <c r="K902" s="96">
        <v>671453</v>
      </c>
      <c r="L902" s="89">
        <v>100.8</v>
      </c>
      <c r="M902" s="6"/>
      <c r="N902" s="6"/>
      <c r="O902" s="7"/>
      <c r="P902" s="6"/>
      <c r="Q902" s="6"/>
      <c r="R902" s="3"/>
      <c r="S902"/>
      <c r="T902"/>
      <c r="U902"/>
      <c r="V902"/>
      <c r="W902"/>
      <c r="X902"/>
      <c r="Y902"/>
      <c r="Z902" s="4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  <c r="AMB902"/>
      <c r="AMC902"/>
      <c r="AMD902"/>
      <c r="AME902"/>
      <c r="AMF902"/>
      <c r="AMG902"/>
      <c r="AMH902"/>
      <c r="AMI902"/>
      <c r="AMJ902"/>
    </row>
    <row r="903" spans="1:1024" ht="31.5">
      <c r="A903" s="108" t="s">
        <v>442</v>
      </c>
      <c r="B903" s="91"/>
      <c r="C903" s="94"/>
      <c r="D903" s="94"/>
      <c r="E903" s="94"/>
      <c r="F903" s="92"/>
      <c r="G903" s="93"/>
      <c r="H903" s="93"/>
      <c r="I903" s="94"/>
      <c r="J903" s="94"/>
      <c r="K903" s="94"/>
      <c r="L903" s="95"/>
      <c r="M903" s="6"/>
      <c r="N903" s="6"/>
      <c r="O903" s="7"/>
      <c r="P903" s="6"/>
      <c r="Q903" s="6"/>
      <c r="R903" s="3"/>
      <c r="S903"/>
      <c r="T903"/>
      <c r="U903"/>
      <c r="V903"/>
      <c r="W903"/>
      <c r="X903"/>
      <c r="Y903"/>
      <c r="Z903" s="4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  <c r="AMB903"/>
      <c r="AMC903"/>
      <c r="AMD903"/>
      <c r="AME903"/>
      <c r="AMF903"/>
      <c r="AMG903"/>
      <c r="AMH903"/>
      <c r="AMI903"/>
      <c r="AMJ903"/>
    </row>
    <row r="904" spans="1:1024" ht="31.5">
      <c r="A904" s="85" t="s">
        <v>439</v>
      </c>
      <c r="B904" s="86"/>
      <c r="C904" s="96">
        <v>24818017998</v>
      </c>
      <c r="D904" s="96">
        <v>35088017998</v>
      </c>
      <c r="E904" s="96">
        <v>34035477985</v>
      </c>
      <c r="F904" s="87">
        <v>97</v>
      </c>
      <c r="G904" s="88" t="s">
        <v>443</v>
      </c>
      <c r="H904" s="88" t="s">
        <v>170</v>
      </c>
      <c r="I904" s="96" t="s">
        <v>238</v>
      </c>
      <c r="J904" s="96" t="s">
        <v>238</v>
      </c>
      <c r="K904" s="96">
        <v>2618636</v>
      </c>
      <c r="L904" s="89" t="s">
        <v>238</v>
      </c>
      <c r="M904" s="6"/>
      <c r="N904" s="6"/>
      <c r="O904" s="7"/>
      <c r="P904" s="6"/>
      <c r="Q904" s="6"/>
      <c r="R904" s="3"/>
      <c r="S904"/>
      <c r="T904"/>
      <c r="U904"/>
      <c r="V904"/>
      <c r="W904"/>
      <c r="X904"/>
      <c r="Y904"/>
      <c r="Z904" s="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  <c r="AMB904"/>
      <c r="AMC904"/>
      <c r="AMD904"/>
      <c r="AME904"/>
      <c r="AMF904"/>
      <c r="AMG904"/>
      <c r="AMH904"/>
      <c r="AMI904"/>
      <c r="AMJ904"/>
    </row>
    <row r="905" spans="1:1024">
      <c r="A905" s="108"/>
      <c r="B905" s="91"/>
      <c r="C905" s="94"/>
      <c r="D905" s="94"/>
      <c r="E905" s="94"/>
      <c r="F905" s="92"/>
      <c r="G905" s="93" t="s">
        <v>317</v>
      </c>
      <c r="H905" s="93" t="s">
        <v>170</v>
      </c>
      <c r="I905" s="94">
        <v>3377654</v>
      </c>
      <c r="J905" s="94">
        <v>3636845</v>
      </c>
      <c r="K905" s="94">
        <v>3560704</v>
      </c>
      <c r="L905" s="95">
        <v>97.9</v>
      </c>
      <c r="M905" s="6"/>
      <c r="N905" s="6"/>
      <c r="O905" s="7"/>
      <c r="P905" s="6"/>
      <c r="Q905" s="6"/>
      <c r="R905" s="3"/>
      <c r="S905"/>
      <c r="T905"/>
      <c r="U905"/>
      <c r="V905"/>
      <c r="W905"/>
      <c r="X905"/>
      <c r="Y905"/>
      <c r="Z905" s="4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  <c r="AMB905"/>
      <c r="AMC905"/>
      <c r="AMD905"/>
      <c r="AME905"/>
      <c r="AMF905"/>
      <c r="AMG905"/>
      <c r="AMH905"/>
      <c r="AMI905"/>
      <c r="AMJ905"/>
    </row>
    <row r="906" spans="1:1024">
      <c r="A906" s="85"/>
      <c r="B906" s="86"/>
      <c r="C906" s="96"/>
      <c r="D906" s="96"/>
      <c r="E906" s="96"/>
      <c r="F906" s="87"/>
      <c r="G906" s="88" t="s">
        <v>339</v>
      </c>
      <c r="H906" s="88" t="s">
        <v>170</v>
      </c>
      <c r="I906" s="96">
        <v>164906</v>
      </c>
      <c r="J906" s="96">
        <v>165621</v>
      </c>
      <c r="K906" s="96">
        <v>157731</v>
      </c>
      <c r="L906" s="89">
        <v>95.2</v>
      </c>
      <c r="M906" s="6"/>
      <c r="N906" s="6"/>
      <c r="O906" s="7"/>
      <c r="P906" s="6"/>
      <c r="Q906" s="6"/>
      <c r="R906" s="3"/>
      <c r="S906"/>
      <c r="T906"/>
      <c r="U906"/>
      <c r="V906"/>
      <c r="W906"/>
      <c r="X906"/>
      <c r="Y906"/>
      <c r="Z906" s="4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  <c r="AMB906"/>
      <c r="AMC906"/>
      <c r="AMD906"/>
      <c r="AME906"/>
      <c r="AMF906"/>
      <c r="AMG906"/>
      <c r="AMH906"/>
      <c r="AMI906"/>
      <c r="AMJ906"/>
    </row>
    <row r="907" spans="1:1024" ht="47.25">
      <c r="A907" s="108" t="s">
        <v>405</v>
      </c>
      <c r="B907" s="91"/>
      <c r="C907" s="94"/>
      <c r="D907" s="94"/>
      <c r="E907" s="94"/>
      <c r="F907" s="92"/>
      <c r="G907" s="93"/>
      <c r="H907" s="93"/>
      <c r="I907" s="94"/>
      <c r="J907" s="94"/>
      <c r="K907" s="94"/>
      <c r="L907" s="95"/>
      <c r="M907" s="6"/>
      <c r="N907" s="6"/>
      <c r="O907" s="7"/>
      <c r="P907" s="6"/>
      <c r="Q907" s="6"/>
      <c r="R907" s="3"/>
      <c r="S907"/>
      <c r="T907"/>
      <c r="U907"/>
      <c r="V907"/>
      <c r="W907"/>
      <c r="X907"/>
      <c r="Y907"/>
      <c r="Z907" s="4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  <c r="AMB907"/>
      <c r="AMC907"/>
      <c r="AMD907"/>
      <c r="AME907"/>
      <c r="AMF907"/>
      <c r="AMG907"/>
      <c r="AMH907"/>
      <c r="AMI907"/>
      <c r="AMJ907"/>
    </row>
    <row r="908" spans="1:1024" ht="31.5">
      <c r="A908" s="85" t="s">
        <v>439</v>
      </c>
      <c r="B908" s="86"/>
      <c r="C908" s="96">
        <v>1126080000</v>
      </c>
      <c r="D908" s="96">
        <v>1432080000</v>
      </c>
      <c r="E908" s="96">
        <v>1224387812</v>
      </c>
      <c r="F908" s="87">
        <v>85.5</v>
      </c>
      <c r="G908" s="88" t="s">
        <v>169</v>
      </c>
      <c r="H908" s="88" t="s">
        <v>170</v>
      </c>
      <c r="I908" s="96">
        <v>212431</v>
      </c>
      <c r="J908" s="96">
        <v>169088</v>
      </c>
      <c r="K908" s="96">
        <v>149401</v>
      </c>
      <c r="L908" s="89">
        <v>88.4</v>
      </c>
      <c r="M908" s="6"/>
      <c r="N908" s="6"/>
      <c r="O908" s="7"/>
      <c r="P908" s="6"/>
      <c r="Q908" s="6"/>
      <c r="R908" s="3"/>
      <c r="S908"/>
      <c r="T908"/>
      <c r="U908"/>
      <c r="V908"/>
      <c r="W908"/>
      <c r="X908"/>
      <c r="Y908"/>
      <c r="Z908" s="4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  <c r="AMB908"/>
      <c r="AMC908"/>
      <c r="AMD908"/>
      <c r="AME908"/>
      <c r="AMF908"/>
      <c r="AMG908"/>
      <c r="AMH908"/>
      <c r="AMI908"/>
      <c r="AMJ908"/>
    </row>
    <row r="909" spans="1:1024">
      <c r="A909" s="108"/>
      <c r="B909" s="91"/>
      <c r="C909" s="94"/>
      <c r="D909" s="94"/>
      <c r="E909" s="94"/>
      <c r="F909" s="92"/>
      <c r="G909" s="93" t="s">
        <v>171</v>
      </c>
      <c r="H909" s="93" t="s">
        <v>170</v>
      </c>
      <c r="I909" s="94">
        <v>8334</v>
      </c>
      <c r="J909" s="94">
        <v>8964</v>
      </c>
      <c r="K909" s="94">
        <v>8895</v>
      </c>
      <c r="L909" s="95">
        <v>99.2</v>
      </c>
      <c r="M909" s="6"/>
      <c r="N909" s="6"/>
      <c r="O909" s="7"/>
      <c r="P909" s="6"/>
      <c r="Q909" s="6"/>
      <c r="R909" s="3"/>
      <c r="S909"/>
      <c r="T909"/>
      <c r="U909"/>
      <c r="V909"/>
      <c r="W909"/>
      <c r="X909"/>
      <c r="Y909"/>
      <c r="Z909" s="4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  <c r="ZY909"/>
      <c r="ZZ909"/>
      <c r="AAA909"/>
      <c r="AAB909"/>
      <c r="AAC909"/>
      <c r="AAD909"/>
      <c r="AAE909"/>
      <c r="AAF909"/>
      <c r="AAG909"/>
      <c r="AAH909"/>
      <c r="AAI909"/>
      <c r="AAJ909"/>
      <c r="AAK909"/>
      <c r="AAL909"/>
      <c r="AAM909"/>
      <c r="AAN909"/>
      <c r="AAO909"/>
      <c r="AAP909"/>
      <c r="AAQ909"/>
      <c r="AAR909"/>
      <c r="AAS909"/>
      <c r="AAT909"/>
      <c r="AAU909"/>
      <c r="AAV909"/>
      <c r="AAW909"/>
      <c r="AAX909"/>
      <c r="AAY909"/>
      <c r="AAZ909"/>
      <c r="ABA909"/>
      <c r="ABB909"/>
      <c r="ABC909"/>
      <c r="ABD909"/>
      <c r="ABE909"/>
      <c r="ABF909"/>
      <c r="ABG909"/>
      <c r="ABH909"/>
      <c r="ABI909"/>
      <c r="ABJ909"/>
      <c r="ABK909"/>
      <c r="ABL909"/>
      <c r="ABM909"/>
      <c r="ABN909"/>
      <c r="ABO909"/>
      <c r="ABP909"/>
      <c r="ABQ909"/>
      <c r="ABR909"/>
      <c r="ABS909"/>
      <c r="ABT909"/>
      <c r="ABU909"/>
      <c r="ABV909"/>
      <c r="ABW909"/>
      <c r="ABX909"/>
      <c r="ABY909"/>
      <c r="ABZ909"/>
      <c r="ACA909"/>
      <c r="ACB909"/>
      <c r="ACC909"/>
      <c r="ACD909"/>
      <c r="ACE909"/>
      <c r="ACF909"/>
      <c r="ACG909"/>
      <c r="ACH909"/>
      <c r="ACI909"/>
      <c r="ACJ909"/>
      <c r="ACK909"/>
      <c r="ACL909"/>
      <c r="ACM909"/>
      <c r="ACN909"/>
      <c r="ACO909"/>
      <c r="ACP909"/>
      <c r="ACQ909"/>
      <c r="ACR909"/>
      <c r="ACS909"/>
      <c r="ACT909"/>
      <c r="ACU909"/>
      <c r="ACV909"/>
      <c r="ACW909"/>
      <c r="ACX909"/>
      <c r="ACY909"/>
      <c r="ACZ909"/>
      <c r="ADA909"/>
      <c r="ADB909"/>
      <c r="ADC909"/>
      <c r="ADD909"/>
      <c r="ADE909"/>
      <c r="ADF909"/>
      <c r="ADG909"/>
      <c r="ADH909"/>
      <c r="ADI909"/>
      <c r="ADJ909"/>
      <c r="ADK909"/>
      <c r="ADL909"/>
      <c r="ADM909"/>
      <c r="ADN909"/>
      <c r="ADO909"/>
      <c r="ADP909"/>
      <c r="ADQ909"/>
      <c r="ADR909"/>
      <c r="ADS909"/>
      <c r="ADT909"/>
      <c r="ADU909"/>
      <c r="ADV909"/>
      <c r="ADW909"/>
      <c r="ADX909"/>
      <c r="ADY909"/>
      <c r="ADZ909"/>
      <c r="AEA909"/>
      <c r="AEB909"/>
      <c r="AEC909"/>
      <c r="AED909"/>
      <c r="AEE909"/>
      <c r="AEF909"/>
      <c r="AEG909"/>
      <c r="AEH909"/>
      <c r="AEI909"/>
      <c r="AEJ909"/>
      <c r="AEK909"/>
      <c r="AEL909"/>
      <c r="AEM909"/>
      <c r="AEN909"/>
      <c r="AEO909"/>
      <c r="AEP909"/>
      <c r="AEQ909"/>
      <c r="AER909"/>
      <c r="AES909"/>
      <c r="AET909"/>
      <c r="AEU909"/>
      <c r="AEV909"/>
      <c r="AEW909"/>
      <c r="AEX909"/>
      <c r="AEY909"/>
      <c r="AEZ909"/>
      <c r="AFA909"/>
      <c r="AFB909"/>
      <c r="AFC909"/>
      <c r="AFD909"/>
      <c r="AFE909"/>
      <c r="AFF909"/>
      <c r="AFG909"/>
      <c r="AFH909"/>
      <c r="AFI909"/>
      <c r="AFJ909"/>
      <c r="AFK909"/>
      <c r="AFL909"/>
      <c r="AFM909"/>
      <c r="AFN909"/>
      <c r="AFO909"/>
      <c r="AFP909"/>
      <c r="AFQ909"/>
      <c r="AFR909"/>
      <c r="AFS909"/>
      <c r="AFT909"/>
      <c r="AFU909"/>
      <c r="AFV909"/>
      <c r="AFW909"/>
      <c r="AFX909"/>
      <c r="AFY909"/>
      <c r="AFZ909"/>
      <c r="AGA909"/>
      <c r="AGB909"/>
      <c r="AGC909"/>
      <c r="AGD909"/>
      <c r="AGE909"/>
      <c r="AGF909"/>
      <c r="AGG909"/>
      <c r="AGH909"/>
      <c r="AGI909"/>
      <c r="AGJ909"/>
      <c r="AGK909"/>
      <c r="AGL909"/>
      <c r="AGM909"/>
      <c r="AGN909"/>
      <c r="AGO909"/>
      <c r="AGP909"/>
      <c r="AGQ909"/>
      <c r="AGR909"/>
      <c r="AGS909"/>
      <c r="AGT909"/>
      <c r="AGU909"/>
      <c r="AGV909"/>
      <c r="AGW909"/>
      <c r="AGX909"/>
      <c r="AGY909"/>
      <c r="AGZ909"/>
      <c r="AHA909"/>
      <c r="AHB909"/>
      <c r="AHC909"/>
      <c r="AHD909"/>
      <c r="AHE909"/>
      <c r="AHF909"/>
      <c r="AHG909"/>
      <c r="AHH909"/>
      <c r="AHI909"/>
      <c r="AHJ909"/>
      <c r="AHK909"/>
      <c r="AHL909"/>
      <c r="AHM909"/>
      <c r="AHN909"/>
      <c r="AHO909"/>
      <c r="AHP909"/>
      <c r="AHQ909"/>
      <c r="AHR909"/>
      <c r="AHS909"/>
      <c r="AHT909"/>
      <c r="AHU909"/>
      <c r="AHV909"/>
      <c r="AHW909"/>
      <c r="AHX909"/>
      <c r="AHY909"/>
      <c r="AHZ909"/>
      <c r="AIA909"/>
      <c r="AIB909"/>
      <c r="AIC909"/>
      <c r="AID909"/>
      <c r="AIE909"/>
      <c r="AIF909"/>
      <c r="AIG909"/>
      <c r="AIH909"/>
      <c r="AII909"/>
      <c r="AIJ909"/>
      <c r="AIK909"/>
      <c r="AIL909"/>
      <c r="AIM909"/>
      <c r="AIN909"/>
      <c r="AIO909"/>
      <c r="AIP909"/>
      <c r="AIQ909"/>
      <c r="AIR909"/>
      <c r="AIS909"/>
      <c r="AIT909"/>
      <c r="AIU909"/>
      <c r="AIV909"/>
      <c r="AIW909"/>
      <c r="AIX909"/>
      <c r="AIY909"/>
      <c r="AIZ909"/>
      <c r="AJA909"/>
      <c r="AJB909"/>
      <c r="AJC909"/>
      <c r="AJD909"/>
      <c r="AJE909"/>
      <c r="AJF909"/>
      <c r="AJG909"/>
      <c r="AJH909"/>
      <c r="AJI909"/>
      <c r="AJJ909"/>
      <c r="AJK909"/>
      <c r="AJL909"/>
      <c r="AJM909"/>
      <c r="AJN909"/>
      <c r="AJO909"/>
      <c r="AJP909"/>
      <c r="AJQ909"/>
      <c r="AJR909"/>
      <c r="AJS909"/>
      <c r="AJT909"/>
      <c r="AJU909"/>
      <c r="AJV909"/>
      <c r="AJW909"/>
      <c r="AJX909"/>
      <c r="AJY909"/>
      <c r="AJZ909"/>
      <c r="AKA909"/>
      <c r="AKB909"/>
      <c r="AKC909"/>
      <c r="AKD909"/>
      <c r="AKE909"/>
      <c r="AKF909"/>
      <c r="AKG909"/>
      <c r="AKH909"/>
      <c r="AKI909"/>
      <c r="AKJ909"/>
      <c r="AKK909"/>
      <c r="AKL909"/>
      <c r="AKM909"/>
      <c r="AKN909"/>
      <c r="AKO909"/>
      <c r="AKP909"/>
      <c r="AKQ909"/>
      <c r="AKR909"/>
      <c r="AKS909"/>
      <c r="AKT909"/>
      <c r="AKU909"/>
      <c r="AKV909"/>
      <c r="AKW909"/>
      <c r="AKX909"/>
      <c r="AKY909"/>
      <c r="AKZ909"/>
      <c r="ALA909"/>
      <c r="ALB909"/>
      <c r="ALC909"/>
      <c r="ALD909"/>
      <c r="ALE909"/>
      <c r="ALF909"/>
      <c r="ALG909"/>
      <c r="ALH909"/>
      <c r="ALI909"/>
      <c r="ALJ909"/>
      <c r="ALK909"/>
      <c r="ALL909"/>
      <c r="ALM909"/>
      <c r="ALN909"/>
      <c r="ALO909"/>
      <c r="ALP909"/>
      <c r="ALQ909"/>
      <c r="ALR909"/>
      <c r="ALS909"/>
      <c r="ALT909"/>
      <c r="ALU909"/>
      <c r="ALV909"/>
      <c r="ALW909"/>
      <c r="ALX909"/>
      <c r="ALY909"/>
      <c r="ALZ909"/>
      <c r="AMA909"/>
      <c r="AMB909"/>
      <c r="AMC909"/>
      <c r="AMD909"/>
      <c r="AME909"/>
      <c r="AMF909"/>
      <c r="AMG909"/>
      <c r="AMH909"/>
      <c r="AMI909"/>
      <c r="AMJ909"/>
    </row>
    <row r="910" spans="1:1024">
      <c r="A910" s="85"/>
      <c r="B910" s="86"/>
      <c r="C910" s="96"/>
      <c r="D910" s="96"/>
      <c r="E910" s="96"/>
      <c r="F910" s="87"/>
      <c r="G910" s="88" t="s">
        <v>172</v>
      </c>
      <c r="H910" s="88" t="s">
        <v>170</v>
      </c>
      <c r="I910" s="96">
        <v>7314</v>
      </c>
      <c r="J910" s="96">
        <v>9307</v>
      </c>
      <c r="K910" s="96">
        <v>9441</v>
      </c>
      <c r="L910" s="89">
        <v>101.4</v>
      </c>
      <c r="M910" s="6"/>
      <c r="N910" s="6"/>
      <c r="O910" s="7"/>
      <c r="P910" s="6"/>
      <c r="Q910" s="6"/>
      <c r="R910" s="3"/>
      <c r="S910"/>
      <c r="T910"/>
      <c r="U910"/>
      <c r="V910"/>
      <c r="W910"/>
      <c r="X910"/>
      <c r="Y910"/>
      <c r="Z910" s="4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  <c r="AEG910"/>
      <c r="AEH910"/>
      <c r="AEI910"/>
      <c r="AEJ910"/>
      <c r="AEK910"/>
      <c r="AEL910"/>
      <c r="AEM910"/>
      <c r="AEN910"/>
      <c r="AEO910"/>
      <c r="AEP910"/>
      <c r="AEQ910"/>
      <c r="AER910"/>
      <c r="AES910"/>
      <c r="AET910"/>
      <c r="AEU910"/>
      <c r="AEV910"/>
      <c r="AEW910"/>
      <c r="AEX910"/>
      <c r="AEY910"/>
      <c r="AEZ910"/>
      <c r="AFA910"/>
      <c r="AFB910"/>
      <c r="AFC910"/>
      <c r="AFD910"/>
      <c r="AFE910"/>
      <c r="AFF910"/>
      <c r="AFG910"/>
      <c r="AFH910"/>
      <c r="AFI910"/>
      <c r="AFJ910"/>
      <c r="AFK910"/>
      <c r="AFL910"/>
      <c r="AFM910"/>
      <c r="AFN910"/>
      <c r="AFO910"/>
      <c r="AFP910"/>
      <c r="AFQ910"/>
      <c r="AFR910"/>
      <c r="AFS910"/>
      <c r="AFT910"/>
      <c r="AFU910"/>
      <c r="AFV910"/>
      <c r="AFW910"/>
      <c r="AFX910"/>
      <c r="AFY910"/>
      <c r="AFZ910"/>
      <c r="AGA910"/>
      <c r="AGB910"/>
      <c r="AGC910"/>
      <c r="AGD910"/>
      <c r="AGE910"/>
      <c r="AGF910"/>
      <c r="AGG910"/>
      <c r="AGH910"/>
      <c r="AGI910"/>
      <c r="AGJ910"/>
      <c r="AGK910"/>
      <c r="AGL910"/>
      <c r="AGM910"/>
      <c r="AGN910"/>
      <c r="AGO910"/>
      <c r="AGP910"/>
      <c r="AGQ910"/>
      <c r="AGR910"/>
      <c r="AGS910"/>
      <c r="AGT910"/>
      <c r="AGU910"/>
      <c r="AGV910"/>
      <c r="AGW910"/>
      <c r="AGX910"/>
      <c r="AGY910"/>
      <c r="AGZ910"/>
      <c r="AHA910"/>
      <c r="AHB910"/>
      <c r="AHC910"/>
      <c r="AHD910"/>
      <c r="AHE910"/>
      <c r="AHF910"/>
      <c r="AHG910"/>
      <c r="AHH910"/>
      <c r="AHI910"/>
      <c r="AHJ910"/>
      <c r="AHK910"/>
      <c r="AHL910"/>
      <c r="AHM910"/>
      <c r="AHN910"/>
      <c r="AHO910"/>
      <c r="AHP910"/>
      <c r="AHQ910"/>
      <c r="AHR910"/>
      <c r="AHS910"/>
      <c r="AHT910"/>
      <c r="AHU910"/>
      <c r="AHV910"/>
      <c r="AHW910"/>
      <c r="AHX910"/>
      <c r="AHY910"/>
      <c r="AHZ910"/>
      <c r="AIA910"/>
      <c r="AIB910"/>
      <c r="AIC910"/>
      <c r="AID910"/>
      <c r="AIE910"/>
      <c r="AIF910"/>
      <c r="AIG910"/>
      <c r="AIH910"/>
      <c r="AII910"/>
      <c r="AIJ910"/>
      <c r="AIK910"/>
      <c r="AIL910"/>
      <c r="AIM910"/>
      <c r="AIN910"/>
      <c r="AIO910"/>
      <c r="AIP910"/>
      <c r="AIQ910"/>
      <c r="AIR910"/>
      <c r="AIS910"/>
      <c r="AIT910"/>
      <c r="AIU910"/>
      <c r="AIV910"/>
      <c r="AIW910"/>
      <c r="AIX910"/>
      <c r="AIY910"/>
      <c r="AIZ910"/>
      <c r="AJA910"/>
      <c r="AJB910"/>
      <c r="AJC910"/>
      <c r="AJD910"/>
      <c r="AJE910"/>
      <c r="AJF910"/>
      <c r="AJG910"/>
      <c r="AJH910"/>
      <c r="AJI910"/>
      <c r="AJJ910"/>
      <c r="AJK910"/>
      <c r="AJL910"/>
      <c r="AJM910"/>
      <c r="AJN910"/>
      <c r="AJO910"/>
      <c r="AJP910"/>
      <c r="AJQ910"/>
      <c r="AJR910"/>
      <c r="AJS910"/>
      <c r="AJT910"/>
      <c r="AJU910"/>
      <c r="AJV910"/>
      <c r="AJW910"/>
      <c r="AJX910"/>
      <c r="AJY910"/>
      <c r="AJZ910"/>
      <c r="AKA910"/>
      <c r="AKB910"/>
      <c r="AKC910"/>
      <c r="AKD910"/>
      <c r="AKE910"/>
      <c r="AKF910"/>
      <c r="AKG910"/>
      <c r="AKH910"/>
      <c r="AKI910"/>
      <c r="AKJ910"/>
      <c r="AKK910"/>
      <c r="AKL910"/>
      <c r="AKM910"/>
      <c r="AKN910"/>
      <c r="AKO910"/>
      <c r="AKP910"/>
      <c r="AKQ910"/>
      <c r="AKR910"/>
      <c r="AKS910"/>
      <c r="AKT910"/>
      <c r="AKU910"/>
      <c r="AKV910"/>
      <c r="AKW910"/>
      <c r="AKX910"/>
      <c r="AKY910"/>
      <c r="AKZ910"/>
      <c r="ALA910"/>
      <c r="ALB910"/>
      <c r="ALC910"/>
      <c r="ALD910"/>
      <c r="ALE910"/>
      <c r="ALF910"/>
      <c r="ALG910"/>
      <c r="ALH910"/>
      <c r="ALI910"/>
      <c r="ALJ910"/>
      <c r="ALK910"/>
      <c r="ALL910"/>
      <c r="ALM910"/>
      <c r="ALN910"/>
      <c r="ALO910"/>
      <c r="ALP910"/>
      <c r="ALQ910"/>
      <c r="ALR910"/>
      <c r="ALS910"/>
      <c r="ALT910"/>
      <c r="ALU910"/>
      <c r="ALV910"/>
      <c r="ALW910"/>
      <c r="ALX910"/>
      <c r="ALY910"/>
      <c r="ALZ910"/>
      <c r="AMA910"/>
      <c r="AMB910"/>
      <c r="AMC910"/>
      <c r="AMD910"/>
      <c r="AME910"/>
      <c r="AMF910"/>
      <c r="AMG910"/>
      <c r="AMH910"/>
      <c r="AMI910"/>
      <c r="AMJ910"/>
    </row>
    <row r="911" spans="1:1024">
      <c r="A911" s="108"/>
      <c r="B911" s="91"/>
      <c r="C911" s="94"/>
      <c r="D911" s="94"/>
      <c r="E911" s="94"/>
      <c r="F911" s="92"/>
      <c r="G911" s="93" t="s">
        <v>173</v>
      </c>
      <c r="H911" s="93" t="s">
        <v>170</v>
      </c>
      <c r="I911" s="94">
        <v>3712</v>
      </c>
      <c r="J911" s="94">
        <v>4569</v>
      </c>
      <c r="K911" s="94">
        <v>3931</v>
      </c>
      <c r="L911" s="95">
        <v>86</v>
      </c>
      <c r="M911" s="6"/>
      <c r="N911" s="6"/>
      <c r="O911" s="7"/>
      <c r="P911" s="6"/>
      <c r="Q911" s="6"/>
      <c r="R911" s="3"/>
      <c r="S911"/>
      <c r="T911"/>
      <c r="U911"/>
      <c r="V911"/>
      <c r="W911"/>
      <c r="X911"/>
      <c r="Y911"/>
      <c r="Z911" s="4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  <c r="AMB911"/>
      <c r="AMC911"/>
      <c r="AMD911"/>
      <c r="AME911"/>
      <c r="AMF911"/>
      <c r="AMG911"/>
      <c r="AMH911"/>
      <c r="AMI911"/>
      <c r="AMJ911"/>
    </row>
    <row r="912" spans="1:1024">
      <c r="A912" s="85"/>
      <c r="B912" s="86"/>
      <c r="C912" s="96"/>
      <c r="D912" s="96"/>
      <c r="E912" s="96"/>
      <c r="F912" s="87"/>
      <c r="G912" s="88" t="s">
        <v>177</v>
      </c>
      <c r="H912" s="88" t="s">
        <v>170</v>
      </c>
      <c r="I912" s="96">
        <v>152000</v>
      </c>
      <c r="J912" s="96">
        <v>118752</v>
      </c>
      <c r="K912" s="96">
        <v>134033</v>
      </c>
      <c r="L912" s="89">
        <v>112.9</v>
      </c>
      <c r="M912" s="6"/>
      <c r="N912" s="6"/>
      <c r="O912" s="7"/>
      <c r="P912" s="6"/>
      <c r="Q912" s="6"/>
      <c r="R912" s="3"/>
      <c r="S912"/>
      <c r="T912"/>
      <c r="U912"/>
      <c r="V912"/>
      <c r="W912"/>
      <c r="X912"/>
      <c r="Y912"/>
      <c r="Z912" s="4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  <c r="AMB912"/>
      <c r="AMC912"/>
      <c r="AMD912"/>
      <c r="AME912"/>
      <c r="AMF912"/>
      <c r="AMG912"/>
      <c r="AMH912"/>
      <c r="AMI912"/>
      <c r="AMJ912"/>
    </row>
    <row r="913" spans="1:1024" ht="31.5">
      <c r="A913" s="108" t="s">
        <v>296</v>
      </c>
      <c r="B913" s="91"/>
      <c r="C913" s="94"/>
      <c r="D913" s="94"/>
      <c r="E913" s="94"/>
      <c r="F913" s="92"/>
      <c r="G913" s="93"/>
      <c r="H913" s="93"/>
      <c r="I913" s="94"/>
      <c r="J913" s="94"/>
      <c r="K913" s="94"/>
      <c r="L913" s="95"/>
      <c r="M913" s="6"/>
      <c r="N913" s="6"/>
      <c r="O913" s="7"/>
      <c r="P913" s="6"/>
      <c r="Q913" s="6"/>
      <c r="R913" s="3"/>
      <c r="S913"/>
      <c r="T913"/>
      <c r="U913"/>
      <c r="V913"/>
      <c r="W913"/>
      <c r="X913"/>
      <c r="Y913"/>
      <c r="Z913" s="4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  <c r="ZY913"/>
      <c r="ZZ913"/>
      <c r="AAA913"/>
      <c r="AAB913"/>
      <c r="AAC913"/>
      <c r="AAD913"/>
      <c r="AAE913"/>
      <c r="AAF913"/>
      <c r="AAG913"/>
      <c r="AAH913"/>
      <c r="AAI913"/>
      <c r="AAJ913"/>
      <c r="AAK913"/>
      <c r="AAL913"/>
      <c r="AAM913"/>
      <c r="AAN913"/>
      <c r="AAO913"/>
      <c r="AAP913"/>
      <c r="AAQ913"/>
      <c r="AAR913"/>
      <c r="AAS913"/>
      <c r="AAT913"/>
      <c r="AAU913"/>
      <c r="AAV913"/>
      <c r="AAW913"/>
      <c r="AAX913"/>
      <c r="AAY913"/>
      <c r="AAZ913"/>
      <c r="ABA913"/>
      <c r="ABB913"/>
      <c r="ABC913"/>
      <c r="ABD913"/>
      <c r="ABE913"/>
      <c r="ABF913"/>
      <c r="ABG913"/>
      <c r="ABH913"/>
      <c r="ABI913"/>
      <c r="ABJ913"/>
      <c r="ABK913"/>
      <c r="ABL913"/>
      <c r="ABM913"/>
      <c r="ABN913"/>
      <c r="ABO913"/>
      <c r="ABP913"/>
      <c r="ABQ913"/>
      <c r="ABR913"/>
      <c r="ABS913"/>
      <c r="ABT913"/>
      <c r="ABU913"/>
      <c r="ABV913"/>
      <c r="ABW913"/>
      <c r="ABX913"/>
      <c r="ABY913"/>
      <c r="ABZ913"/>
      <c r="ACA913"/>
      <c r="ACB913"/>
      <c r="ACC913"/>
      <c r="ACD913"/>
      <c r="ACE913"/>
      <c r="ACF913"/>
      <c r="ACG913"/>
      <c r="ACH913"/>
      <c r="ACI913"/>
      <c r="ACJ913"/>
      <c r="ACK913"/>
      <c r="ACL913"/>
      <c r="ACM913"/>
      <c r="ACN913"/>
      <c r="ACO913"/>
      <c r="ACP913"/>
      <c r="ACQ913"/>
      <c r="ACR913"/>
      <c r="ACS913"/>
      <c r="ACT913"/>
      <c r="ACU913"/>
      <c r="ACV913"/>
      <c r="ACW913"/>
      <c r="ACX913"/>
      <c r="ACY913"/>
      <c r="ACZ913"/>
      <c r="ADA913"/>
      <c r="ADB913"/>
      <c r="ADC913"/>
      <c r="ADD913"/>
      <c r="ADE913"/>
      <c r="ADF913"/>
      <c r="ADG913"/>
      <c r="ADH913"/>
      <c r="ADI913"/>
      <c r="ADJ913"/>
      <c r="ADK913"/>
      <c r="ADL913"/>
      <c r="ADM913"/>
      <c r="ADN913"/>
      <c r="ADO913"/>
      <c r="ADP913"/>
      <c r="ADQ913"/>
      <c r="ADR913"/>
      <c r="ADS913"/>
      <c r="ADT913"/>
      <c r="ADU913"/>
      <c r="ADV913"/>
      <c r="ADW913"/>
      <c r="ADX913"/>
      <c r="ADY913"/>
      <c r="ADZ913"/>
      <c r="AEA913"/>
      <c r="AEB913"/>
      <c r="AEC913"/>
      <c r="AED913"/>
      <c r="AEE913"/>
      <c r="AEF913"/>
      <c r="AEG913"/>
      <c r="AEH913"/>
      <c r="AEI913"/>
      <c r="AEJ913"/>
      <c r="AEK913"/>
      <c r="AEL913"/>
      <c r="AEM913"/>
      <c r="AEN913"/>
      <c r="AEO913"/>
      <c r="AEP913"/>
      <c r="AEQ913"/>
      <c r="AER913"/>
      <c r="AES913"/>
      <c r="AET913"/>
      <c r="AEU913"/>
      <c r="AEV913"/>
      <c r="AEW913"/>
      <c r="AEX913"/>
      <c r="AEY913"/>
      <c r="AEZ913"/>
      <c r="AFA913"/>
      <c r="AFB913"/>
      <c r="AFC913"/>
      <c r="AFD913"/>
      <c r="AFE913"/>
      <c r="AFF913"/>
      <c r="AFG913"/>
      <c r="AFH913"/>
      <c r="AFI913"/>
      <c r="AFJ913"/>
      <c r="AFK913"/>
      <c r="AFL913"/>
      <c r="AFM913"/>
      <c r="AFN913"/>
      <c r="AFO913"/>
      <c r="AFP913"/>
      <c r="AFQ913"/>
      <c r="AFR913"/>
      <c r="AFS913"/>
      <c r="AFT913"/>
      <c r="AFU913"/>
      <c r="AFV913"/>
      <c r="AFW913"/>
      <c r="AFX913"/>
      <c r="AFY913"/>
      <c r="AFZ913"/>
      <c r="AGA913"/>
      <c r="AGB913"/>
      <c r="AGC913"/>
      <c r="AGD913"/>
      <c r="AGE913"/>
      <c r="AGF913"/>
      <c r="AGG913"/>
      <c r="AGH913"/>
      <c r="AGI913"/>
      <c r="AGJ913"/>
      <c r="AGK913"/>
      <c r="AGL913"/>
      <c r="AGM913"/>
      <c r="AGN913"/>
      <c r="AGO913"/>
      <c r="AGP913"/>
      <c r="AGQ913"/>
      <c r="AGR913"/>
      <c r="AGS913"/>
      <c r="AGT913"/>
      <c r="AGU913"/>
      <c r="AGV913"/>
      <c r="AGW913"/>
      <c r="AGX913"/>
      <c r="AGY913"/>
      <c r="AGZ913"/>
      <c r="AHA913"/>
      <c r="AHB913"/>
      <c r="AHC913"/>
      <c r="AHD913"/>
      <c r="AHE913"/>
      <c r="AHF913"/>
      <c r="AHG913"/>
      <c r="AHH913"/>
      <c r="AHI913"/>
      <c r="AHJ913"/>
      <c r="AHK913"/>
      <c r="AHL913"/>
      <c r="AHM913"/>
      <c r="AHN913"/>
      <c r="AHO913"/>
      <c r="AHP913"/>
      <c r="AHQ913"/>
      <c r="AHR913"/>
      <c r="AHS913"/>
      <c r="AHT913"/>
      <c r="AHU913"/>
      <c r="AHV913"/>
      <c r="AHW913"/>
      <c r="AHX913"/>
      <c r="AHY913"/>
      <c r="AHZ913"/>
      <c r="AIA913"/>
      <c r="AIB913"/>
      <c r="AIC913"/>
      <c r="AID913"/>
      <c r="AIE913"/>
      <c r="AIF913"/>
      <c r="AIG913"/>
      <c r="AIH913"/>
      <c r="AII913"/>
      <c r="AIJ913"/>
      <c r="AIK913"/>
      <c r="AIL913"/>
      <c r="AIM913"/>
      <c r="AIN913"/>
      <c r="AIO913"/>
      <c r="AIP913"/>
      <c r="AIQ913"/>
      <c r="AIR913"/>
      <c r="AIS913"/>
      <c r="AIT913"/>
      <c r="AIU913"/>
      <c r="AIV913"/>
      <c r="AIW913"/>
      <c r="AIX913"/>
      <c r="AIY913"/>
      <c r="AIZ913"/>
      <c r="AJA913"/>
      <c r="AJB913"/>
      <c r="AJC913"/>
      <c r="AJD913"/>
      <c r="AJE913"/>
      <c r="AJF913"/>
      <c r="AJG913"/>
      <c r="AJH913"/>
      <c r="AJI913"/>
      <c r="AJJ913"/>
      <c r="AJK913"/>
      <c r="AJL913"/>
      <c r="AJM913"/>
      <c r="AJN913"/>
      <c r="AJO913"/>
      <c r="AJP913"/>
      <c r="AJQ913"/>
      <c r="AJR913"/>
      <c r="AJS913"/>
      <c r="AJT913"/>
      <c r="AJU913"/>
      <c r="AJV913"/>
      <c r="AJW913"/>
      <c r="AJX913"/>
      <c r="AJY913"/>
      <c r="AJZ913"/>
      <c r="AKA913"/>
      <c r="AKB913"/>
      <c r="AKC913"/>
      <c r="AKD913"/>
      <c r="AKE913"/>
      <c r="AKF913"/>
      <c r="AKG913"/>
      <c r="AKH913"/>
      <c r="AKI913"/>
      <c r="AKJ913"/>
      <c r="AKK913"/>
      <c r="AKL913"/>
      <c r="AKM913"/>
      <c r="AKN913"/>
      <c r="AKO913"/>
      <c r="AKP913"/>
      <c r="AKQ913"/>
      <c r="AKR913"/>
      <c r="AKS913"/>
      <c r="AKT913"/>
      <c r="AKU913"/>
      <c r="AKV913"/>
      <c r="AKW913"/>
      <c r="AKX913"/>
      <c r="AKY913"/>
      <c r="AKZ913"/>
      <c r="ALA913"/>
      <c r="ALB913"/>
      <c r="ALC913"/>
      <c r="ALD913"/>
      <c r="ALE913"/>
      <c r="ALF913"/>
      <c r="ALG913"/>
      <c r="ALH913"/>
      <c r="ALI913"/>
      <c r="ALJ913"/>
      <c r="ALK913"/>
      <c r="ALL913"/>
      <c r="ALM913"/>
      <c r="ALN913"/>
      <c r="ALO913"/>
      <c r="ALP913"/>
      <c r="ALQ913"/>
      <c r="ALR913"/>
      <c r="ALS913"/>
      <c r="ALT913"/>
      <c r="ALU913"/>
      <c r="ALV913"/>
      <c r="ALW913"/>
      <c r="ALX913"/>
      <c r="ALY913"/>
      <c r="ALZ913"/>
      <c r="AMA913"/>
      <c r="AMB913"/>
      <c r="AMC913"/>
      <c r="AMD913"/>
      <c r="AME913"/>
      <c r="AMF913"/>
      <c r="AMG913"/>
      <c r="AMH913"/>
      <c r="AMI913"/>
      <c r="AMJ913"/>
    </row>
    <row r="914" spans="1:1024" ht="31.5">
      <c r="A914" s="85" t="s">
        <v>439</v>
      </c>
      <c r="B914" s="86"/>
      <c r="C914" s="96">
        <v>18211473448</v>
      </c>
      <c r="D914" s="96">
        <v>20681473448</v>
      </c>
      <c r="E914" s="96">
        <v>19902764968</v>
      </c>
      <c r="F914" s="87">
        <v>96.2</v>
      </c>
      <c r="G914" s="88" t="s">
        <v>45</v>
      </c>
      <c r="H914" s="88" t="s">
        <v>46</v>
      </c>
      <c r="I914" s="96">
        <v>109091</v>
      </c>
      <c r="J914" s="96">
        <v>109746</v>
      </c>
      <c r="K914" s="96">
        <v>109777</v>
      </c>
      <c r="L914" s="89">
        <v>100</v>
      </c>
      <c r="M914" s="6"/>
      <c r="N914" s="6"/>
      <c r="O914" s="7"/>
      <c r="P914" s="6"/>
      <c r="Q914" s="6"/>
      <c r="R914" s="3"/>
      <c r="S914"/>
      <c r="T914"/>
      <c r="U914"/>
      <c r="V914"/>
      <c r="W914"/>
      <c r="X914"/>
      <c r="Y914"/>
      <c r="Z914" s="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  <c r="ZY914"/>
      <c r="ZZ914"/>
      <c r="AAA914"/>
      <c r="AAB914"/>
      <c r="AAC914"/>
      <c r="AAD914"/>
      <c r="AAE914"/>
      <c r="AAF914"/>
      <c r="AAG914"/>
      <c r="AAH914"/>
      <c r="AAI914"/>
      <c r="AAJ914"/>
      <c r="AAK914"/>
      <c r="AAL914"/>
      <c r="AAM914"/>
      <c r="AAN914"/>
      <c r="AAO914"/>
      <c r="AAP914"/>
      <c r="AAQ914"/>
      <c r="AAR914"/>
      <c r="AAS914"/>
      <c r="AAT914"/>
      <c r="AAU914"/>
      <c r="AAV914"/>
      <c r="AAW914"/>
      <c r="AAX914"/>
      <c r="AAY914"/>
      <c r="AAZ914"/>
      <c r="ABA914"/>
      <c r="ABB914"/>
      <c r="ABC914"/>
      <c r="ABD914"/>
      <c r="ABE914"/>
      <c r="ABF914"/>
      <c r="ABG914"/>
      <c r="ABH914"/>
      <c r="ABI914"/>
      <c r="ABJ914"/>
      <c r="ABK914"/>
      <c r="ABL914"/>
      <c r="ABM914"/>
      <c r="ABN914"/>
      <c r="ABO914"/>
      <c r="ABP914"/>
      <c r="ABQ914"/>
      <c r="ABR914"/>
      <c r="ABS914"/>
      <c r="ABT914"/>
      <c r="ABU914"/>
      <c r="ABV914"/>
      <c r="ABW914"/>
      <c r="ABX914"/>
      <c r="ABY914"/>
      <c r="ABZ914"/>
      <c r="ACA914"/>
      <c r="ACB914"/>
      <c r="ACC914"/>
      <c r="ACD914"/>
      <c r="ACE914"/>
      <c r="ACF914"/>
      <c r="ACG914"/>
      <c r="ACH914"/>
      <c r="ACI914"/>
      <c r="ACJ914"/>
      <c r="ACK914"/>
      <c r="ACL914"/>
      <c r="ACM914"/>
      <c r="ACN914"/>
      <c r="ACO914"/>
      <c r="ACP914"/>
      <c r="ACQ914"/>
      <c r="ACR914"/>
      <c r="ACS914"/>
      <c r="ACT914"/>
      <c r="ACU914"/>
      <c r="ACV914"/>
      <c r="ACW914"/>
      <c r="ACX914"/>
      <c r="ACY914"/>
      <c r="ACZ914"/>
      <c r="ADA914"/>
      <c r="ADB914"/>
      <c r="ADC914"/>
      <c r="ADD914"/>
      <c r="ADE914"/>
      <c r="ADF914"/>
      <c r="ADG914"/>
      <c r="ADH914"/>
      <c r="ADI914"/>
      <c r="ADJ914"/>
      <c r="ADK914"/>
      <c r="ADL914"/>
      <c r="ADM914"/>
      <c r="ADN914"/>
      <c r="ADO914"/>
      <c r="ADP914"/>
      <c r="ADQ914"/>
      <c r="ADR914"/>
      <c r="ADS914"/>
      <c r="ADT914"/>
      <c r="ADU914"/>
      <c r="ADV914"/>
      <c r="ADW914"/>
      <c r="ADX914"/>
      <c r="ADY914"/>
      <c r="ADZ914"/>
      <c r="AEA914"/>
      <c r="AEB914"/>
      <c r="AEC914"/>
      <c r="AED914"/>
      <c r="AEE914"/>
      <c r="AEF914"/>
      <c r="AEG914"/>
      <c r="AEH914"/>
      <c r="AEI914"/>
      <c r="AEJ914"/>
      <c r="AEK914"/>
      <c r="AEL914"/>
      <c r="AEM914"/>
      <c r="AEN914"/>
      <c r="AEO914"/>
      <c r="AEP914"/>
      <c r="AEQ914"/>
      <c r="AER914"/>
      <c r="AES914"/>
      <c r="AET914"/>
      <c r="AEU914"/>
      <c r="AEV914"/>
      <c r="AEW914"/>
      <c r="AEX914"/>
      <c r="AEY914"/>
      <c r="AEZ914"/>
      <c r="AFA914"/>
      <c r="AFB914"/>
      <c r="AFC914"/>
      <c r="AFD914"/>
      <c r="AFE914"/>
      <c r="AFF914"/>
      <c r="AFG914"/>
      <c r="AFH914"/>
      <c r="AFI914"/>
      <c r="AFJ914"/>
      <c r="AFK914"/>
      <c r="AFL914"/>
      <c r="AFM914"/>
      <c r="AFN914"/>
      <c r="AFO914"/>
      <c r="AFP914"/>
      <c r="AFQ914"/>
      <c r="AFR914"/>
      <c r="AFS914"/>
      <c r="AFT914"/>
      <c r="AFU914"/>
      <c r="AFV914"/>
      <c r="AFW914"/>
      <c r="AFX914"/>
      <c r="AFY914"/>
      <c r="AFZ914"/>
      <c r="AGA914"/>
      <c r="AGB914"/>
      <c r="AGC914"/>
      <c r="AGD914"/>
      <c r="AGE914"/>
      <c r="AGF914"/>
      <c r="AGG914"/>
      <c r="AGH914"/>
      <c r="AGI914"/>
      <c r="AGJ914"/>
      <c r="AGK914"/>
      <c r="AGL914"/>
      <c r="AGM914"/>
      <c r="AGN914"/>
      <c r="AGO914"/>
      <c r="AGP914"/>
      <c r="AGQ914"/>
      <c r="AGR914"/>
      <c r="AGS914"/>
      <c r="AGT914"/>
      <c r="AGU914"/>
      <c r="AGV914"/>
      <c r="AGW914"/>
      <c r="AGX914"/>
      <c r="AGY914"/>
      <c r="AGZ914"/>
      <c r="AHA914"/>
      <c r="AHB914"/>
      <c r="AHC914"/>
      <c r="AHD914"/>
      <c r="AHE914"/>
      <c r="AHF914"/>
      <c r="AHG914"/>
      <c r="AHH914"/>
      <c r="AHI914"/>
      <c r="AHJ914"/>
      <c r="AHK914"/>
      <c r="AHL914"/>
      <c r="AHM914"/>
      <c r="AHN914"/>
      <c r="AHO914"/>
      <c r="AHP914"/>
      <c r="AHQ914"/>
      <c r="AHR914"/>
      <c r="AHS914"/>
      <c r="AHT914"/>
      <c r="AHU914"/>
      <c r="AHV914"/>
      <c r="AHW914"/>
      <c r="AHX914"/>
      <c r="AHY914"/>
      <c r="AHZ914"/>
      <c r="AIA914"/>
      <c r="AIB914"/>
      <c r="AIC914"/>
      <c r="AID914"/>
      <c r="AIE914"/>
      <c r="AIF914"/>
      <c r="AIG914"/>
      <c r="AIH914"/>
      <c r="AII914"/>
      <c r="AIJ914"/>
      <c r="AIK914"/>
      <c r="AIL914"/>
      <c r="AIM914"/>
      <c r="AIN914"/>
      <c r="AIO914"/>
      <c r="AIP914"/>
      <c r="AIQ914"/>
      <c r="AIR914"/>
      <c r="AIS914"/>
      <c r="AIT914"/>
      <c r="AIU914"/>
      <c r="AIV914"/>
      <c r="AIW914"/>
      <c r="AIX914"/>
      <c r="AIY914"/>
      <c r="AIZ914"/>
      <c r="AJA914"/>
      <c r="AJB914"/>
      <c r="AJC914"/>
      <c r="AJD914"/>
      <c r="AJE914"/>
      <c r="AJF914"/>
      <c r="AJG914"/>
      <c r="AJH914"/>
      <c r="AJI914"/>
      <c r="AJJ914"/>
      <c r="AJK914"/>
      <c r="AJL914"/>
      <c r="AJM914"/>
      <c r="AJN914"/>
      <c r="AJO914"/>
      <c r="AJP914"/>
      <c r="AJQ914"/>
      <c r="AJR914"/>
      <c r="AJS914"/>
      <c r="AJT914"/>
      <c r="AJU914"/>
      <c r="AJV914"/>
      <c r="AJW914"/>
      <c r="AJX914"/>
      <c r="AJY914"/>
      <c r="AJZ914"/>
      <c r="AKA914"/>
      <c r="AKB914"/>
      <c r="AKC914"/>
      <c r="AKD914"/>
      <c r="AKE914"/>
      <c r="AKF914"/>
      <c r="AKG914"/>
      <c r="AKH914"/>
      <c r="AKI914"/>
      <c r="AKJ914"/>
      <c r="AKK914"/>
      <c r="AKL914"/>
      <c r="AKM914"/>
      <c r="AKN914"/>
      <c r="AKO914"/>
      <c r="AKP914"/>
      <c r="AKQ914"/>
      <c r="AKR914"/>
      <c r="AKS914"/>
      <c r="AKT914"/>
      <c r="AKU914"/>
      <c r="AKV914"/>
      <c r="AKW914"/>
      <c r="AKX914"/>
      <c r="AKY914"/>
      <c r="AKZ914"/>
      <c r="ALA914"/>
      <c r="ALB914"/>
      <c r="ALC914"/>
      <c r="ALD914"/>
      <c r="ALE914"/>
      <c r="ALF914"/>
      <c r="ALG914"/>
      <c r="ALH914"/>
      <c r="ALI914"/>
      <c r="ALJ914"/>
      <c r="ALK914"/>
      <c r="ALL914"/>
      <c r="ALM914"/>
      <c r="ALN914"/>
      <c r="ALO914"/>
      <c r="ALP914"/>
      <c r="ALQ914"/>
      <c r="ALR914"/>
      <c r="ALS914"/>
      <c r="ALT914"/>
      <c r="ALU914"/>
      <c r="ALV914"/>
      <c r="ALW914"/>
      <c r="ALX914"/>
      <c r="ALY914"/>
      <c r="ALZ914"/>
      <c r="AMA914"/>
      <c r="AMB914"/>
      <c r="AMC914"/>
      <c r="AMD914"/>
      <c r="AME914"/>
      <c r="AMF914"/>
      <c r="AMG914"/>
      <c r="AMH914"/>
      <c r="AMI914"/>
      <c r="AMJ914"/>
    </row>
    <row r="915" spans="1:1024">
      <c r="A915" s="108"/>
      <c r="B915" s="91"/>
      <c r="C915" s="94"/>
      <c r="D915" s="94"/>
      <c r="E915" s="94"/>
      <c r="F915" s="92"/>
      <c r="G915" s="93" t="s">
        <v>48</v>
      </c>
      <c r="H915" s="93" t="s">
        <v>49</v>
      </c>
      <c r="I915" s="94">
        <v>30718</v>
      </c>
      <c r="J915" s="94">
        <v>30586</v>
      </c>
      <c r="K915" s="94">
        <v>30694</v>
      </c>
      <c r="L915" s="95">
        <v>100.4</v>
      </c>
      <c r="M915" s="6"/>
      <c r="N915" s="6"/>
      <c r="O915" s="7"/>
      <c r="P915" s="6"/>
      <c r="Q915" s="6"/>
      <c r="R915" s="3"/>
      <c r="S915"/>
      <c r="T915"/>
      <c r="U915"/>
      <c r="V915"/>
      <c r="W915"/>
      <c r="X915"/>
      <c r="Y915"/>
      <c r="Z915" s="4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  <c r="ZY915"/>
      <c r="ZZ915"/>
      <c r="AAA915"/>
      <c r="AAB915"/>
      <c r="AAC915"/>
      <c r="AAD915"/>
      <c r="AAE915"/>
      <c r="AAF915"/>
      <c r="AAG915"/>
      <c r="AAH915"/>
      <c r="AAI915"/>
      <c r="AAJ915"/>
      <c r="AAK915"/>
      <c r="AAL915"/>
      <c r="AAM915"/>
      <c r="AAN915"/>
      <c r="AAO915"/>
      <c r="AAP915"/>
      <c r="AAQ915"/>
      <c r="AAR915"/>
      <c r="AAS915"/>
      <c r="AAT915"/>
      <c r="AAU915"/>
      <c r="AAV915"/>
      <c r="AAW915"/>
      <c r="AAX915"/>
      <c r="AAY915"/>
      <c r="AAZ915"/>
      <c r="ABA915"/>
      <c r="ABB915"/>
      <c r="ABC915"/>
      <c r="ABD915"/>
      <c r="ABE915"/>
      <c r="ABF915"/>
      <c r="ABG915"/>
      <c r="ABH915"/>
      <c r="ABI915"/>
      <c r="ABJ915"/>
      <c r="ABK915"/>
      <c r="ABL915"/>
      <c r="ABM915"/>
      <c r="ABN915"/>
      <c r="ABO915"/>
      <c r="ABP915"/>
      <c r="ABQ915"/>
      <c r="ABR915"/>
      <c r="ABS915"/>
      <c r="ABT915"/>
      <c r="ABU915"/>
      <c r="ABV915"/>
      <c r="ABW915"/>
      <c r="ABX915"/>
      <c r="ABY915"/>
      <c r="ABZ915"/>
      <c r="ACA915"/>
      <c r="ACB915"/>
      <c r="ACC915"/>
      <c r="ACD915"/>
      <c r="ACE915"/>
      <c r="ACF915"/>
      <c r="ACG915"/>
      <c r="ACH915"/>
      <c r="ACI915"/>
      <c r="ACJ915"/>
      <c r="ACK915"/>
      <c r="ACL915"/>
      <c r="ACM915"/>
      <c r="ACN915"/>
      <c r="ACO915"/>
      <c r="ACP915"/>
      <c r="ACQ915"/>
      <c r="ACR915"/>
      <c r="ACS915"/>
      <c r="ACT915"/>
      <c r="ACU915"/>
      <c r="ACV915"/>
      <c r="ACW915"/>
      <c r="ACX915"/>
      <c r="ACY915"/>
      <c r="ACZ915"/>
      <c r="ADA915"/>
      <c r="ADB915"/>
      <c r="ADC915"/>
      <c r="ADD915"/>
      <c r="ADE915"/>
      <c r="ADF915"/>
      <c r="ADG915"/>
      <c r="ADH915"/>
      <c r="ADI915"/>
      <c r="ADJ915"/>
      <c r="ADK915"/>
      <c r="ADL915"/>
      <c r="ADM915"/>
      <c r="ADN915"/>
      <c r="ADO915"/>
      <c r="ADP915"/>
      <c r="ADQ915"/>
      <c r="ADR915"/>
      <c r="ADS915"/>
      <c r="ADT915"/>
      <c r="ADU915"/>
      <c r="ADV915"/>
      <c r="ADW915"/>
      <c r="ADX915"/>
      <c r="ADY915"/>
      <c r="ADZ915"/>
      <c r="AEA915"/>
      <c r="AEB915"/>
      <c r="AEC915"/>
      <c r="AED915"/>
      <c r="AEE915"/>
      <c r="AEF915"/>
      <c r="AEG915"/>
      <c r="AEH915"/>
      <c r="AEI915"/>
      <c r="AEJ915"/>
      <c r="AEK915"/>
      <c r="AEL915"/>
      <c r="AEM915"/>
      <c r="AEN915"/>
      <c r="AEO915"/>
      <c r="AEP915"/>
      <c r="AEQ915"/>
      <c r="AER915"/>
      <c r="AES915"/>
      <c r="AET915"/>
      <c r="AEU915"/>
      <c r="AEV915"/>
      <c r="AEW915"/>
      <c r="AEX915"/>
      <c r="AEY915"/>
      <c r="AEZ915"/>
      <c r="AFA915"/>
      <c r="AFB915"/>
      <c r="AFC915"/>
      <c r="AFD915"/>
      <c r="AFE915"/>
      <c r="AFF915"/>
      <c r="AFG915"/>
      <c r="AFH915"/>
      <c r="AFI915"/>
      <c r="AFJ915"/>
      <c r="AFK915"/>
      <c r="AFL915"/>
      <c r="AFM915"/>
      <c r="AFN915"/>
      <c r="AFO915"/>
      <c r="AFP915"/>
      <c r="AFQ915"/>
      <c r="AFR915"/>
      <c r="AFS915"/>
      <c r="AFT915"/>
      <c r="AFU915"/>
      <c r="AFV915"/>
      <c r="AFW915"/>
      <c r="AFX915"/>
      <c r="AFY915"/>
      <c r="AFZ915"/>
      <c r="AGA915"/>
      <c r="AGB915"/>
      <c r="AGC915"/>
      <c r="AGD915"/>
      <c r="AGE915"/>
      <c r="AGF915"/>
      <c r="AGG915"/>
      <c r="AGH915"/>
      <c r="AGI915"/>
      <c r="AGJ915"/>
      <c r="AGK915"/>
      <c r="AGL915"/>
      <c r="AGM915"/>
      <c r="AGN915"/>
      <c r="AGO915"/>
      <c r="AGP915"/>
      <c r="AGQ915"/>
      <c r="AGR915"/>
      <c r="AGS915"/>
      <c r="AGT915"/>
      <c r="AGU915"/>
      <c r="AGV915"/>
      <c r="AGW915"/>
      <c r="AGX915"/>
      <c r="AGY915"/>
      <c r="AGZ915"/>
      <c r="AHA915"/>
      <c r="AHB915"/>
      <c r="AHC915"/>
      <c r="AHD915"/>
      <c r="AHE915"/>
      <c r="AHF915"/>
      <c r="AHG915"/>
      <c r="AHH915"/>
      <c r="AHI915"/>
      <c r="AHJ915"/>
      <c r="AHK915"/>
      <c r="AHL915"/>
      <c r="AHM915"/>
      <c r="AHN915"/>
      <c r="AHO915"/>
      <c r="AHP915"/>
      <c r="AHQ915"/>
      <c r="AHR915"/>
      <c r="AHS915"/>
      <c r="AHT915"/>
      <c r="AHU915"/>
      <c r="AHV915"/>
      <c r="AHW915"/>
      <c r="AHX915"/>
      <c r="AHY915"/>
      <c r="AHZ915"/>
      <c r="AIA915"/>
      <c r="AIB915"/>
      <c r="AIC915"/>
      <c r="AID915"/>
      <c r="AIE915"/>
      <c r="AIF915"/>
      <c r="AIG915"/>
      <c r="AIH915"/>
      <c r="AII915"/>
      <c r="AIJ915"/>
      <c r="AIK915"/>
      <c r="AIL915"/>
      <c r="AIM915"/>
      <c r="AIN915"/>
      <c r="AIO915"/>
      <c r="AIP915"/>
      <c r="AIQ915"/>
      <c r="AIR915"/>
      <c r="AIS915"/>
      <c r="AIT915"/>
      <c r="AIU915"/>
      <c r="AIV915"/>
      <c r="AIW915"/>
      <c r="AIX915"/>
      <c r="AIY915"/>
      <c r="AIZ915"/>
      <c r="AJA915"/>
      <c r="AJB915"/>
      <c r="AJC915"/>
      <c r="AJD915"/>
      <c r="AJE915"/>
      <c r="AJF915"/>
      <c r="AJG915"/>
      <c r="AJH915"/>
      <c r="AJI915"/>
      <c r="AJJ915"/>
      <c r="AJK915"/>
      <c r="AJL915"/>
      <c r="AJM915"/>
      <c r="AJN915"/>
      <c r="AJO915"/>
      <c r="AJP915"/>
      <c r="AJQ915"/>
      <c r="AJR915"/>
      <c r="AJS915"/>
      <c r="AJT915"/>
      <c r="AJU915"/>
      <c r="AJV915"/>
      <c r="AJW915"/>
      <c r="AJX915"/>
      <c r="AJY915"/>
      <c r="AJZ915"/>
      <c r="AKA915"/>
      <c r="AKB915"/>
      <c r="AKC915"/>
      <c r="AKD915"/>
      <c r="AKE915"/>
      <c r="AKF915"/>
      <c r="AKG915"/>
      <c r="AKH915"/>
      <c r="AKI915"/>
      <c r="AKJ915"/>
      <c r="AKK915"/>
      <c r="AKL915"/>
      <c r="AKM915"/>
      <c r="AKN915"/>
      <c r="AKO915"/>
      <c r="AKP915"/>
      <c r="AKQ915"/>
      <c r="AKR915"/>
      <c r="AKS915"/>
      <c r="AKT915"/>
      <c r="AKU915"/>
      <c r="AKV915"/>
      <c r="AKW915"/>
      <c r="AKX915"/>
      <c r="AKY915"/>
      <c r="AKZ915"/>
      <c r="ALA915"/>
      <c r="ALB915"/>
      <c r="ALC915"/>
      <c r="ALD915"/>
      <c r="ALE915"/>
      <c r="ALF915"/>
      <c r="ALG915"/>
      <c r="ALH915"/>
      <c r="ALI915"/>
      <c r="ALJ915"/>
      <c r="ALK915"/>
      <c r="ALL915"/>
      <c r="ALM915"/>
      <c r="ALN915"/>
      <c r="ALO915"/>
      <c r="ALP915"/>
      <c r="ALQ915"/>
      <c r="ALR915"/>
      <c r="ALS915"/>
      <c r="ALT915"/>
      <c r="ALU915"/>
      <c r="ALV915"/>
      <c r="ALW915"/>
      <c r="ALX915"/>
      <c r="ALY915"/>
      <c r="ALZ915"/>
      <c r="AMA915"/>
      <c r="AMB915"/>
      <c r="AMC915"/>
      <c r="AMD915"/>
      <c r="AME915"/>
      <c r="AMF915"/>
      <c r="AMG915"/>
      <c r="AMH915"/>
      <c r="AMI915"/>
      <c r="AMJ915"/>
    </row>
    <row r="916" spans="1:1024" ht="47.25">
      <c r="A916" s="85" t="s">
        <v>444</v>
      </c>
      <c r="B916" s="86"/>
      <c r="C916" s="96"/>
      <c r="D916" s="96"/>
      <c r="E916" s="96"/>
      <c r="F916" s="87"/>
      <c r="G916" s="88"/>
      <c r="H916" s="88"/>
      <c r="I916" s="96"/>
      <c r="J916" s="96"/>
      <c r="K916" s="96"/>
      <c r="L916" s="89"/>
      <c r="M916" s="6"/>
      <c r="N916" s="6"/>
      <c r="O916" s="7"/>
      <c r="P916" s="6"/>
      <c r="Q916" s="6"/>
      <c r="R916" s="3"/>
      <c r="S916"/>
      <c r="T916"/>
      <c r="U916"/>
      <c r="V916"/>
      <c r="W916"/>
      <c r="X916"/>
      <c r="Y916"/>
      <c r="Z916" s="4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  <c r="AMB916"/>
      <c r="AMC916"/>
      <c r="AMD916"/>
      <c r="AME916"/>
      <c r="AMF916"/>
      <c r="AMG916"/>
      <c r="AMH916"/>
      <c r="AMI916"/>
      <c r="AMJ916"/>
    </row>
    <row r="917" spans="1:1024" ht="31.5">
      <c r="A917" s="108" t="s">
        <v>439</v>
      </c>
      <c r="B917" s="91"/>
      <c r="C917" s="94">
        <v>3118720313</v>
      </c>
      <c r="D917" s="94">
        <v>3562720313</v>
      </c>
      <c r="E917" s="94">
        <v>3459687222</v>
      </c>
      <c r="F917" s="92">
        <v>97.1</v>
      </c>
      <c r="G917" s="93" t="s">
        <v>249</v>
      </c>
      <c r="H917" s="93" t="s">
        <v>49</v>
      </c>
      <c r="I917" s="94">
        <v>22501</v>
      </c>
      <c r="J917" s="94">
        <v>22382</v>
      </c>
      <c r="K917" s="94">
        <v>22385</v>
      </c>
      <c r="L917" s="95">
        <v>100</v>
      </c>
      <c r="M917" s="6"/>
      <c r="N917" s="6"/>
      <c r="O917" s="7"/>
      <c r="P917" s="6"/>
      <c r="Q917" s="6"/>
      <c r="R917" s="3"/>
      <c r="S917"/>
      <c r="T917"/>
      <c r="U917"/>
      <c r="V917"/>
      <c r="W917"/>
      <c r="X917"/>
      <c r="Y917"/>
      <c r="Z917" s="4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  <c r="AMB917"/>
      <c r="AMC917"/>
      <c r="AMD917"/>
      <c r="AME917"/>
      <c r="AMF917"/>
      <c r="AMG917"/>
      <c r="AMH917"/>
      <c r="AMI917"/>
      <c r="AMJ917"/>
    </row>
    <row r="918" spans="1:1024" ht="31.5">
      <c r="A918" s="85" t="s">
        <v>406</v>
      </c>
      <c r="B918" s="86"/>
      <c r="C918" s="96"/>
      <c r="D918" s="96"/>
      <c r="E918" s="96"/>
      <c r="F918" s="87"/>
      <c r="G918" s="88"/>
      <c r="H918" s="88"/>
      <c r="I918" s="96"/>
      <c r="J918" s="96"/>
      <c r="K918" s="96"/>
      <c r="L918" s="89"/>
      <c r="M918" s="6"/>
      <c r="N918" s="6"/>
      <c r="O918" s="7"/>
      <c r="P918" s="6"/>
      <c r="Q918" s="6"/>
      <c r="R918" s="3"/>
      <c r="S918"/>
      <c r="T918"/>
      <c r="U918"/>
      <c r="V918"/>
      <c r="W918"/>
      <c r="X918"/>
      <c r="Y918"/>
      <c r="Z918" s="4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  <c r="ZY918"/>
      <c r="ZZ918"/>
      <c r="AAA918"/>
      <c r="AAB918"/>
      <c r="AAC918"/>
      <c r="AAD918"/>
      <c r="AAE918"/>
      <c r="AAF918"/>
      <c r="AAG918"/>
      <c r="AAH918"/>
      <c r="AAI918"/>
      <c r="AAJ918"/>
      <c r="AAK918"/>
      <c r="AAL918"/>
      <c r="AAM918"/>
      <c r="AAN918"/>
      <c r="AAO918"/>
      <c r="AAP918"/>
      <c r="AAQ918"/>
      <c r="AAR918"/>
      <c r="AAS918"/>
      <c r="AAT918"/>
      <c r="AAU918"/>
      <c r="AAV918"/>
      <c r="AAW918"/>
      <c r="AAX918"/>
      <c r="AAY918"/>
      <c r="AAZ918"/>
      <c r="ABA918"/>
      <c r="ABB918"/>
      <c r="ABC918"/>
      <c r="ABD918"/>
      <c r="ABE918"/>
      <c r="ABF918"/>
      <c r="ABG918"/>
      <c r="ABH918"/>
      <c r="ABI918"/>
      <c r="ABJ918"/>
      <c r="ABK918"/>
      <c r="ABL918"/>
      <c r="ABM918"/>
      <c r="ABN918"/>
      <c r="ABO918"/>
      <c r="ABP918"/>
      <c r="ABQ918"/>
      <c r="ABR918"/>
      <c r="ABS918"/>
      <c r="ABT918"/>
      <c r="ABU918"/>
      <c r="ABV918"/>
      <c r="ABW918"/>
      <c r="ABX918"/>
      <c r="ABY918"/>
      <c r="ABZ918"/>
      <c r="ACA918"/>
      <c r="ACB918"/>
      <c r="ACC918"/>
      <c r="ACD918"/>
      <c r="ACE918"/>
      <c r="ACF918"/>
      <c r="ACG918"/>
      <c r="ACH918"/>
      <c r="ACI918"/>
      <c r="ACJ918"/>
      <c r="ACK918"/>
      <c r="ACL918"/>
      <c r="ACM918"/>
      <c r="ACN918"/>
      <c r="ACO918"/>
      <c r="ACP918"/>
      <c r="ACQ918"/>
      <c r="ACR918"/>
      <c r="ACS918"/>
      <c r="ACT918"/>
      <c r="ACU918"/>
      <c r="ACV918"/>
      <c r="ACW918"/>
      <c r="ACX918"/>
      <c r="ACY918"/>
      <c r="ACZ918"/>
      <c r="ADA918"/>
      <c r="ADB918"/>
      <c r="ADC918"/>
      <c r="ADD918"/>
      <c r="ADE918"/>
      <c r="ADF918"/>
      <c r="ADG918"/>
      <c r="ADH918"/>
      <c r="ADI918"/>
      <c r="ADJ918"/>
      <c r="ADK918"/>
      <c r="ADL918"/>
      <c r="ADM918"/>
      <c r="ADN918"/>
      <c r="ADO918"/>
      <c r="ADP918"/>
      <c r="ADQ918"/>
      <c r="ADR918"/>
      <c r="ADS918"/>
      <c r="ADT918"/>
      <c r="ADU918"/>
      <c r="ADV918"/>
      <c r="ADW918"/>
      <c r="ADX918"/>
      <c r="ADY918"/>
      <c r="ADZ918"/>
      <c r="AEA918"/>
      <c r="AEB918"/>
      <c r="AEC918"/>
      <c r="AED918"/>
      <c r="AEE918"/>
      <c r="AEF918"/>
      <c r="AEG918"/>
      <c r="AEH918"/>
      <c r="AEI918"/>
      <c r="AEJ918"/>
      <c r="AEK918"/>
      <c r="AEL918"/>
      <c r="AEM918"/>
      <c r="AEN918"/>
      <c r="AEO918"/>
      <c r="AEP918"/>
      <c r="AEQ918"/>
      <c r="AER918"/>
      <c r="AES918"/>
      <c r="AET918"/>
      <c r="AEU918"/>
      <c r="AEV918"/>
      <c r="AEW918"/>
      <c r="AEX918"/>
      <c r="AEY918"/>
      <c r="AEZ918"/>
      <c r="AFA918"/>
      <c r="AFB918"/>
      <c r="AFC918"/>
      <c r="AFD918"/>
      <c r="AFE918"/>
      <c r="AFF918"/>
      <c r="AFG918"/>
      <c r="AFH918"/>
      <c r="AFI918"/>
      <c r="AFJ918"/>
      <c r="AFK918"/>
      <c r="AFL918"/>
      <c r="AFM918"/>
      <c r="AFN918"/>
      <c r="AFO918"/>
      <c r="AFP918"/>
      <c r="AFQ918"/>
      <c r="AFR918"/>
      <c r="AFS918"/>
      <c r="AFT918"/>
      <c r="AFU918"/>
      <c r="AFV918"/>
      <c r="AFW918"/>
      <c r="AFX918"/>
      <c r="AFY918"/>
      <c r="AFZ918"/>
      <c r="AGA918"/>
      <c r="AGB918"/>
      <c r="AGC918"/>
      <c r="AGD918"/>
      <c r="AGE918"/>
      <c r="AGF918"/>
      <c r="AGG918"/>
      <c r="AGH918"/>
      <c r="AGI918"/>
      <c r="AGJ918"/>
      <c r="AGK918"/>
      <c r="AGL918"/>
      <c r="AGM918"/>
      <c r="AGN918"/>
      <c r="AGO918"/>
      <c r="AGP918"/>
      <c r="AGQ918"/>
      <c r="AGR918"/>
      <c r="AGS918"/>
      <c r="AGT918"/>
      <c r="AGU918"/>
      <c r="AGV918"/>
      <c r="AGW918"/>
      <c r="AGX918"/>
      <c r="AGY918"/>
      <c r="AGZ918"/>
      <c r="AHA918"/>
      <c r="AHB918"/>
      <c r="AHC918"/>
      <c r="AHD918"/>
      <c r="AHE918"/>
      <c r="AHF918"/>
      <c r="AHG918"/>
      <c r="AHH918"/>
      <c r="AHI918"/>
      <c r="AHJ918"/>
      <c r="AHK918"/>
      <c r="AHL918"/>
      <c r="AHM918"/>
      <c r="AHN918"/>
      <c r="AHO918"/>
      <c r="AHP918"/>
      <c r="AHQ918"/>
      <c r="AHR918"/>
      <c r="AHS918"/>
      <c r="AHT918"/>
      <c r="AHU918"/>
      <c r="AHV918"/>
      <c r="AHW918"/>
      <c r="AHX918"/>
      <c r="AHY918"/>
      <c r="AHZ918"/>
      <c r="AIA918"/>
      <c r="AIB918"/>
      <c r="AIC918"/>
      <c r="AID918"/>
      <c r="AIE918"/>
      <c r="AIF918"/>
      <c r="AIG918"/>
      <c r="AIH918"/>
      <c r="AII918"/>
      <c r="AIJ918"/>
      <c r="AIK918"/>
      <c r="AIL918"/>
      <c r="AIM918"/>
      <c r="AIN918"/>
      <c r="AIO918"/>
      <c r="AIP918"/>
      <c r="AIQ918"/>
      <c r="AIR918"/>
      <c r="AIS918"/>
      <c r="AIT918"/>
      <c r="AIU918"/>
      <c r="AIV918"/>
      <c r="AIW918"/>
      <c r="AIX918"/>
      <c r="AIY918"/>
      <c r="AIZ918"/>
      <c r="AJA918"/>
      <c r="AJB918"/>
      <c r="AJC918"/>
      <c r="AJD918"/>
      <c r="AJE918"/>
      <c r="AJF918"/>
      <c r="AJG918"/>
      <c r="AJH918"/>
      <c r="AJI918"/>
      <c r="AJJ918"/>
      <c r="AJK918"/>
      <c r="AJL918"/>
      <c r="AJM918"/>
      <c r="AJN918"/>
      <c r="AJO918"/>
      <c r="AJP918"/>
      <c r="AJQ918"/>
      <c r="AJR918"/>
      <c r="AJS918"/>
      <c r="AJT918"/>
      <c r="AJU918"/>
      <c r="AJV918"/>
      <c r="AJW918"/>
      <c r="AJX918"/>
      <c r="AJY918"/>
      <c r="AJZ918"/>
      <c r="AKA918"/>
      <c r="AKB918"/>
      <c r="AKC918"/>
      <c r="AKD918"/>
      <c r="AKE918"/>
      <c r="AKF918"/>
      <c r="AKG918"/>
      <c r="AKH918"/>
      <c r="AKI918"/>
      <c r="AKJ918"/>
      <c r="AKK918"/>
      <c r="AKL918"/>
      <c r="AKM918"/>
      <c r="AKN918"/>
      <c r="AKO918"/>
      <c r="AKP918"/>
      <c r="AKQ918"/>
      <c r="AKR918"/>
      <c r="AKS918"/>
      <c r="AKT918"/>
      <c r="AKU918"/>
      <c r="AKV918"/>
      <c r="AKW918"/>
      <c r="AKX918"/>
      <c r="AKY918"/>
      <c r="AKZ918"/>
      <c r="ALA918"/>
      <c r="ALB918"/>
      <c r="ALC918"/>
      <c r="ALD918"/>
      <c r="ALE918"/>
      <c r="ALF918"/>
      <c r="ALG918"/>
      <c r="ALH918"/>
      <c r="ALI918"/>
      <c r="ALJ918"/>
      <c r="ALK918"/>
      <c r="ALL918"/>
      <c r="ALM918"/>
      <c r="ALN918"/>
      <c r="ALO918"/>
      <c r="ALP918"/>
      <c r="ALQ918"/>
      <c r="ALR918"/>
      <c r="ALS918"/>
      <c r="ALT918"/>
      <c r="ALU918"/>
      <c r="ALV918"/>
      <c r="ALW918"/>
      <c r="ALX918"/>
      <c r="ALY918"/>
      <c r="ALZ918"/>
      <c r="AMA918"/>
      <c r="AMB918"/>
      <c r="AMC918"/>
      <c r="AMD918"/>
      <c r="AME918"/>
      <c r="AMF918"/>
      <c r="AMG918"/>
      <c r="AMH918"/>
      <c r="AMI918"/>
      <c r="AMJ918"/>
    </row>
    <row r="919" spans="1:1024" ht="31.5">
      <c r="A919" s="108" t="s">
        <v>445</v>
      </c>
      <c r="B919" s="91"/>
      <c r="C919" s="94">
        <v>2916937849</v>
      </c>
      <c r="D919" s="94">
        <v>3380362561</v>
      </c>
      <c r="E919" s="94">
        <v>2352935868</v>
      </c>
      <c r="F919" s="92">
        <v>69.599999999999994</v>
      </c>
      <c r="G919" s="93" t="s">
        <v>322</v>
      </c>
      <c r="H919" s="93" t="s">
        <v>323</v>
      </c>
      <c r="I919" s="94">
        <v>589470</v>
      </c>
      <c r="J919" s="94">
        <v>451031</v>
      </c>
      <c r="K919" s="94">
        <v>438592</v>
      </c>
      <c r="L919" s="95">
        <v>97.2</v>
      </c>
      <c r="M919" s="6"/>
      <c r="N919" s="6"/>
      <c r="O919" s="7"/>
      <c r="P919" s="6"/>
      <c r="Q919" s="6"/>
      <c r="R919" s="3"/>
      <c r="S919"/>
      <c r="T919"/>
      <c r="U919"/>
      <c r="V919"/>
      <c r="W919"/>
      <c r="X919"/>
      <c r="Y919"/>
      <c r="Z919" s="4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  <c r="ZY919"/>
      <c r="ZZ919"/>
      <c r="AAA919"/>
      <c r="AAB919"/>
      <c r="AAC919"/>
      <c r="AAD919"/>
      <c r="AAE919"/>
      <c r="AAF919"/>
      <c r="AAG919"/>
      <c r="AAH919"/>
      <c r="AAI919"/>
      <c r="AAJ919"/>
      <c r="AAK919"/>
      <c r="AAL919"/>
      <c r="AAM919"/>
      <c r="AAN919"/>
      <c r="AAO919"/>
      <c r="AAP919"/>
      <c r="AAQ919"/>
      <c r="AAR919"/>
      <c r="AAS919"/>
      <c r="AAT919"/>
      <c r="AAU919"/>
      <c r="AAV919"/>
      <c r="AAW919"/>
      <c r="AAX919"/>
      <c r="AAY919"/>
      <c r="AAZ919"/>
      <c r="ABA919"/>
      <c r="ABB919"/>
      <c r="ABC919"/>
      <c r="ABD919"/>
      <c r="ABE919"/>
      <c r="ABF919"/>
      <c r="ABG919"/>
      <c r="ABH919"/>
      <c r="ABI919"/>
      <c r="ABJ919"/>
      <c r="ABK919"/>
      <c r="ABL919"/>
      <c r="ABM919"/>
      <c r="ABN919"/>
      <c r="ABO919"/>
      <c r="ABP919"/>
      <c r="ABQ919"/>
      <c r="ABR919"/>
      <c r="ABS919"/>
      <c r="ABT919"/>
      <c r="ABU919"/>
      <c r="ABV919"/>
      <c r="ABW919"/>
      <c r="ABX919"/>
      <c r="ABY919"/>
      <c r="ABZ919"/>
      <c r="ACA919"/>
      <c r="ACB919"/>
      <c r="ACC919"/>
      <c r="ACD919"/>
      <c r="ACE919"/>
      <c r="ACF919"/>
      <c r="ACG919"/>
      <c r="ACH919"/>
      <c r="ACI919"/>
      <c r="ACJ919"/>
      <c r="ACK919"/>
      <c r="ACL919"/>
      <c r="ACM919"/>
      <c r="ACN919"/>
      <c r="ACO919"/>
      <c r="ACP919"/>
      <c r="ACQ919"/>
      <c r="ACR919"/>
      <c r="ACS919"/>
      <c r="ACT919"/>
      <c r="ACU919"/>
      <c r="ACV919"/>
      <c r="ACW919"/>
      <c r="ACX919"/>
      <c r="ACY919"/>
      <c r="ACZ919"/>
      <c r="ADA919"/>
      <c r="ADB919"/>
      <c r="ADC919"/>
      <c r="ADD919"/>
      <c r="ADE919"/>
      <c r="ADF919"/>
      <c r="ADG919"/>
      <c r="ADH919"/>
      <c r="ADI919"/>
      <c r="ADJ919"/>
      <c r="ADK919"/>
      <c r="ADL919"/>
      <c r="ADM919"/>
      <c r="ADN919"/>
      <c r="ADO919"/>
      <c r="ADP919"/>
      <c r="ADQ919"/>
      <c r="ADR919"/>
      <c r="ADS919"/>
      <c r="ADT919"/>
      <c r="ADU919"/>
      <c r="ADV919"/>
      <c r="ADW919"/>
      <c r="ADX919"/>
      <c r="ADY919"/>
      <c r="ADZ919"/>
      <c r="AEA919"/>
      <c r="AEB919"/>
      <c r="AEC919"/>
      <c r="AED919"/>
      <c r="AEE919"/>
      <c r="AEF919"/>
      <c r="AEG919"/>
      <c r="AEH919"/>
      <c r="AEI919"/>
      <c r="AEJ919"/>
      <c r="AEK919"/>
      <c r="AEL919"/>
      <c r="AEM919"/>
      <c r="AEN919"/>
      <c r="AEO919"/>
      <c r="AEP919"/>
      <c r="AEQ919"/>
      <c r="AER919"/>
      <c r="AES919"/>
      <c r="AET919"/>
      <c r="AEU919"/>
      <c r="AEV919"/>
      <c r="AEW919"/>
      <c r="AEX919"/>
      <c r="AEY919"/>
      <c r="AEZ919"/>
      <c r="AFA919"/>
      <c r="AFB919"/>
      <c r="AFC919"/>
      <c r="AFD919"/>
      <c r="AFE919"/>
      <c r="AFF919"/>
      <c r="AFG919"/>
      <c r="AFH919"/>
      <c r="AFI919"/>
      <c r="AFJ919"/>
      <c r="AFK919"/>
      <c r="AFL919"/>
      <c r="AFM919"/>
      <c r="AFN919"/>
      <c r="AFO919"/>
      <c r="AFP919"/>
      <c r="AFQ919"/>
      <c r="AFR919"/>
      <c r="AFS919"/>
      <c r="AFT919"/>
      <c r="AFU919"/>
      <c r="AFV919"/>
      <c r="AFW919"/>
      <c r="AFX919"/>
      <c r="AFY919"/>
      <c r="AFZ919"/>
      <c r="AGA919"/>
      <c r="AGB919"/>
      <c r="AGC919"/>
      <c r="AGD919"/>
      <c r="AGE919"/>
      <c r="AGF919"/>
      <c r="AGG919"/>
      <c r="AGH919"/>
      <c r="AGI919"/>
      <c r="AGJ919"/>
      <c r="AGK919"/>
      <c r="AGL919"/>
      <c r="AGM919"/>
      <c r="AGN919"/>
      <c r="AGO919"/>
      <c r="AGP919"/>
      <c r="AGQ919"/>
      <c r="AGR919"/>
      <c r="AGS919"/>
      <c r="AGT919"/>
      <c r="AGU919"/>
      <c r="AGV919"/>
      <c r="AGW919"/>
      <c r="AGX919"/>
      <c r="AGY919"/>
      <c r="AGZ919"/>
      <c r="AHA919"/>
      <c r="AHB919"/>
      <c r="AHC919"/>
      <c r="AHD919"/>
      <c r="AHE919"/>
      <c r="AHF919"/>
      <c r="AHG919"/>
      <c r="AHH919"/>
      <c r="AHI919"/>
      <c r="AHJ919"/>
      <c r="AHK919"/>
      <c r="AHL919"/>
      <c r="AHM919"/>
      <c r="AHN919"/>
      <c r="AHO919"/>
      <c r="AHP919"/>
      <c r="AHQ919"/>
      <c r="AHR919"/>
      <c r="AHS919"/>
      <c r="AHT919"/>
      <c r="AHU919"/>
      <c r="AHV919"/>
      <c r="AHW919"/>
      <c r="AHX919"/>
      <c r="AHY919"/>
      <c r="AHZ919"/>
      <c r="AIA919"/>
      <c r="AIB919"/>
      <c r="AIC919"/>
      <c r="AID919"/>
      <c r="AIE919"/>
      <c r="AIF919"/>
      <c r="AIG919"/>
      <c r="AIH919"/>
      <c r="AII919"/>
      <c r="AIJ919"/>
      <c r="AIK919"/>
      <c r="AIL919"/>
      <c r="AIM919"/>
      <c r="AIN919"/>
      <c r="AIO919"/>
      <c r="AIP919"/>
      <c r="AIQ919"/>
      <c r="AIR919"/>
      <c r="AIS919"/>
      <c r="AIT919"/>
      <c r="AIU919"/>
      <c r="AIV919"/>
      <c r="AIW919"/>
      <c r="AIX919"/>
      <c r="AIY919"/>
      <c r="AIZ919"/>
      <c r="AJA919"/>
      <c r="AJB919"/>
      <c r="AJC919"/>
      <c r="AJD919"/>
      <c r="AJE919"/>
      <c r="AJF919"/>
      <c r="AJG919"/>
      <c r="AJH919"/>
      <c r="AJI919"/>
      <c r="AJJ919"/>
      <c r="AJK919"/>
      <c r="AJL919"/>
      <c r="AJM919"/>
      <c r="AJN919"/>
      <c r="AJO919"/>
      <c r="AJP919"/>
      <c r="AJQ919"/>
      <c r="AJR919"/>
      <c r="AJS919"/>
      <c r="AJT919"/>
      <c r="AJU919"/>
      <c r="AJV919"/>
      <c r="AJW919"/>
      <c r="AJX919"/>
      <c r="AJY919"/>
      <c r="AJZ919"/>
      <c r="AKA919"/>
      <c r="AKB919"/>
      <c r="AKC919"/>
      <c r="AKD919"/>
      <c r="AKE919"/>
      <c r="AKF919"/>
      <c r="AKG919"/>
      <c r="AKH919"/>
      <c r="AKI919"/>
      <c r="AKJ919"/>
      <c r="AKK919"/>
      <c r="AKL919"/>
      <c r="AKM919"/>
      <c r="AKN919"/>
      <c r="AKO919"/>
      <c r="AKP919"/>
      <c r="AKQ919"/>
      <c r="AKR919"/>
      <c r="AKS919"/>
      <c r="AKT919"/>
      <c r="AKU919"/>
      <c r="AKV919"/>
      <c r="AKW919"/>
      <c r="AKX919"/>
      <c r="AKY919"/>
      <c r="AKZ919"/>
      <c r="ALA919"/>
      <c r="ALB919"/>
      <c r="ALC919"/>
      <c r="ALD919"/>
      <c r="ALE919"/>
      <c r="ALF919"/>
      <c r="ALG919"/>
      <c r="ALH919"/>
      <c r="ALI919"/>
      <c r="ALJ919"/>
      <c r="ALK919"/>
      <c r="ALL919"/>
      <c r="ALM919"/>
      <c r="ALN919"/>
      <c r="ALO919"/>
      <c r="ALP919"/>
      <c r="ALQ919"/>
      <c r="ALR919"/>
      <c r="ALS919"/>
      <c r="ALT919"/>
      <c r="ALU919"/>
      <c r="ALV919"/>
      <c r="ALW919"/>
      <c r="ALX919"/>
      <c r="ALY919"/>
      <c r="ALZ919"/>
      <c r="AMA919"/>
      <c r="AMB919"/>
      <c r="AMC919"/>
      <c r="AMD919"/>
      <c r="AME919"/>
      <c r="AMF919"/>
      <c r="AMG919"/>
      <c r="AMH919"/>
      <c r="AMI919"/>
      <c r="AMJ919"/>
    </row>
    <row r="920" spans="1:1024" ht="47.25">
      <c r="A920" s="85" t="s">
        <v>446</v>
      </c>
      <c r="B920" s="86"/>
      <c r="C920" s="96"/>
      <c r="D920" s="96"/>
      <c r="E920" s="96"/>
      <c r="F920" s="87"/>
      <c r="G920" s="88"/>
      <c r="H920" s="88"/>
      <c r="I920" s="96"/>
      <c r="J920" s="96"/>
      <c r="K920" s="96"/>
      <c r="L920" s="89"/>
      <c r="M920" s="6"/>
      <c r="N920" s="6"/>
      <c r="O920" s="7"/>
      <c r="P920" s="6"/>
      <c r="Q920" s="6"/>
      <c r="R920" s="3"/>
      <c r="S920"/>
      <c r="T920"/>
      <c r="U920"/>
      <c r="V920"/>
      <c r="W920"/>
      <c r="X920"/>
      <c r="Y920"/>
      <c r="Z920" s="4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  <c r="AMB920"/>
      <c r="AMC920"/>
      <c r="AMD920"/>
      <c r="AME920"/>
      <c r="AMF920"/>
      <c r="AMG920"/>
      <c r="AMH920"/>
      <c r="AMI920"/>
      <c r="AMJ920"/>
    </row>
    <row r="921" spans="1:1024" ht="31.5">
      <c r="A921" s="108" t="s">
        <v>439</v>
      </c>
      <c r="B921" s="91"/>
      <c r="C921" s="94">
        <v>4175433599</v>
      </c>
      <c r="D921" s="94">
        <v>7170433599</v>
      </c>
      <c r="E921" s="94">
        <v>6868294927</v>
      </c>
      <c r="F921" s="92">
        <v>95.8</v>
      </c>
      <c r="G921" s="93" t="s">
        <v>409</v>
      </c>
      <c r="H921" s="93" t="s">
        <v>170</v>
      </c>
      <c r="I921" s="94">
        <v>618882</v>
      </c>
      <c r="J921" s="94">
        <v>567196</v>
      </c>
      <c r="K921" s="94">
        <v>696494</v>
      </c>
      <c r="L921" s="95">
        <v>122.8</v>
      </c>
      <c r="M921" s="6"/>
      <c r="N921" s="6"/>
      <c r="O921" s="7"/>
      <c r="P921" s="6"/>
      <c r="Q921" s="6"/>
      <c r="R921" s="3"/>
      <c r="S921"/>
      <c r="T921"/>
      <c r="U921"/>
      <c r="V921"/>
      <c r="W921"/>
      <c r="X921"/>
      <c r="Y921"/>
      <c r="Z921" s="4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  <c r="AMB921"/>
      <c r="AMC921"/>
      <c r="AMD921"/>
      <c r="AME921"/>
      <c r="AMF921"/>
      <c r="AMG921"/>
      <c r="AMH921"/>
      <c r="AMI921"/>
      <c r="AMJ921"/>
    </row>
    <row r="922" spans="1:1024" ht="18" customHeight="1">
      <c r="A922" s="85"/>
      <c r="B922" s="86"/>
      <c r="C922" s="96"/>
      <c r="D922" s="96"/>
      <c r="E922" s="96"/>
      <c r="F922" s="87"/>
      <c r="G922" s="88"/>
      <c r="H922" s="88"/>
      <c r="I922" s="96"/>
      <c r="J922" s="96"/>
      <c r="K922" s="96"/>
      <c r="L922" s="89"/>
      <c r="M922" s="6"/>
      <c r="N922" s="6"/>
      <c r="O922" s="188">
        <v>62895026926.459999</v>
      </c>
      <c r="P922" s="6">
        <f>Sheet1!O922/1000</f>
        <v>62895026.926459998</v>
      </c>
      <c r="Q922" s="6"/>
      <c r="R922" s="3"/>
      <c r="S922"/>
      <c r="T922"/>
      <c r="U922"/>
      <c r="V922"/>
      <c r="W922"/>
      <c r="X922"/>
      <c r="Y922"/>
      <c r="Z922" s="4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  <c r="AMB922"/>
      <c r="AMC922"/>
      <c r="AMD922"/>
      <c r="AME922"/>
      <c r="AMF922"/>
      <c r="AMG922"/>
      <c r="AMH922"/>
      <c r="AMI922"/>
      <c r="AMJ922"/>
    </row>
    <row r="923" spans="1:1024" ht="17.25" customHeight="1">
      <c r="A923" s="108" t="s">
        <v>447</v>
      </c>
      <c r="B923" s="91"/>
      <c r="C923" s="94"/>
      <c r="D923" s="94"/>
      <c r="E923" s="94"/>
      <c r="F923" s="92"/>
      <c r="G923" s="93"/>
      <c r="H923" s="93"/>
      <c r="I923" s="94"/>
      <c r="J923" s="94"/>
      <c r="K923" s="94"/>
      <c r="L923" s="95"/>
      <c r="M923" s="6"/>
      <c r="N923" s="6"/>
      <c r="O923" s="190">
        <v>61284342353.519997</v>
      </c>
      <c r="P923" s="6">
        <f>Sheet1!O923/1000</f>
        <v>61284342.353519998</v>
      </c>
      <c r="Q923" s="6"/>
      <c r="R923" s="3"/>
      <c r="S923"/>
      <c r="T923"/>
      <c r="U923"/>
      <c r="V923"/>
      <c r="W923"/>
      <c r="X923"/>
      <c r="Y923"/>
      <c r="Z923" s="4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  <c r="AMB923"/>
      <c r="AMC923"/>
      <c r="AMD923"/>
      <c r="AME923"/>
      <c r="AMF923"/>
      <c r="AMG923"/>
      <c r="AMH923"/>
      <c r="AMI923"/>
      <c r="AMJ923"/>
    </row>
    <row r="924" spans="1:1024" ht="17.25" customHeight="1">
      <c r="A924" s="85" t="s">
        <v>448</v>
      </c>
      <c r="B924" s="86"/>
      <c r="C924" s="96"/>
      <c r="D924" s="96"/>
      <c r="E924" s="96"/>
      <c r="F924" s="87"/>
      <c r="G924" s="88"/>
      <c r="H924" s="88"/>
      <c r="I924" s="96"/>
      <c r="J924" s="96"/>
      <c r="K924" s="96"/>
      <c r="L924" s="89"/>
      <c r="M924" s="6"/>
      <c r="N924" s="6"/>
      <c r="O924" s="190">
        <v>1610245752.54</v>
      </c>
      <c r="P924" s="6">
        <f>Sheet1!O924/1000</f>
        <v>1610245.75254</v>
      </c>
      <c r="Q924" s="6"/>
      <c r="R924" s="3"/>
      <c r="S924"/>
      <c r="T924"/>
      <c r="U924"/>
      <c r="V924"/>
      <c r="W924"/>
      <c r="X924"/>
      <c r="Y924"/>
      <c r="Z924" s="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  <c r="AMB924"/>
      <c r="AMC924"/>
      <c r="AMD924"/>
      <c r="AME924"/>
      <c r="AMF924"/>
      <c r="AMG924"/>
      <c r="AMH924"/>
      <c r="AMI924"/>
      <c r="AMJ924"/>
    </row>
    <row r="925" spans="1:1024" ht="17.25" customHeight="1">
      <c r="A925" s="108" t="s">
        <v>449</v>
      </c>
      <c r="B925" s="91"/>
      <c r="C925" s="94">
        <v>795560767</v>
      </c>
      <c r="D925" s="94">
        <v>795560767</v>
      </c>
      <c r="E925" s="94">
        <v>604182061</v>
      </c>
      <c r="F925" s="92">
        <v>75.900000000000006</v>
      </c>
      <c r="G925" s="93" t="s">
        <v>450</v>
      </c>
      <c r="H925" s="93" t="s">
        <v>451</v>
      </c>
      <c r="I925" s="94" t="s">
        <v>238</v>
      </c>
      <c r="J925" s="94">
        <v>7000</v>
      </c>
      <c r="K925" s="94">
        <v>10782</v>
      </c>
      <c r="L925" s="95">
        <v>154</v>
      </c>
      <c r="M925" s="6"/>
      <c r="N925" s="6"/>
      <c r="O925" s="190">
        <v>438820.4</v>
      </c>
      <c r="P925" s="6">
        <f>Sheet1!O925/1000</f>
        <v>438.82040000000001</v>
      </c>
      <c r="Q925" s="6"/>
      <c r="R925" s="3"/>
      <c r="S925"/>
      <c r="T925"/>
      <c r="U925"/>
      <c r="V925"/>
      <c r="W925"/>
      <c r="X925"/>
      <c r="Y925"/>
      <c r="Z925" s="4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  <c r="AMB925"/>
      <c r="AMC925"/>
      <c r="AMD925"/>
      <c r="AME925"/>
      <c r="AMF925"/>
      <c r="AMG925"/>
      <c r="AMH925"/>
      <c r="AMI925"/>
      <c r="AMJ925"/>
    </row>
    <row r="926" spans="1:1024">
      <c r="A926" s="85"/>
      <c r="B926" s="86"/>
      <c r="C926" s="96"/>
      <c r="D926" s="96"/>
      <c r="E926" s="96"/>
      <c r="F926" s="87"/>
      <c r="G926" s="88" t="s">
        <v>452</v>
      </c>
      <c r="H926" s="88" t="s">
        <v>453</v>
      </c>
      <c r="I926" s="96" t="s">
        <v>238</v>
      </c>
      <c r="J926" s="96">
        <v>1000</v>
      </c>
      <c r="K926" s="96">
        <v>737</v>
      </c>
      <c r="L926" s="89">
        <v>73.7</v>
      </c>
      <c r="M926" s="6"/>
      <c r="N926" s="6"/>
      <c r="O926" s="7"/>
      <c r="P926" s="6"/>
      <c r="Q926" s="6"/>
      <c r="R926" s="3"/>
      <c r="S926"/>
      <c r="T926"/>
      <c r="U926"/>
      <c r="V926"/>
      <c r="W926"/>
      <c r="X926"/>
      <c r="Y926"/>
      <c r="Z926" s="4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  <c r="AMB926"/>
      <c r="AMC926"/>
      <c r="AMD926"/>
      <c r="AME926"/>
      <c r="AMF926"/>
      <c r="AMG926"/>
      <c r="AMH926"/>
      <c r="AMI926"/>
      <c r="AMJ926"/>
    </row>
    <row r="927" spans="1:1024">
      <c r="A927" s="108"/>
      <c r="B927" s="91"/>
      <c r="C927" s="94"/>
      <c r="D927" s="94"/>
      <c r="E927" s="94"/>
      <c r="F927" s="92"/>
      <c r="G927" s="93" t="s">
        <v>454</v>
      </c>
      <c r="H927" s="93" t="s">
        <v>455</v>
      </c>
      <c r="I927" s="94" t="s">
        <v>238</v>
      </c>
      <c r="J927" s="94">
        <v>6645</v>
      </c>
      <c r="K927" s="94">
        <v>10729</v>
      </c>
      <c r="L927" s="95">
        <v>161.5</v>
      </c>
      <c r="M927" s="6"/>
      <c r="N927" s="6"/>
      <c r="O927" s="7"/>
      <c r="P927" s="6"/>
      <c r="Q927" s="6"/>
      <c r="R927" s="3"/>
      <c r="S927"/>
      <c r="T927"/>
      <c r="U927"/>
      <c r="V927"/>
      <c r="W927"/>
      <c r="X927"/>
      <c r="Y927"/>
      <c r="Z927" s="4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  <c r="ZY927"/>
      <c r="ZZ927"/>
      <c r="AAA927"/>
      <c r="AAB927"/>
      <c r="AAC927"/>
      <c r="AAD927"/>
      <c r="AAE927"/>
      <c r="AAF927"/>
      <c r="AAG927"/>
      <c r="AAH927"/>
      <c r="AAI927"/>
      <c r="AAJ927"/>
      <c r="AAK927"/>
      <c r="AAL927"/>
      <c r="AAM927"/>
      <c r="AAN927"/>
      <c r="AAO927"/>
      <c r="AAP927"/>
      <c r="AAQ927"/>
      <c r="AAR927"/>
      <c r="AAS927"/>
      <c r="AAT927"/>
      <c r="AAU927"/>
      <c r="AAV927"/>
      <c r="AAW927"/>
      <c r="AAX927"/>
      <c r="AAY927"/>
      <c r="AAZ927"/>
      <c r="ABA927"/>
      <c r="ABB927"/>
      <c r="ABC927"/>
      <c r="ABD927"/>
      <c r="ABE927"/>
      <c r="ABF927"/>
      <c r="ABG927"/>
      <c r="ABH927"/>
      <c r="ABI927"/>
      <c r="ABJ927"/>
      <c r="ABK927"/>
      <c r="ABL927"/>
      <c r="ABM927"/>
      <c r="ABN927"/>
      <c r="ABO927"/>
      <c r="ABP927"/>
      <c r="ABQ927"/>
      <c r="ABR927"/>
      <c r="ABS927"/>
      <c r="ABT927"/>
      <c r="ABU927"/>
      <c r="ABV927"/>
      <c r="ABW927"/>
      <c r="ABX927"/>
      <c r="ABY927"/>
      <c r="ABZ927"/>
      <c r="ACA927"/>
      <c r="ACB927"/>
      <c r="ACC927"/>
      <c r="ACD927"/>
      <c r="ACE927"/>
      <c r="ACF927"/>
      <c r="ACG927"/>
      <c r="ACH927"/>
      <c r="ACI927"/>
      <c r="ACJ927"/>
      <c r="ACK927"/>
      <c r="ACL927"/>
      <c r="ACM927"/>
      <c r="ACN927"/>
      <c r="ACO927"/>
      <c r="ACP927"/>
      <c r="ACQ927"/>
      <c r="ACR927"/>
      <c r="ACS927"/>
      <c r="ACT927"/>
      <c r="ACU927"/>
      <c r="ACV927"/>
      <c r="ACW927"/>
      <c r="ACX927"/>
      <c r="ACY927"/>
      <c r="ACZ927"/>
      <c r="ADA927"/>
      <c r="ADB927"/>
      <c r="ADC927"/>
      <c r="ADD927"/>
      <c r="ADE927"/>
      <c r="ADF927"/>
      <c r="ADG927"/>
      <c r="ADH927"/>
      <c r="ADI927"/>
      <c r="ADJ927"/>
      <c r="ADK927"/>
      <c r="ADL927"/>
      <c r="ADM927"/>
      <c r="ADN927"/>
      <c r="ADO927"/>
      <c r="ADP927"/>
      <c r="ADQ927"/>
      <c r="ADR927"/>
      <c r="ADS927"/>
      <c r="ADT927"/>
      <c r="ADU927"/>
      <c r="ADV927"/>
      <c r="ADW927"/>
      <c r="ADX927"/>
      <c r="ADY927"/>
      <c r="ADZ927"/>
      <c r="AEA927"/>
      <c r="AEB927"/>
      <c r="AEC927"/>
      <c r="AED927"/>
      <c r="AEE927"/>
      <c r="AEF927"/>
      <c r="AEG927"/>
      <c r="AEH927"/>
      <c r="AEI927"/>
      <c r="AEJ927"/>
      <c r="AEK927"/>
      <c r="AEL927"/>
      <c r="AEM927"/>
      <c r="AEN927"/>
      <c r="AEO927"/>
      <c r="AEP927"/>
      <c r="AEQ927"/>
      <c r="AER927"/>
      <c r="AES927"/>
      <c r="AET927"/>
      <c r="AEU927"/>
      <c r="AEV927"/>
      <c r="AEW927"/>
      <c r="AEX927"/>
      <c r="AEY927"/>
      <c r="AEZ927"/>
      <c r="AFA927"/>
      <c r="AFB927"/>
      <c r="AFC927"/>
      <c r="AFD927"/>
      <c r="AFE927"/>
      <c r="AFF927"/>
      <c r="AFG927"/>
      <c r="AFH927"/>
      <c r="AFI927"/>
      <c r="AFJ927"/>
      <c r="AFK927"/>
      <c r="AFL927"/>
      <c r="AFM927"/>
      <c r="AFN927"/>
      <c r="AFO927"/>
      <c r="AFP927"/>
      <c r="AFQ927"/>
      <c r="AFR927"/>
      <c r="AFS927"/>
      <c r="AFT927"/>
      <c r="AFU927"/>
      <c r="AFV927"/>
      <c r="AFW927"/>
      <c r="AFX927"/>
      <c r="AFY927"/>
      <c r="AFZ927"/>
      <c r="AGA927"/>
      <c r="AGB927"/>
      <c r="AGC927"/>
      <c r="AGD927"/>
      <c r="AGE927"/>
      <c r="AGF927"/>
      <c r="AGG927"/>
      <c r="AGH927"/>
      <c r="AGI927"/>
      <c r="AGJ927"/>
      <c r="AGK927"/>
      <c r="AGL927"/>
      <c r="AGM927"/>
      <c r="AGN927"/>
      <c r="AGO927"/>
      <c r="AGP927"/>
      <c r="AGQ927"/>
      <c r="AGR927"/>
      <c r="AGS927"/>
      <c r="AGT927"/>
      <c r="AGU927"/>
      <c r="AGV927"/>
      <c r="AGW927"/>
      <c r="AGX927"/>
      <c r="AGY927"/>
      <c r="AGZ927"/>
      <c r="AHA927"/>
      <c r="AHB927"/>
      <c r="AHC927"/>
      <c r="AHD927"/>
      <c r="AHE927"/>
      <c r="AHF927"/>
      <c r="AHG927"/>
      <c r="AHH927"/>
      <c r="AHI927"/>
      <c r="AHJ927"/>
      <c r="AHK927"/>
      <c r="AHL927"/>
      <c r="AHM927"/>
      <c r="AHN927"/>
      <c r="AHO927"/>
      <c r="AHP927"/>
      <c r="AHQ927"/>
      <c r="AHR927"/>
      <c r="AHS927"/>
      <c r="AHT927"/>
      <c r="AHU927"/>
      <c r="AHV927"/>
      <c r="AHW927"/>
      <c r="AHX927"/>
      <c r="AHY927"/>
      <c r="AHZ927"/>
      <c r="AIA927"/>
      <c r="AIB927"/>
      <c r="AIC927"/>
      <c r="AID927"/>
      <c r="AIE927"/>
      <c r="AIF927"/>
      <c r="AIG927"/>
      <c r="AIH927"/>
      <c r="AII927"/>
      <c r="AIJ927"/>
      <c r="AIK927"/>
      <c r="AIL927"/>
      <c r="AIM927"/>
      <c r="AIN927"/>
      <c r="AIO927"/>
      <c r="AIP927"/>
      <c r="AIQ927"/>
      <c r="AIR927"/>
      <c r="AIS927"/>
      <c r="AIT927"/>
      <c r="AIU927"/>
      <c r="AIV927"/>
      <c r="AIW927"/>
      <c r="AIX927"/>
      <c r="AIY927"/>
      <c r="AIZ927"/>
      <c r="AJA927"/>
      <c r="AJB927"/>
      <c r="AJC927"/>
      <c r="AJD927"/>
      <c r="AJE927"/>
      <c r="AJF927"/>
      <c r="AJG927"/>
      <c r="AJH927"/>
      <c r="AJI927"/>
      <c r="AJJ927"/>
      <c r="AJK927"/>
      <c r="AJL927"/>
      <c r="AJM927"/>
      <c r="AJN927"/>
      <c r="AJO927"/>
      <c r="AJP927"/>
      <c r="AJQ927"/>
      <c r="AJR927"/>
      <c r="AJS927"/>
      <c r="AJT927"/>
      <c r="AJU927"/>
      <c r="AJV927"/>
      <c r="AJW927"/>
      <c r="AJX927"/>
      <c r="AJY927"/>
      <c r="AJZ927"/>
      <c r="AKA927"/>
      <c r="AKB927"/>
      <c r="AKC927"/>
      <c r="AKD927"/>
      <c r="AKE927"/>
      <c r="AKF927"/>
      <c r="AKG927"/>
      <c r="AKH927"/>
      <c r="AKI927"/>
      <c r="AKJ927"/>
      <c r="AKK927"/>
      <c r="AKL927"/>
      <c r="AKM927"/>
      <c r="AKN927"/>
      <c r="AKO927"/>
      <c r="AKP927"/>
      <c r="AKQ927"/>
      <c r="AKR927"/>
      <c r="AKS927"/>
      <c r="AKT927"/>
      <c r="AKU927"/>
      <c r="AKV927"/>
      <c r="AKW927"/>
      <c r="AKX927"/>
      <c r="AKY927"/>
      <c r="AKZ927"/>
      <c r="ALA927"/>
      <c r="ALB927"/>
      <c r="ALC927"/>
      <c r="ALD927"/>
      <c r="ALE927"/>
      <c r="ALF927"/>
      <c r="ALG927"/>
      <c r="ALH927"/>
      <c r="ALI927"/>
      <c r="ALJ927"/>
      <c r="ALK927"/>
      <c r="ALL927"/>
      <c r="ALM927"/>
      <c r="ALN927"/>
      <c r="ALO927"/>
      <c r="ALP927"/>
      <c r="ALQ927"/>
      <c r="ALR927"/>
      <c r="ALS927"/>
      <c r="ALT927"/>
      <c r="ALU927"/>
      <c r="ALV927"/>
      <c r="ALW927"/>
      <c r="ALX927"/>
      <c r="ALY927"/>
      <c r="ALZ927"/>
      <c r="AMA927"/>
      <c r="AMB927"/>
      <c r="AMC927"/>
      <c r="AMD927"/>
      <c r="AME927"/>
      <c r="AMF927"/>
      <c r="AMG927"/>
      <c r="AMH927"/>
      <c r="AMI927"/>
      <c r="AMJ927"/>
    </row>
    <row r="928" spans="1:1024">
      <c r="A928" s="85"/>
      <c r="B928" s="86"/>
      <c r="C928" s="96"/>
      <c r="D928" s="96"/>
      <c r="E928" s="96"/>
      <c r="F928" s="87"/>
      <c r="G928" s="88" t="s">
        <v>454</v>
      </c>
      <c r="H928" s="88" t="s">
        <v>456</v>
      </c>
      <c r="I928" s="96" t="s">
        <v>238</v>
      </c>
      <c r="J928" s="96">
        <v>1240</v>
      </c>
      <c r="K928" s="96">
        <v>965</v>
      </c>
      <c r="L928" s="89">
        <v>77.8</v>
      </c>
      <c r="M928" s="6"/>
      <c r="N928" s="6"/>
      <c r="O928" s="7"/>
      <c r="P928" s="6"/>
      <c r="Q928" s="6"/>
      <c r="R928" s="3"/>
      <c r="S928"/>
      <c r="T928"/>
      <c r="U928"/>
      <c r="V928"/>
      <c r="W928"/>
      <c r="X928"/>
      <c r="Y928"/>
      <c r="Z928" s="4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  <c r="AMB928"/>
      <c r="AMC928"/>
      <c r="AMD928"/>
      <c r="AME928"/>
      <c r="AMF928"/>
      <c r="AMG928"/>
      <c r="AMH928"/>
      <c r="AMI928"/>
      <c r="AMJ928"/>
    </row>
    <row r="929" spans="1:1024">
      <c r="A929" s="108"/>
      <c r="B929" s="91"/>
      <c r="C929" s="94"/>
      <c r="D929" s="94"/>
      <c r="E929" s="94"/>
      <c r="F929" s="92"/>
      <c r="G929" s="93" t="s">
        <v>457</v>
      </c>
      <c r="H929" s="93" t="s">
        <v>458</v>
      </c>
      <c r="I929" s="94" t="s">
        <v>238</v>
      </c>
      <c r="J929" s="94">
        <v>40476</v>
      </c>
      <c r="K929" s="94">
        <v>40308</v>
      </c>
      <c r="L929" s="95">
        <v>99.6</v>
      </c>
      <c r="M929" s="6"/>
      <c r="N929" s="6"/>
      <c r="O929" s="7"/>
      <c r="P929" s="6"/>
      <c r="Q929" s="6"/>
      <c r="R929" s="3"/>
      <c r="S929"/>
      <c r="T929"/>
      <c r="U929"/>
      <c r="V929"/>
      <c r="W929"/>
      <c r="X929"/>
      <c r="Y929"/>
      <c r="Z929" s="4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/>
      <c r="YH929"/>
      <c r="YI929"/>
      <c r="YJ929"/>
      <c r="YK929"/>
      <c r="YL929"/>
      <c r="YM929"/>
      <c r="YN929"/>
      <c r="YO929"/>
      <c r="YP929"/>
      <c r="YQ929"/>
      <c r="YR929"/>
      <c r="YS929"/>
      <c r="YT929"/>
      <c r="YU929"/>
      <c r="YV929"/>
      <c r="YW929"/>
      <c r="YX929"/>
      <c r="YY929"/>
      <c r="YZ929"/>
      <c r="ZA929"/>
      <c r="ZB929"/>
      <c r="ZC929"/>
      <c r="ZD929"/>
      <c r="ZE929"/>
      <c r="ZF929"/>
      <c r="ZG929"/>
      <c r="ZH929"/>
      <c r="ZI929"/>
      <c r="ZJ929"/>
      <c r="ZK929"/>
      <c r="ZL929"/>
      <c r="ZM929"/>
      <c r="ZN929"/>
      <c r="ZO929"/>
      <c r="ZP929"/>
      <c r="ZQ929"/>
      <c r="ZR929"/>
      <c r="ZS929"/>
      <c r="ZT929"/>
      <c r="ZU929"/>
      <c r="ZV929"/>
      <c r="ZW929"/>
      <c r="ZX929"/>
      <c r="ZY929"/>
      <c r="ZZ929"/>
      <c r="AAA929"/>
      <c r="AAB929"/>
      <c r="AAC929"/>
      <c r="AAD929"/>
      <c r="AAE929"/>
      <c r="AAF929"/>
      <c r="AAG929"/>
      <c r="AAH929"/>
      <c r="AAI929"/>
      <c r="AAJ929"/>
      <c r="AAK929"/>
      <c r="AAL929"/>
      <c r="AAM929"/>
      <c r="AAN929"/>
      <c r="AAO929"/>
      <c r="AAP929"/>
      <c r="AAQ929"/>
      <c r="AAR929"/>
      <c r="AAS929"/>
      <c r="AAT929"/>
      <c r="AAU929"/>
      <c r="AAV929"/>
      <c r="AAW929"/>
      <c r="AAX929"/>
      <c r="AAY929"/>
      <c r="AAZ929"/>
      <c r="ABA929"/>
      <c r="ABB929"/>
      <c r="ABC929"/>
      <c r="ABD929"/>
      <c r="ABE929"/>
      <c r="ABF929"/>
      <c r="ABG929"/>
      <c r="ABH929"/>
      <c r="ABI929"/>
      <c r="ABJ929"/>
      <c r="ABK929"/>
      <c r="ABL929"/>
      <c r="ABM929"/>
      <c r="ABN929"/>
      <c r="ABO929"/>
      <c r="ABP929"/>
      <c r="ABQ929"/>
      <c r="ABR929"/>
      <c r="ABS929"/>
      <c r="ABT929"/>
      <c r="ABU929"/>
      <c r="ABV929"/>
      <c r="ABW929"/>
      <c r="ABX929"/>
      <c r="ABY929"/>
      <c r="ABZ929"/>
      <c r="ACA929"/>
      <c r="ACB929"/>
      <c r="ACC929"/>
      <c r="ACD929"/>
      <c r="ACE929"/>
      <c r="ACF929"/>
      <c r="ACG929"/>
      <c r="ACH929"/>
      <c r="ACI929"/>
      <c r="ACJ929"/>
      <c r="ACK929"/>
      <c r="ACL929"/>
      <c r="ACM929"/>
      <c r="ACN929"/>
      <c r="ACO929"/>
      <c r="ACP929"/>
      <c r="ACQ929"/>
      <c r="ACR929"/>
      <c r="ACS929"/>
      <c r="ACT929"/>
      <c r="ACU929"/>
      <c r="ACV929"/>
      <c r="ACW929"/>
      <c r="ACX929"/>
      <c r="ACY929"/>
      <c r="ACZ929"/>
      <c r="ADA929"/>
      <c r="ADB929"/>
      <c r="ADC929"/>
      <c r="ADD929"/>
      <c r="ADE929"/>
      <c r="ADF929"/>
      <c r="ADG929"/>
      <c r="ADH929"/>
      <c r="ADI929"/>
      <c r="ADJ929"/>
      <c r="ADK929"/>
      <c r="ADL929"/>
      <c r="ADM929"/>
      <c r="ADN929"/>
      <c r="ADO929"/>
      <c r="ADP929"/>
      <c r="ADQ929"/>
      <c r="ADR929"/>
      <c r="ADS929"/>
      <c r="ADT929"/>
      <c r="ADU929"/>
      <c r="ADV929"/>
      <c r="ADW929"/>
      <c r="ADX929"/>
      <c r="ADY929"/>
      <c r="ADZ929"/>
      <c r="AEA929"/>
      <c r="AEB929"/>
      <c r="AEC929"/>
      <c r="AED929"/>
      <c r="AEE929"/>
      <c r="AEF929"/>
      <c r="AEG929"/>
      <c r="AEH929"/>
      <c r="AEI929"/>
      <c r="AEJ929"/>
      <c r="AEK929"/>
      <c r="AEL929"/>
      <c r="AEM929"/>
      <c r="AEN929"/>
      <c r="AEO929"/>
      <c r="AEP929"/>
      <c r="AEQ929"/>
      <c r="AER929"/>
      <c r="AES929"/>
      <c r="AET929"/>
      <c r="AEU929"/>
      <c r="AEV929"/>
      <c r="AEW929"/>
      <c r="AEX929"/>
      <c r="AEY929"/>
      <c r="AEZ929"/>
      <c r="AFA929"/>
      <c r="AFB929"/>
      <c r="AFC929"/>
      <c r="AFD929"/>
      <c r="AFE929"/>
      <c r="AFF929"/>
      <c r="AFG929"/>
      <c r="AFH929"/>
      <c r="AFI929"/>
      <c r="AFJ929"/>
      <c r="AFK929"/>
      <c r="AFL929"/>
      <c r="AFM929"/>
      <c r="AFN929"/>
      <c r="AFO929"/>
      <c r="AFP929"/>
      <c r="AFQ929"/>
      <c r="AFR929"/>
      <c r="AFS929"/>
      <c r="AFT929"/>
      <c r="AFU929"/>
      <c r="AFV929"/>
      <c r="AFW929"/>
      <c r="AFX929"/>
      <c r="AFY929"/>
      <c r="AFZ929"/>
      <c r="AGA929"/>
      <c r="AGB929"/>
      <c r="AGC929"/>
      <c r="AGD929"/>
      <c r="AGE929"/>
      <c r="AGF929"/>
      <c r="AGG929"/>
      <c r="AGH929"/>
      <c r="AGI929"/>
      <c r="AGJ929"/>
      <c r="AGK929"/>
      <c r="AGL929"/>
      <c r="AGM929"/>
      <c r="AGN929"/>
      <c r="AGO929"/>
      <c r="AGP929"/>
      <c r="AGQ929"/>
      <c r="AGR929"/>
      <c r="AGS929"/>
      <c r="AGT929"/>
      <c r="AGU929"/>
      <c r="AGV929"/>
      <c r="AGW929"/>
      <c r="AGX929"/>
      <c r="AGY929"/>
      <c r="AGZ929"/>
      <c r="AHA929"/>
      <c r="AHB929"/>
      <c r="AHC929"/>
      <c r="AHD929"/>
      <c r="AHE929"/>
      <c r="AHF929"/>
      <c r="AHG929"/>
      <c r="AHH929"/>
      <c r="AHI929"/>
      <c r="AHJ929"/>
      <c r="AHK929"/>
      <c r="AHL929"/>
      <c r="AHM929"/>
      <c r="AHN929"/>
      <c r="AHO929"/>
      <c r="AHP929"/>
      <c r="AHQ929"/>
      <c r="AHR929"/>
      <c r="AHS929"/>
      <c r="AHT929"/>
      <c r="AHU929"/>
      <c r="AHV929"/>
      <c r="AHW929"/>
      <c r="AHX929"/>
      <c r="AHY929"/>
      <c r="AHZ929"/>
      <c r="AIA929"/>
      <c r="AIB929"/>
      <c r="AIC929"/>
      <c r="AID929"/>
      <c r="AIE929"/>
      <c r="AIF929"/>
      <c r="AIG929"/>
      <c r="AIH929"/>
      <c r="AII929"/>
      <c r="AIJ929"/>
      <c r="AIK929"/>
      <c r="AIL929"/>
      <c r="AIM929"/>
      <c r="AIN929"/>
      <c r="AIO929"/>
      <c r="AIP929"/>
      <c r="AIQ929"/>
      <c r="AIR929"/>
      <c r="AIS929"/>
      <c r="AIT929"/>
      <c r="AIU929"/>
      <c r="AIV929"/>
      <c r="AIW929"/>
      <c r="AIX929"/>
      <c r="AIY929"/>
      <c r="AIZ929"/>
      <c r="AJA929"/>
      <c r="AJB929"/>
      <c r="AJC929"/>
      <c r="AJD929"/>
      <c r="AJE929"/>
      <c r="AJF929"/>
      <c r="AJG929"/>
      <c r="AJH929"/>
      <c r="AJI929"/>
      <c r="AJJ929"/>
      <c r="AJK929"/>
      <c r="AJL929"/>
      <c r="AJM929"/>
      <c r="AJN929"/>
      <c r="AJO929"/>
      <c r="AJP929"/>
      <c r="AJQ929"/>
      <c r="AJR929"/>
      <c r="AJS929"/>
      <c r="AJT929"/>
      <c r="AJU929"/>
      <c r="AJV929"/>
      <c r="AJW929"/>
      <c r="AJX929"/>
      <c r="AJY929"/>
      <c r="AJZ929"/>
      <c r="AKA929"/>
      <c r="AKB929"/>
      <c r="AKC929"/>
      <c r="AKD929"/>
      <c r="AKE929"/>
      <c r="AKF929"/>
      <c r="AKG929"/>
      <c r="AKH929"/>
      <c r="AKI929"/>
      <c r="AKJ929"/>
      <c r="AKK929"/>
      <c r="AKL929"/>
      <c r="AKM929"/>
      <c r="AKN929"/>
      <c r="AKO929"/>
      <c r="AKP929"/>
      <c r="AKQ929"/>
      <c r="AKR929"/>
      <c r="AKS929"/>
      <c r="AKT929"/>
      <c r="AKU929"/>
      <c r="AKV929"/>
      <c r="AKW929"/>
      <c r="AKX929"/>
      <c r="AKY929"/>
      <c r="AKZ929"/>
      <c r="ALA929"/>
      <c r="ALB929"/>
      <c r="ALC929"/>
      <c r="ALD929"/>
      <c r="ALE929"/>
      <c r="ALF929"/>
      <c r="ALG929"/>
      <c r="ALH929"/>
      <c r="ALI929"/>
      <c r="ALJ929"/>
      <c r="ALK929"/>
      <c r="ALL929"/>
      <c r="ALM929"/>
      <c r="ALN929"/>
      <c r="ALO929"/>
      <c r="ALP929"/>
      <c r="ALQ929"/>
      <c r="ALR929"/>
      <c r="ALS929"/>
      <c r="ALT929"/>
      <c r="ALU929"/>
      <c r="ALV929"/>
      <c r="ALW929"/>
      <c r="ALX929"/>
      <c r="ALY929"/>
      <c r="ALZ929"/>
      <c r="AMA929"/>
      <c r="AMB929"/>
      <c r="AMC929"/>
      <c r="AMD929"/>
      <c r="AME929"/>
      <c r="AMF929"/>
      <c r="AMG929"/>
      <c r="AMH929"/>
      <c r="AMI929"/>
      <c r="AMJ929"/>
    </row>
    <row r="930" spans="1:1024">
      <c r="A930" s="85"/>
      <c r="B930" s="86"/>
      <c r="C930" s="96"/>
      <c r="D930" s="96"/>
      <c r="E930" s="96"/>
      <c r="F930" s="87"/>
      <c r="G930" s="88"/>
      <c r="H930" s="88"/>
      <c r="I930" s="96"/>
      <c r="J930" s="96"/>
      <c r="K930" s="96"/>
      <c r="L930" s="89"/>
      <c r="M930" s="6"/>
      <c r="N930" s="6"/>
      <c r="O930" s="7"/>
      <c r="P930" s="6"/>
      <c r="Q930" s="6"/>
      <c r="R930" s="3"/>
      <c r="S930"/>
      <c r="T930"/>
      <c r="U930"/>
      <c r="V930"/>
      <c r="W930"/>
      <c r="X930"/>
      <c r="Y930"/>
      <c r="Z930" s="4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  <c r="AMB930"/>
      <c r="AMC930"/>
      <c r="AMD930"/>
      <c r="AME930"/>
      <c r="AMF930"/>
      <c r="AMG930"/>
      <c r="AMH930"/>
      <c r="AMI930"/>
      <c r="AMJ930"/>
    </row>
    <row r="931" spans="1:1024" ht="63">
      <c r="A931" s="203" t="s">
        <v>324</v>
      </c>
      <c r="B931" s="204"/>
      <c r="C931" s="172">
        <v>426513894805</v>
      </c>
      <c r="D931" s="172">
        <v>523086469517</v>
      </c>
      <c r="E931" s="172">
        <v>511681743295</v>
      </c>
      <c r="F931" s="205">
        <v>97.8</v>
      </c>
      <c r="G931" s="206"/>
      <c r="H931" s="206"/>
      <c r="I931" s="207"/>
      <c r="J931" s="207"/>
      <c r="K931" s="207"/>
      <c r="L931" s="208"/>
      <c r="M931" s="6"/>
      <c r="N931" s="6"/>
      <c r="O931" s="7"/>
      <c r="P931" s="6"/>
      <c r="Q931" s="6"/>
      <c r="R931" s="3"/>
      <c r="S931"/>
      <c r="T931"/>
      <c r="U931"/>
      <c r="V931"/>
      <c r="W931"/>
      <c r="X931"/>
      <c r="Y931"/>
      <c r="Z931" s="4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  <c r="AMB931"/>
      <c r="AMC931"/>
      <c r="AMD931"/>
      <c r="AME931"/>
      <c r="AMF931"/>
      <c r="AMG931"/>
      <c r="AMH931"/>
      <c r="AMI931"/>
      <c r="AMJ931"/>
    </row>
    <row r="932" spans="1:1024">
      <c r="A932" s="209"/>
      <c r="B932" s="210"/>
      <c r="C932" s="211"/>
      <c r="D932" s="211"/>
      <c r="E932" s="211"/>
      <c r="F932" s="211"/>
      <c r="G932" s="210"/>
      <c r="H932" s="210"/>
      <c r="I932" s="211"/>
      <c r="J932" s="211"/>
      <c r="K932" s="211"/>
      <c r="L932" s="212"/>
      <c r="M932" s="6"/>
      <c r="N932" s="6"/>
      <c r="O932" s="7"/>
      <c r="P932" s="6"/>
      <c r="Q932" s="6"/>
      <c r="R932" s="3"/>
      <c r="S932"/>
      <c r="T932"/>
      <c r="U932"/>
      <c r="V932"/>
      <c r="W932"/>
      <c r="X932"/>
      <c r="Y932"/>
      <c r="Z932" s="4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  <c r="AMB932"/>
      <c r="AMC932"/>
      <c r="AMD932"/>
      <c r="AME932"/>
      <c r="AMF932"/>
      <c r="AMG932"/>
      <c r="AMH932"/>
      <c r="AMI932"/>
      <c r="AMJ932"/>
    </row>
    <row r="933" spans="1:1024" ht="30">
      <c r="A933" s="213" t="s">
        <v>459</v>
      </c>
      <c r="B933" s="214"/>
      <c r="C933" s="215">
        <v>448533593805</v>
      </c>
      <c r="D933" s="215">
        <v>549606168517</v>
      </c>
      <c r="E933" s="215">
        <v>537683623865</v>
      </c>
      <c r="F933" s="215">
        <v>97.8</v>
      </c>
      <c r="G933" s="214"/>
      <c r="H933" s="214"/>
      <c r="I933" s="215"/>
      <c r="J933" s="215"/>
      <c r="K933" s="215"/>
      <c r="L933" s="216"/>
      <c r="M933" s="6"/>
      <c r="N933" s="6"/>
      <c r="O933" s="7"/>
      <c r="P933" s="6"/>
      <c r="Q933" s="6"/>
      <c r="R933" s="3"/>
      <c r="S933"/>
      <c r="T933"/>
      <c r="U933"/>
      <c r="V933"/>
      <c r="W933"/>
      <c r="X933"/>
      <c r="Y933"/>
      <c r="Z933" s="4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  <c r="AMB933"/>
      <c r="AMC933"/>
      <c r="AMD933"/>
      <c r="AME933"/>
      <c r="AMF933"/>
      <c r="AMG933"/>
      <c r="AMH933"/>
      <c r="AMI933"/>
      <c r="AMJ933"/>
    </row>
    <row r="934" spans="1:1024" ht="27">
      <c r="A934" s="217"/>
      <c r="B934" s="218" t="s">
        <v>32</v>
      </c>
      <c r="C934" s="218">
        <v>14793714</v>
      </c>
      <c r="D934" s="218">
        <v>2793714</v>
      </c>
      <c r="E934" s="218">
        <v>0</v>
      </c>
      <c r="F934" s="218">
        <v>0</v>
      </c>
      <c r="G934" s="218" t="s">
        <v>395</v>
      </c>
      <c r="H934" s="218" t="s">
        <v>175</v>
      </c>
      <c r="I934" s="218">
        <v>50</v>
      </c>
      <c r="J934" s="218">
        <v>0</v>
      </c>
      <c r="K934" s="218">
        <v>0</v>
      </c>
      <c r="L934" s="219">
        <v>0</v>
      </c>
      <c r="M934" s="6"/>
      <c r="N934" s="6"/>
      <c r="O934" s="7"/>
      <c r="P934" s="6"/>
      <c r="Q934" s="6"/>
      <c r="R934" s="3"/>
      <c r="S934"/>
      <c r="T934"/>
      <c r="U934"/>
      <c r="V934"/>
      <c r="W934"/>
      <c r="X934"/>
      <c r="Y934"/>
      <c r="Z934" s="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  <c r="AMB934"/>
      <c r="AMC934"/>
      <c r="AMD934"/>
      <c r="AME934"/>
      <c r="AMF934"/>
      <c r="AMG934"/>
      <c r="AMH934"/>
      <c r="AMI934"/>
      <c r="AMJ934"/>
    </row>
    <row r="935" spans="1:1024" ht="27">
      <c r="A935" s="217"/>
      <c r="B935" s="218" t="s">
        <v>32</v>
      </c>
      <c r="C935" s="218">
        <v>4262735</v>
      </c>
      <c r="D935" s="218">
        <v>7262735</v>
      </c>
      <c r="E935" s="218">
        <v>4232945</v>
      </c>
      <c r="F935" s="218">
        <v>58.3</v>
      </c>
      <c r="G935" s="218" t="s">
        <v>396</v>
      </c>
      <c r="H935" s="218" t="s">
        <v>175</v>
      </c>
      <c r="I935" s="218">
        <v>48.56</v>
      </c>
      <c r="J935" s="218">
        <v>75.28</v>
      </c>
      <c r="K935" s="218">
        <v>71.63</v>
      </c>
      <c r="L935" s="219">
        <v>95.2</v>
      </c>
      <c r="M935" s="6"/>
      <c r="N935" s="6"/>
      <c r="O935" s="7"/>
      <c r="P935" s="6"/>
      <c r="Q935" s="6"/>
      <c r="R935" s="3"/>
      <c r="S935"/>
      <c r="T935"/>
      <c r="U935"/>
      <c r="V935"/>
      <c r="W935"/>
      <c r="X935"/>
      <c r="Y935"/>
      <c r="Z935" s="4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  <c r="AMB935"/>
      <c r="AMC935"/>
      <c r="AMD935"/>
      <c r="AME935"/>
      <c r="AMF935"/>
      <c r="AMG935"/>
      <c r="AMH935"/>
      <c r="AMI935"/>
      <c r="AMJ935"/>
    </row>
    <row r="936" spans="1:1024" ht="27">
      <c r="A936" s="217"/>
      <c r="B936" s="218" t="s">
        <v>32</v>
      </c>
      <c r="C936" s="218">
        <v>6172035</v>
      </c>
      <c r="D936" s="218">
        <v>9472035</v>
      </c>
      <c r="E936" s="218">
        <v>7590148</v>
      </c>
      <c r="F936" s="218">
        <v>80.099999999999994</v>
      </c>
      <c r="G936" s="218" t="s">
        <v>397</v>
      </c>
      <c r="H936" s="218" t="s">
        <v>175</v>
      </c>
      <c r="I936" s="218">
        <v>48.4</v>
      </c>
      <c r="J936" s="218">
        <v>40</v>
      </c>
      <c r="K936" s="218">
        <v>48.2</v>
      </c>
      <c r="L936" s="219">
        <v>120.5</v>
      </c>
      <c r="M936" s="6"/>
      <c r="N936" s="6"/>
      <c r="O936" s="7"/>
      <c r="P936" s="6"/>
      <c r="Q936" s="6"/>
      <c r="R936" s="3"/>
      <c r="S936"/>
      <c r="T936"/>
      <c r="U936"/>
      <c r="V936"/>
      <c r="W936"/>
      <c r="X936"/>
      <c r="Y936"/>
      <c r="Z936" s="4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  <c r="WW936"/>
      <c r="WX936"/>
      <c r="WY936"/>
      <c r="WZ936"/>
      <c r="XA936"/>
      <c r="XB936"/>
      <c r="XC936"/>
      <c r="XD936"/>
      <c r="XE936"/>
      <c r="XF936"/>
      <c r="XG936"/>
      <c r="XH936"/>
      <c r="XI936"/>
      <c r="XJ936"/>
      <c r="XK936"/>
      <c r="XL936"/>
      <c r="XM936"/>
      <c r="XN936"/>
      <c r="XO936"/>
      <c r="XP936"/>
      <c r="XQ936"/>
      <c r="XR936"/>
      <c r="XS936"/>
      <c r="XT936"/>
      <c r="XU936"/>
      <c r="XV936"/>
      <c r="XW936"/>
      <c r="XX936"/>
      <c r="XY936"/>
      <c r="XZ936"/>
      <c r="YA936"/>
      <c r="YB936"/>
      <c r="YC936"/>
      <c r="YD936"/>
      <c r="YE936"/>
      <c r="YF936"/>
      <c r="YG936"/>
      <c r="YH936"/>
      <c r="YI936"/>
      <c r="YJ936"/>
      <c r="YK936"/>
      <c r="YL936"/>
      <c r="YM936"/>
      <c r="YN936"/>
      <c r="YO936"/>
      <c r="YP936"/>
      <c r="YQ936"/>
      <c r="YR936"/>
      <c r="YS936"/>
      <c r="YT936"/>
      <c r="YU936"/>
      <c r="YV936"/>
      <c r="YW936"/>
      <c r="YX936"/>
      <c r="YY936"/>
      <c r="YZ936"/>
      <c r="ZA936"/>
      <c r="ZB936"/>
      <c r="ZC936"/>
      <c r="ZD936"/>
      <c r="ZE936"/>
      <c r="ZF936"/>
      <c r="ZG936"/>
      <c r="ZH936"/>
      <c r="ZI936"/>
      <c r="ZJ936"/>
      <c r="ZK936"/>
      <c r="ZL936"/>
      <c r="ZM936"/>
      <c r="ZN936"/>
      <c r="ZO936"/>
      <c r="ZP936"/>
      <c r="ZQ936"/>
      <c r="ZR936"/>
      <c r="ZS936"/>
      <c r="ZT936"/>
      <c r="ZU936"/>
      <c r="ZV936"/>
      <c r="ZW936"/>
      <c r="ZX936"/>
      <c r="ZY936"/>
      <c r="ZZ936"/>
      <c r="AAA936"/>
      <c r="AAB936"/>
      <c r="AAC936"/>
      <c r="AAD936"/>
      <c r="AAE936"/>
      <c r="AAF936"/>
      <c r="AAG936"/>
      <c r="AAH936"/>
      <c r="AAI936"/>
      <c r="AAJ936"/>
      <c r="AAK936"/>
      <c r="AAL936"/>
      <c r="AAM936"/>
      <c r="AAN936"/>
      <c r="AAO936"/>
      <c r="AAP936"/>
      <c r="AAQ936"/>
      <c r="AAR936"/>
      <c r="AAS936"/>
      <c r="AAT936"/>
      <c r="AAU936"/>
      <c r="AAV936"/>
      <c r="AAW936"/>
      <c r="AAX936"/>
      <c r="AAY936"/>
      <c r="AAZ936"/>
      <c r="ABA936"/>
      <c r="ABB936"/>
      <c r="ABC936"/>
      <c r="ABD936"/>
      <c r="ABE936"/>
      <c r="ABF936"/>
      <c r="ABG936"/>
      <c r="ABH936"/>
      <c r="ABI936"/>
      <c r="ABJ936"/>
      <c r="ABK936"/>
      <c r="ABL936"/>
      <c r="ABM936"/>
      <c r="ABN936"/>
      <c r="ABO936"/>
      <c r="ABP936"/>
      <c r="ABQ936"/>
      <c r="ABR936"/>
      <c r="ABS936"/>
      <c r="ABT936"/>
      <c r="ABU936"/>
      <c r="ABV936"/>
      <c r="ABW936"/>
      <c r="ABX936"/>
      <c r="ABY936"/>
      <c r="ABZ936"/>
      <c r="ACA936"/>
      <c r="ACB936"/>
      <c r="ACC936"/>
      <c r="ACD936"/>
      <c r="ACE936"/>
      <c r="ACF936"/>
      <c r="ACG936"/>
      <c r="ACH936"/>
      <c r="ACI936"/>
      <c r="ACJ936"/>
      <c r="ACK936"/>
      <c r="ACL936"/>
      <c r="ACM936"/>
      <c r="ACN936"/>
      <c r="ACO936"/>
      <c r="ACP936"/>
      <c r="ACQ936"/>
      <c r="ACR936"/>
      <c r="ACS936"/>
      <c r="ACT936"/>
      <c r="ACU936"/>
      <c r="ACV936"/>
      <c r="ACW936"/>
      <c r="ACX936"/>
      <c r="ACY936"/>
      <c r="ACZ936"/>
      <c r="ADA936"/>
      <c r="ADB936"/>
      <c r="ADC936"/>
      <c r="ADD936"/>
      <c r="ADE936"/>
      <c r="ADF936"/>
      <c r="ADG936"/>
      <c r="ADH936"/>
      <c r="ADI936"/>
      <c r="ADJ936"/>
      <c r="ADK936"/>
      <c r="ADL936"/>
      <c r="ADM936"/>
      <c r="ADN936"/>
      <c r="ADO936"/>
      <c r="ADP936"/>
      <c r="ADQ936"/>
      <c r="ADR936"/>
      <c r="ADS936"/>
      <c r="ADT936"/>
      <c r="ADU936"/>
      <c r="ADV936"/>
      <c r="ADW936"/>
      <c r="ADX936"/>
      <c r="ADY936"/>
      <c r="ADZ936"/>
      <c r="AEA936"/>
      <c r="AEB936"/>
      <c r="AEC936"/>
      <c r="AED936"/>
      <c r="AEE936"/>
      <c r="AEF936"/>
      <c r="AEG936"/>
      <c r="AEH936"/>
      <c r="AEI936"/>
      <c r="AEJ936"/>
      <c r="AEK936"/>
      <c r="AEL936"/>
      <c r="AEM936"/>
      <c r="AEN936"/>
      <c r="AEO936"/>
      <c r="AEP936"/>
      <c r="AEQ936"/>
      <c r="AER936"/>
      <c r="AES936"/>
      <c r="AET936"/>
      <c r="AEU936"/>
      <c r="AEV936"/>
      <c r="AEW936"/>
      <c r="AEX936"/>
      <c r="AEY936"/>
      <c r="AEZ936"/>
      <c r="AFA936"/>
      <c r="AFB936"/>
      <c r="AFC936"/>
      <c r="AFD936"/>
      <c r="AFE936"/>
      <c r="AFF936"/>
      <c r="AFG936"/>
      <c r="AFH936"/>
      <c r="AFI936"/>
      <c r="AFJ936"/>
      <c r="AFK936"/>
      <c r="AFL936"/>
      <c r="AFM936"/>
      <c r="AFN936"/>
      <c r="AFO936"/>
      <c r="AFP936"/>
      <c r="AFQ936"/>
      <c r="AFR936"/>
      <c r="AFS936"/>
      <c r="AFT936"/>
      <c r="AFU936"/>
      <c r="AFV936"/>
      <c r="AFW936"/>
      <c r="AFX936"/>
      <c r="AFY936"/>
      <c r="AFZ936"/>
      <c r="AGA936"/>
      <c r="AGB936"/>
      <c r="AGC936"/>
      <c r="AGD936"/>
      <c r="AGE936"/>
      <c r="AGF936"/>
      <c r="AGG936"/>
      <c r="AGH936"/>
      <c r="AGI936"/>
      <c r="AGJ936"/>
      <c r="AGK936"/>
      <c r="AGL936"/>
      <c r="AGM936"/>
      <c r="AGN936"/>
      <c r="AGO936"/>
      <c r="AGP936"/>
      <c r="AGQ936"/>
      <c r="AGR936"/>
      <c r="AGS936"/>
      <c r="AGT936"/>
      <c r="AGU936"/>
      <c r="AGV936"/>
      <c r="AGW936"/>
      <c r="AGX936"/>
      <c r="AGY936"/>
      <c r="AGZ936"/>
      <c r="AHA936"/>
      <c r="AHB936"/>
      <c r="AHC936"/>
      <c r="AHD936"/>
      <c r="AHE936"/>
      <c r="AHF936"/>
      <c r="AHG936"/>
      <c r="AHH936"/>
      <c r="AHI936"/>
      <c r="AHJ936"/>
      <c r="AHK936"/>
      <c r="AHL936"/>
      <c r="AHM936"/>
      <c r="AHN936"/>
      <c r="AHO936"/>
      <c r="AHP936"/>
      <c r="AHQ936"/>
      <c r="AHR936"/>
      <c r="AHS936"/>
      <c r="AHT936"/>
      <c r="AHU936"/>
      <c r="AHV936"/>
      <c r="AHW936"/>
      <c r="AHX936"/>
      <c r="AHY936"/>
      <c r="AHZ936"/>
      <c r="AIA936"/>
      <c r="AIB936"/>
      <c r="AIC936"/>
      <c r="AID936"/>
      <c r="AIE936"/>
      <c r="AIF936"/>
      <c r="AIG936"/>
      <c r="AIH936"/>
      <c r="AII936"/>
      <c r="AIJ936"/>
      <c r="AIK936"/>
      <c r="AIL936"/>
      <c r="AIM936"/>
      <c r="AIN936"/>
      <c r="AIO936"/>
      <c r="AIP936"/>
      <c r="AIQ936"/>
      <c r="AIR936"/>
      <c r="AIS936"/>
      <c r="AIT936"/>
      <c r="AIU936"/>
      <c r="AIV936"/>
      <c r="AIW936"/>
      <c r="AIX936"/>
      <c r="AIY936"/>
      <c r="AIZ936"/>
      <c r="AJA936"/>
      <c r="AJB936"/>
      <c r="AJC936"/>
      <c r="AJD936"/>
      <c r="AJE936"/>
      <c r="AJF936"/>
      <c r="AJG936"/>
      <c r="AJH936"/>
      <c r="AJI936"/>
      <c r="AJJ936"/>
      <c r="AJK936"/>
      <c r="AJL936"/>
      <c r="AJM936"/>
      <c r="AJN936"/>
      <c r="AJO936"/>
      <c r="AJP936"/>
      <c r="AJQ936"/>
      <c r="AJR936"/>
      <c r="AJS936"/>
      <c r="AJT936"/>
      <c r="AJU936"/>
      <c r="AJV936"/>
      <c r="AJW936"/>
      <c r="AJX936"/>
      <c r="AJY936"/>
      <c r="AJZ936"/>
      <c r="AKA936"/>
      <c r="AKB936"/>
      <c r="AKC936"/>
      <c r="AKD936"/>
      <c r="AKE936"/>
      <c r="AKF936"/>
      <c r="AKG936"/>
      <c r="AKH936"/>
      <c r="AKI936"/>
      <c r="AKJ936"/>
      <c r="AKK936"/>
      <c r="AKL936"/>
      <c r="AKM936"/>
      <c r="AKN936"/>
      <c r="AKO936"/>
      <c r="AKP936"/>
      <c r="AKQ936"/>
      <c r="AKR936"/>
      <c r="AKS936"/>
      <c r="AKT936"/>
      <c r="AKU936"/>
      <c r="AKV936"/>
      <c r="AKW936"/>
      <c r="AKX936"/>
      <c r="AKY936"/>
      <c r="AKZ936"/>
      <c r="ALA936"/>
      <c r="ALB936"/>
      <c r="ALC936"/>
      <c r="ALD936"/>
      <c r="ALE936"/>
      <c r="ALF936"/>
      <c r="ALG936"/>
      <c r="ALH936"/>
      <c r="ALI936"/>
      <c r="ALJ936"/>
      <c r="ALK936"/>
      <c r="ALL936"/>
      <c r="ALM936"/>
      <c r="ALN936"/>
      <c r="ALO936"/>
      <c r="ALP936"/>
      <c r="ALQ936"/>
      <c r="ALR936"/>
      <c r="ALS936"/>
      <c r="ALT936"/>
      <c r="ALU936"/>
      <c r="ALV936"/>
      <c r="ALW936"/>
      <c r="ALX936"/>
      <c r="ALY936"/>
      <c r="ALZ936"/>
      <c r="AMA936"/>
      <c r="AMB936"/>
      <c r="AMC936"/>
      <c r="AMD936"/>
      <c r="AME936"/>
      <c r="AMF936"/>
      <c r="AMG936"/>
      <c r="AMH936"/>
      <c r="AMI936"/>
      <c r="AMJ936"/>
    </row>
    <row r="937" spans="1:1024" ht="27">
      <c r="A937" s="217"/>
      <c r="B937" s="218" t="s">
        <v>32</v>
      </c>
      <c r="C937" s="218">
        <v>1881899</v>
      </c>
      <c r="D937" s="218">
        <v>5181899</v>
      </c>
      <c r="E937" s="218">
        <v>2013506</v>
      </c>
      <c r="F937" s="218">
        <v>38.9</v>
      </c>
      <c r="G937" s="218" t="s">
        <v>398</v>
      </c>
      <c r="H937" s="218" t="s">
        <v>175</v>
      </c>
      <c r="I937" s="218">
        <v>50</v>
      </c>
      <c r="J937" s="218">
        <v>80</v>
      </c>
      <c r="K937" s="218">
        <v>79.37</v>
      </c>
      <c r="L937" s="219">
        <v>99.2</v>
      </c>
      <c r="M937" s="6"/>
      <c r="N937" s="6"/>
      <c r="O937" s="7"/>
      <c r="P937" s="6"/>
      <c r="Q937" s="6"/>
      <c r="R937" s="3"/>
      <c r="S937"/>
      <c r="T937"/>
      <c r="U937"/>
      <c r="V937"/>
      <c r="W937"/>
      <c r="X937"/>
      <c r="Y937"/>
      <c r="Z937" s="4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  <c r="WW937"/>
      <c r="WX937"/>
      <c r="WY937"/>
      <c r="WZ937"/>
      <c r="XA937"/>
      <c r="XB937"/>
      <c r="XC937"/>
      <c r="XD937"/>
      <c r="XE937"/>
      <c r="XF937"/>
      <c r="XG937"/>
      <c r="XH937"/>
      <c r="XI937"/>
      <c r="XJ937"/>
      <c r="XK937"/>
      <c r="XL937"/>
      <c r="XM937"/>
      <c r="XN937"/>
      <c r="XO937"/>
      <c r="XP937"/>
      <c r="XQ937"/>
      <c r="XR937"/>
      <c r="XS937"/>
      <c r="XT937"/>
      <c r="XU937"/>
      <c r="XV937"/>
      <c r="XW937"/>
      <c r="XX937"/>
      <c r="XY937"/>
      <c r="XZ937"/>
      <c r="YA937"/>
      <c r="YB937"/>
      <c r="YC937"/>
      <c r="YD937"/>
      <c r="YE937"/>
      <c r="YF937"/>
      <c r="YG937"/>
      <c r="YH937"/>
      <c r="YI937"/>
      <c r="YJ937"/>
      <c r="YK937"/>
      <c r="YL937"/>
      <c r="YM937"/>
      <c r="YN937"/>
      <c r="YO937"/>
      <c r="YP937"/>
      <c r="YQ937"/>
      <c r="YR937"/>
      <c r="YS937"/>
      <c r="YT937"/>
      <c r="YU937"/>
      <c r="YV937"/>
      <c r="YW937"/>
      <c r="YX937"/>
      <c r="YY937"/>
      <c r="YZ937"/>
      <c r="ZA937"/>
      <c r="ZB937"/>
      <c r="ZC937"/>
      <c r="ZD937"/>
      <c r="ZE937"/>
      <c r="ZF937"/>
      <c r="ZG937"/>
      <c r="ZH937"/>
      <c r="ZI937"/>
      <c r="ZJ937"/>
      <c r="ZK937"/>
      <c r="ZL937"/>
      <c r="ZM937"/>
      <c r="ZN937"/>
      <c r="ZO937"/>
      <c r="ZP937"/>
      <c r="ZQ937"/>
      <c r="ZR937"/>
      <c r="ZS937"/>
      <c r="ZT937"/>
      <c r="ZU937"/>
      <c r="ZV937"/>
      <c r="ZW937"/>
      <c r="ZX937"/>
      <c r="ZY937"/>
      <c r="ZZ937"/>
      <c r="AAA937"/>
      <c r="AAB937"/>
      <c r="AAC937"/>
      <c r="AAD937"/>
      <c r="AAE937"/>
      <c r="AAF937"/>
      <c r="AAG937"/>
      <c r="AAH937"/>
      <c r="AAI937"/>
      <c r="AAJ937"/>
      <c r="AAK937"/>
      <c r="AAL937"/>
      <c r="AAM937"/>
      <c r="AAN937"/>
      <c r="AAO937"/>
      <c r="AAP937"/>
      <c r="AAQ937"/>
      <c r="AAR937"/>
      <c r="AAS937"/>
      <c r="AAT937"/>
      <c r="AAU937"/>
      <c r="AAV937"/>
      <c r="AAW937"/>
      <c r="AAX937"/>
      <c r="AAY937"/>
      <c r="AAZ937"/>
      <c r="ABA937"/>
      <c r="ABB937"/>
      <c r="ABC937"/>
      <c r="ABD937"/>
      <c r="ABE937"/>
      <c r="ABF937"/>
      <c r="ABG937"/>
      <c r="ABH937"/>
      <c r="ABI937"/>
      <c r="ABJ937"/>
      <c r="ABK937"/>
      <c r="ABL937"/>
      <c r="ABM937"/>
      <c r="ABN937"/>
      <c r="ABO937"/>
      <c r="ABP937"/>
      <c r="ABQ937"/>
      <c r="ABR937"/>
      <c r="ABS937"/>
      <c r="ABT937"/>
      <c r="ABU937"/>
      <c r="ABV937"/>
      <c r="ABW937"/>
      <c r="ABX937"/>
      <c r="ABY937"/>
      <c r="ABZ937"/>
      <c r="ACA937"/>
      <c r="ACB937"/>
      <c r="ACC937"/>
      <c r="ACD937"/>
      <c r="ACE937"/>
      <c r="ACF937"/>
      <c r="ACG937"/>
      <c r="ACH937"/>
      <c r="ACI937"/>
      <c r="ACJ937"/>
      <c r="ACK937"/>
      <c r="ACL937"/>
      <c r="ACM937"/>
      <c r="ACN937"/>
      <c r="ACO937"/>
      <c r="ACP937"/>
      <c r="ACQ937"/>
      <c r="ACR937"/>
      <c r="ACS937"/>
      <c r="ACT937"/>
      <c r="ACU937"/>
      <c r="ACV937"/>
      <c r="ACW937"/>
      <c r="ACX937"/>
      <c r="ACY937"/>
      <c r="ACZ937"/>
      <c r="ADA937"/>
      <c r="ADB937"/>
      <c r="ADC937"/>
      <c r="ADD937"/>
      <c r="ADE937"/>
      <c r="ADF937"/>
      <c r="ADG937"/>
      <c r="ADH937"/>
      <c r="ADI937"/>
      <c r="ADJ937"/>
      <c r="ADK937"/>
      <c r="ADL937"/>
      <c r="ADM937"/>
      <c r="ADN937"/>
      <c r="ADO937"/>
      <c r="ADP937"/>
      <c r="ADQ937"/>
      <c r="ADR937"/>
      <c r="ADS937"/>
      <c r="ADT937"/>
      <c r="ADU937"/>
      <c r="ADV937"/>
      <c r="ADW937"/>
      <c r="ADX937"/>
      <c r="ADY937"/>
      <c r="ADZ937"/>
      <c r="AEA937"/>
      <c r="AEB937"/>
      <c r="AEC937"/>
      <c r="AED937"/>
      <c r="AEE937"/>
      <c r="AEF937"/>
      <c r="AEG937"/>
      <c r="AEH937"/>
      <c r="AEI937"/>
      <c r="AEJ937"/>
      <c r="AEK937"/>
      <c r="AEL937"/>
      <c r="AEM937"/>
      <c r="AEN937"/>
      <c r="AEO937"/>
      <c r="AEP937"/>
      <c r="AEQ937"/>
      <c r="AER937"/>
      <c r="AES937"/>
      <c r="AET937"/>
      <c r="AEU937"/>
      <c r="AEV937"/>
      <c r="AEW937"/>
      <c r="AEX937"/>
      <c r="AEY937"/>
      <c r="AEZ937"/>
      <c r="AFA937"/>
      <c r="AFB937"/>
      <c r="AFC937"/>
      <c r="AFD937"/>
      <c r="AFE937"/>
      <c r="AFF937"/>
      <c r="AFG937"/>
      <c r="AFH937"/>
      <c r="AFI937"/>
      <c r="AFJ937"/>
      <c r="AFK937"/>
      <c r="AFL937"/>
      <c r="AFM937"/>
      <c r="AFN937"/>
      <c r="AFO937"/>
      <c r="AFP937"/>
      <c r="AFQ937"/>
      <c r="AFR937"/>
      <c r="AFS937"/>
      <c r="AFT937"/>
      <c r="AFU937"/>
      <c r="AFV937"/>
      <c r="AFW937"/>
      <c r="AFX937"/>
      <c r="AFY937"/>
      <c r="AFZ937"/>
      <c r="AGA937"/>
      <c r="AGB937"/>
      <c r="AGC937"/>
      <c r="AGD937"/>
      <c r="AGE937"/>
      <c r="AGF937"/>
      <c r="AGG937"/>
      <c r="AGH937"/>
      <c r="AGI937"/>
      <c r="AGJ937"/>
      <c r="AGK937"/>
      <c r="AGL937"/>
      <c r="AGM937"/>
      <c r="AGN937"/>
      <c r="AGO937"/>
      <c r="AGP937"/>
      <c r="AGQ937"/>
      <c r="AGR937"/>
      <c r="AGS937"/>
      <c r="AGT937"/>
      <c r="AGU937"/>
      <c r="AGV937"/>
      <c r="AGW937"/>
      <c r="AGX937"/>
      <c r="AGY937"/>
      <c r="AGZ937"/>
      <c r="AHA937"/>
      <c r="AHB937"/>
      <c r="AHC937"/>
      <c r="AHD937"/>
      <c r="AHE937"/>
      <c r="AHF937"/>
      <c r="AHG937"/>
      <c r="AHH937"/>
      <c r="AHI937"/>
      <c r="AHJ937"/>
      <c r="AHK937"/>
      <c r="AHL937"/>
      <c r="AHM937"/>
      <c r="AHN937"/>
      <c r="AHO937"/>
      <c r="AHP937"/>
      <c r="AHQ937"/>
      <c r="AHR937"/>
      <c r="AHS937"/>
      <c r="AHT937"/>
      <c r="AHU937"/>
      <c r="AHV937"/>
      <c r="AHW937"/>
      <c r="AHX937"/>
      <c r="AHY937"/>
      <c r="AHZ937"/>
      <c r="AIA937"/>
      <c r="AIB937"/>
      <c r="AIC937"/>
      <c r="AID937"/>
      <c r="AIE937"/>
      <c r="AIF937"/>
      <c r="AIG937"/>
      <c r="AIH937"/>
      <c r="AII937"/>
      <c r="AIJ937"/>
      <c r="AIK937"/>
      <c r="AIL937"/>
      <c r="AIM937"/>
      <c r="AIN937"/>
      <c r="AIO937"/>
      <c r="AIP937"/>
      <c r="AIQ937"/>
      <c r="AIR937"/>
      <c r="AIS937"/>
      <c r="AIT937"/>
      <c r="AIU937"/>
      <c r="AIV937"/>
      <c r="AIW937"/>
      <c r="AIX937"/>
      <c r="AIY937"/>
      <c r="AIZ937"/>
      <c r="AJA937"/>
      <c r="AJB937"/>
      <c r="AJC937"/>
      <c r="AJD937"/>
      <c r="AJE937"/>
      <c r="AJF937"/>
      <c r="AJG937"/>
      <c r="AJH937"/>
      <c r="AJI937"/>
      <c r="AJJ937"/>
      <c r="AJK937"/>
      <c r="AJL937"/>
      <c r="AJM937"/>
      <c r="AJN937"/>
      <c r="AJO937"/>
      <c r="AJP937"/>
      <c r="AJQ937"/>
      <c r="AJR937"/>
      <c r="AJS937"/>
      <c r="AJT937"/>
      <c r="AJU937"/>
      <c r="AJV937"/>
      <c r="AJW937"/>
      <c r="AJX937"/>
      <c r="AJY937"/>
      <c r="AJZ937"/>
      <c r="AKA937"/>
      <c r="AKB937"/>
      <c r="AKC937"/>
      <c r="AKD937"/>
      <c r="AKE937"/>
      <c r="AKF937"/>
      <c r="AKG937"/>
      <c r="AKH937"/>
      <c r="AKI937"/>
      <c r="AKJ937"/>
      <c r="AKK937"/>
      <c r="AKL937"/>
      <c r="AKM937"/>
      <c r="AKN937"/>
      <c r="AKO937"/>
      <c r="AKP937"/>
      <c r="AKQ937"/>
      <c r="AKR937"/>
      <c r="AKS937"/>
      <c r="AKT937"/>
      <c r="AKU937"/>
      <c r="AKV937"/>
      <c r="AKW937"/>
      <c r="AKX937"/>
      <c r="AKY937"/>
      <c r="AKZ937"/>
      <c r="ALA937"/>
      <c r="ALB937"/>
      <c r="ALC937"/>
      <c r="ALD937"/>
      <c r="ALE937"/>
      <c r="ALF937"/>
      <c r="ALG937"/>
      <c r="ALH937"/>
      <c r="ALI937"/>
      <c r="ALJ937"/>
      <c r="ALK937"/>
      <c r="ALL937"/>
      <c r="ALM937"/>
      <c r="ALN937"/>
      <c r="ALO937"/>
      <c r="ALP937"/>
      <c r="ALQ937"/>
      <c r="ALR937"/>
      <c r="ALS937"/>
      <c r="ALT937"/>
      <c r="ALU937"/>
      <c r="ALV937"/>
      <c r="ALW937"/>
      <c r="ALX937"/>
      <c r="ALY937"/>
      <c r="ALZ937"/>
      <c r="AMA937"/>
      <c r="AMB937"/>
      <c r="AMC937"/>
      <c r="AMD937"/>
      <c r="AME937"/>
      <c r="AMF937"/>
      <c r="AMG937"/>
      <c r="AMH937"/>
      <c r="AMI937"/>
      <c r="AMJ937"/>
    </row>
    <row r="938" spans="1:1024" ht="27">
      <c r="A938" s="217" t="s">
        <v>399</v>
      </c>
      <c r="B938" s="218"/>
      <c r="C938" s="218"/>
      <c r="D938" s="218"/>
      <c r="E938" s="218"/>
      <c r="F938" s="218"/>
      <c r="G938" s="218"/>
      <c r="H938" s="218"/>
      <c r="I938" s="218"/>
      <c r="J938" s="218"/>
      <c r="K938" s="218"/>
      <c r="L938" s="219"/>
      <c r="M938" s="6"/>
      <c r="N938" s="6"/>
      <c r="O938" s="7"/>
      <c r="P938" s="6"/>
      <c r="Q938" s="6"/>
      <c r="R938" s="3"/>
      <c r="S938"/>
      <c r="T938"/>
      <c r="U938"/>
      <c r="V938"/>
      <c r="W938"/>
      <c r="X938"/>
      <c r="Y938"/>
      <c r="Z938" s="4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  <c r="AMB938"/>
      <c r="AMC938"/>
      <c r="AMD938"/>
      <c r="AME938"/>
      <c r="AMF938"/>
      <c r="AMG938"/>
      <c r="AMH938"/>
      <c r="AMI938"/>
      <c r="AMJ938"/>
    </row>
    <row r="939" spans="1:1024" ht="27">
      <c r="A939" s="217" t="s">
        <v>401</v>
      </c>
      <c r="B939" s="218"/>
      <c r="C939" s="218"/>
      <c r="D939" s="218"/>
      <c r="E939" s="218"/>
      <c r="F939" s="218"/>
      <c r="G939" s="218" t="s">
        <v>402</v>
      </c>
      <c r="H939" s="218" t="s">
        <v>403</v>
      </c>
      <c r="I939" s="218" t="s">
        <v>238</v>
      </c>
      <c r="J939" s="218" t="s">
        <v>238</v>
      </c>
      <c r="K939" s="218">
        <v>85.1</v>
      </c>
      <c r="L939" s="219" t="s">
        <v>238</v>
      </c>
      <c r="M939" s="6"/>
      <c r="N939" s="6"/>
      <c r="O939" s="7"/>
      <c r="P939" s="6"/>
      <c r="Q939" s="6"/>
      <c r="R939" s="3"/>
      <c r="S939"/>
      <c r="T939"/>
      <c r="U939"/>
      <c r="V939"/>
      <c r="W939"/>
      <c r="X939"/>
      <c r="Y939"/>
      <c r="Z939" s="4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  <c r="AMB939"/>
      <c r="AMC939"/>
      <c r="AMD939"/>
      <c r="AME939"/>
      <c r="AMF939"/>
      <c r="AMG939"/>
      <c r="AMH939"/>
      <c r="AMI939"/>
      <c r="AMJ939"/>
    </row>
    <row r="940" spans="1:1024" ht="27">
      <c r="A940" s="217" t="s">
        <v>334</v>
      </c>
      <c r="B940" s="218"/>
      <c r="C940" s="218"/>
      <c r="D940" s="218"/>
      <c r="E940" s="218"/>
      <c r="F940" s="218"/>
      <c r="G940" s="218"/>
      <c r="H940" s="218"/>
      <c r="I940" s="218"/>
      <c r="J940" s="218"/>
      <c r="K940" s="218"/>
      <c r="L940" s="219"/>
      <c r="M940" s="6"/>
      <c r="N940" s="6"/>
      <c r="O940" s="7"/>
      <c r="P940" s="6"/>
      <c r="Q940" s="6"/>
      <c r="R940" s="3"/>
      <c r="S940"/>
      <c r="T940"/>
      <c r="U940"/>
      <c r="V940"/>
      <c r="W940"/>
      <c r="X940"/>
      <c r="Y940"/>
      <c r="Z940" s="4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  <c r="AMB940"/>
      <c r="AMC940"/>
      <c r="AMD940"/>
      <c r="AME940"/>
      <c r="AMF940"/>
      <c r="AMG940"/>
      <c r="AMH940"/>
      <c r="AMI940"/>
      <c r="AMJ940"/>
    </row>
    <row r="941" spans="1:1024" ht="27">
      <c r="A941" s="217" t="s">
        <v>401</v>
      </c>
      <c r="B941" s="218"/>
      <c r="C941" s="218">
        <v>178707698064</v>
      </c>
      <c r="D941" s="218">
        <v>180132548064</v>
      </c>
      <c r="E941" s="218">
        <v>177944678444</v>
      </c>
      <c r="F941" s="218">
        <v>98.8</v>
      </c>
      <c r="G941" s="218" t="s">
        <v>45</v>
      </c>
      <c r="H941" s="218" t="s">
        <v>46</v>
      </c>
      <c r="I941" s="218">
        <v>1752221</v>
      </c>
      <c r="J941" s="218">
        <v>1752449</v>
      </c>
      <c r="K941" s="218">
        <v>1756591</v>
      </c>
      <c r="L941" s="219">
        <v>100.2</v>
      </c>
      <c r="M941" s="6"/>
      <c r="N941" s="6"/>
      <c r="O941" s="7"/>
      <c r="P941" s="6"/>
      <c r="Q941" s="6"/>
      <c r="R941" s="3"/>
      <c r="S941"/>
      <c r="T941"/>
      <c r="U941"/>
      <c r="V941"/>
      <c r="W941"/>
      <c r="X941"/>
      <c r="Y941"/>
      <c r="Z941" s="4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  <c r="WW941"/>
      <c r="WX941"/>
      <c r="WY941"/>
      <c r="WZ941"/>
      <c r="XA941"/>
      <c r="XB941"/>
      <c r="XC941"/>
      <c r="XD941"/>
      <c r="XE941"/>
      <c r="XF941"/>
      <c r="XG941"/>
      <c r="XH941"/>
      <c r="XI941"/>
      <c r="XJ941"/>
      <c r="XK941"/>
      <c r="XL941"/>
      <c r="XM941"/>
      <c r="XN941"/>
      <c r="XO941"/>
      <c r="XP941"/>
      <c r="XQ941"/>
      <c r="XR941"/>
      <c r="XS941"/>
      <c r="XT941"/>
      <c r="XU941"/>
      <c r="XV941"/>
      <c r="XW941"/>
      <c r="XX941"/>
      <c r="XY941"/>
      <c r="XZ941"/>
      <c r="YA941"/>
      <c r="YB941"/>
      <c r="YC941"/>
      <c r="YD941"/>
      <c r="YE941"/>
      <c r="YF941"/>
      <c r="YG941"/>
      <c r="YH941"/>
      <c r="YI941"/>
      <c r="YJ941"/>
      <c r="YK941"/>
      <c r="YL941"/>
      <c r="YM941"/>
      <c r="YN941"/>
      <c r="YO941"/>
      <c r="YP941"/>
      <c r="YQ941"/>
      <c r="YR941"/>
      <c r="YS941"/>
      <c r="YT941"/>
      <c r="YU941"/>
      <c r="YV941"/>
      <c r="YW941"/>
      <c r="YX941"/>
      <c r="YY941"/>
      <c r="YZ941"/>
      <c r="ZA941"/>
      <c r="ZB941"/>
      <c r="ZC941"/>
      <c r="ZD941"/>
      <c r="ZE941"/>
      <c r="ZF941"/>
      <c r="ZG941"/>
      <c r="ZH941"/>
      <c r="ZI941"/>
      <c r="ZJ941"/>
      <c r="ZK941"/>
      <c r="ZL941"/>
      <c r="ZM941"/>
      <c r="ZN941"/>
      <c r="ZO941"/>
      <c r="ZP941"/>
      <c r="ZQ941"/>
      <c r="ZR941"/>
      <c r="ZS941"/>
      <c r="ZT941"/>
      <c r="ZU941"/>
      <c r="ZV941"/>
      <c r="ZW941"/>
      <c r="ZX941"/>
      <c r="ZY941"/>
      <c r="ZZ941"/>
      <c r="AAA941"/>
      <c r="AAB941"/>
      <c r="AAC941"/>
      <c r="AAD941"/>
      <c r="AAE941"/>
      <c r="AAF941"/>
      <c r="AAG941"/>
      <c r="AAH941"/>
      <c r="AAI941"/>
      <c r="AAJ941"/>
      <c r="AAK941"/>
      <c r="AAL941"/>
      <c r="AAM941"/>
      <c r="AAN941"/>
      <c r="AAO941"/>
      <c r="AAP941"/>
      <c r="AAQ941"/>
      <c r="AAR941"/>
      <c r="AAS941"/>
      <c r="AAT941"/>
      <c r="AAU941"/>
      <c r="AAV941"/>
      <c r="AAW941"/>
      <c r="AAX941"/>
      <c r="AAY941"/>
      <c r="AAZ941"/>
      <c r="ABA941"/>
      <c r="ABB941"/>
      <c r="ABC941"/>
      <c r="ABD941"/>
      <c r="ABE941"/>
      <c r="ABF941"/>
      <c r="ABG941"/>
      <c r="ABH941"/>
      <c r="ABI941"/>
      <c r="ABJ941"/>
      <c r="ABK941"/>
      <c r="ABL941"/>
      <c r="ABM941"/>
      <c r="ABN941"/>
      <c r="ABO941"/>
      <c r="ABP941"/>
      <c r="ABQ941"/>
      <c r="ABR941"/>
      <c r="ABS941"/>
      <c r="ABT941"/>
      <c r="ABU941"/>
      <c r="ABV941"/>
      <c r="ABW941"/>
      <c r="ABX941"/>
      <c r="ABY941"/>
      <c r="ABZ941"/>
      <c r="ACA941"/>
      <c r="ACB941"/>
      <c r="ACC941"/>
      <c r="ACD941"/>
      <c r="ACE941"/>
      <c r="ACF941"/>
      <c r="ACG941"/>
      <c r="ACH941"/>
      <c r="ACI941"/>
      <c r="ACJ941"/>
      <c r="ACK941"/>
      <c r="ACL941"/>
      <c r="ACM941"/>
      <c r="ACN941"/>
      <c r="ACO941"/>
      <c r="ACP941"/>
      <c r="ACQ941"/>
      <c r="ACR941"/>
      <c r="ACS941"/>
      <c r="ACT941"/>
      <c r="ACU941"/>
      <c r="ACV941"/>
      <c r="ACW941"/>
      <c r="ACX941"/>
      <c r="ACY941"/>
      <c r="ACZ941"/>
      <c r="ADA941"/>
      <c r="ADB941"/>
      <c r="ADC941"/>
      <c r="ADD941"/>
      <c r="ADE941"/>
      <c r="ADF941"/>
      <c r="ADG941"/>
      <c r="ADH941"/>
      <c r="ADI941"/>
      <c r="ADJ941"/>
      <c r="ADK941"/>
      <c r="ADL941"/>
      <c r="ADM941"/>
      <c r="ADN941"/>
      <c r="ADO941"/>
      <c r="ADP941"/>
      <c r="ADQ941"/>
      <c r="ADR941"/>
      <c r="ADS941"/>
      <c r="ADT941"/>
      <c r="ADU941"/>
      <c r="ADV941"/>
      <c r="ADW941"/>
      <c r="ADX941"/>
      <c r="ADY941"/>
      <c r="ADZ941"/>
      <c r="AEA941"/>
      <c r="AEB941"/>
      <c r="AEC941"/>
      <c r="AED941"/>
      <c r="AEE941"/>
      <c r="AEF941"/>
      <c r="AEG941"/>
      <c r="AEH941"/>
      <c r="AEI941"/>
      <c r="AEJ941"/>
      <c r="AEK941"/>
      <c r="AEL941"/>
      <c r="AEM941"/>
      <c r="AEN941"/>
      <c r="AEO941"/>
      <c r="AEP941"/>
      <c r="AEQ941"/>
      <c r="AER941"/>
      <c r="AES941"/>
      <c r="AET941"/>
      <c r="AEU941"/>
      <c r="AEV941"/>
      <c r="AEW941"/>
      <c r="AEX941"/>
      <c r="AEY941"/>
      <c r="AEZ941"/>
      <c r="AFA941"/>
      <c r="AFB941"/>
      <c r="AFC941"/>
      <c r="AFD941"/>
      <c r="AFE941"/>
      <c r="AFF941"/>
      <c r="AFG941"/>
      <c r="AFH941"/>
      <c r="AFI941"/>
      <c r="AFJ941"/>
      <c r="AFK941"/>
      <c r="AFL941"/>
      <c r="AFM941"/>
      <c r="AFN941"/>
      <c r="AFO941"/>
      <c r="AFP941"/>
      <c r="AFQ941"/>
      <c r="AFR941"/>
      <c r="AFS941"/>
      <c r="AFT941"/>
      <c r="AFU941"/>
      <c r="AFV941"/>
      <c r="AFW941"/>
      <c r="AFX941"/>
      <c r="AFY941"/>
      <c r="AFZ941"/>
      <c r="AGA941"/>
      <c r="AGB941"/>
      <c r="AGC941"/>
      <c r="AGD941"/>
      <c r="AGE941"/>
      <c r="AGF941"/>
      <c r="AGG941"/>
      <c r="AGH941"/>
      <c r="AGI941"/>
      <c r="AGJ941"/>
      <c r="AGK941"/>
      <c r="AGL941"/>
      <c r="AGM941"/>
      <c r="AGN941"/>
      <c r="AGO941"/>
      <c r="AGP941"/>
      <c r="AGQ941"/>
      <c r="AGR941"/>
      <c r="AGS941"/>
      <c r="AGT941"/>
      <c r="AGU941"/>
      <c r="AGV941"/>
      <c r="AGW941"/>
      <c r="AGX941"/>
      <c r="AGY941"/>
      <c r="AGZ941"/>
      <c r="AHA941"/>
      <c r="AHB941"/>
      <c r="AHC941"/>
      <c r="AHD941"/>
      <c r="AHE941"/>
      <c r="AHF941"/>
      <c r="AHG941"/>
      <c r="AHH941"/>
      <c r="AHI941"/>
      <c r="AHJ941"/>
      <c r="AHK941"/>
      <c r="AHL941"/>
      <c r="AHM941"/>
      <c r="AHN941"/>
      <c r="AHO941"/>
      <c r="AHP941"/>
      <c r="AHQ941"/>
      <c r="AHR941"/>
      <c r="AHS941"/>
      <c r="AHT941"/>
      <c r="AHU941"/>
      <c r="AHV941"/>
      <c r="AHW941"/>
      <c r="AHX941"/>
      <c r="AHY941"/>
      <c r="AHZ941"/>
      <c r="AIA941"/>
      <c r="AIB941"/>
      <c r="AIC941"/>
      <c r="AID941"/>
      <c r="AIE941"/>
      <c r="AIF941"/>
      <c r="AIG941"/>
      <c r="AIH941"/>
      <c r="AII941"/>
      <c r="AIJ941"/>
      <c r="AIK941"/>
      <c r="AIL941"/>
      <c r="AIM941"/>
      <c r="AIN941"/>
      <c r="AIO941"/>
      <c r="AIP941"/>
      <c r="AIQ941"/>
      <c r="AIR941"/>
      <c r="AIS941"/>
      <c r="AIT941"/>
      <c r="AIU941"/>
      <c r="AIV941"/>
      <c r="AIW941"/>
      <c r="AIX941"/>
      <c r="AIY941"/>
      <c r="AIZ941"/>
      <c r="AJA941"/>
      <c r="AJB941"/>
      <c r="AJC941"/>
      <c r="AJD941"/>
      <c r="AJE941"/>
      <c r="AJF941"/>
      <c r="AJG941"/>
      <c r="AJH941"/>
      <c r="AJI941"/>
      <c r="AJJ941"/>
      <c r="AJK941"/>
      <c r="AJL941"/>
      <c r="AJM941"/>
      <c r="AJN941"/>
      <c r="AJO941"/>
      <c r="AJP941"/>
      <c r="AJQ941"/>
      <c r="AJR941"/>
      <c r="AJS941"/>
      <c r="AJT941"/>
      <c r="AJU941"/>
      <c r="AJV941"/>
      <c r="AJW941"/>
      <c r="AJX941"/>
      <c r="AJY941"/>
      <c r="AJZ941"/>
      <c r="AKA941"/>
      <c r="AKB941"/>
      <c r="AKC941"/>
      <c r="AKD941"/>
      <c r="AKE941"/>
      <c r="AKF941"/>
      <c r="AKG941"/>
      <c r="AKH941"/>
      <c r="AKI941"/>
      <c r="AKJ941"/>
      <c r="AKK941"/>
      <c r="AKL941"/>
      <c r="AKM941"/>
      <c r="AKN941"/>
      <c r="AKO941"/>
      <c r="AKP941"/>
      <c r="AKQ941"/>
      <c r="AKR941"/>
      <c r="AKS941"/>
      <c r="AKT941"/>
      <c r="AKU941"/>
      <c r="AKV941"/>
      <c r="AKW941"/>
      <c r="AKX941"/>
      <c r="AKY941"/>
      <c r="AKZ941"/>
      <c r="ALA941"/>
      <c r="ALB941"/>
      <c r="ALC941"/>
      <c r="ALD941"/>
      <c r="ALE941"/>
      <c r="ALF941"/>
      <c r="ALG941"/>
      <c r="ALH941"/>
      <c r="ALI941"/>
      <c r="ALJ941"/>
      <c r="ALK941"/>
      <c r="ALL941"/>
      <c r="ALM941"/>
      <c r="ALN941"/>
      <c r="ALO941"/>
      <c r="ALP941"/>
      <c r="ALQ941"/>
      <c r="ALR941"/>
      <c r="ALS941"/>
      <c r="ALT941"/>
      <c r="ALU941"/>
      <c r="ALV941"/>
      <c r="ALW941"/>
      <c r="ALX941"/>
      <c r="ALY941"/>
      <c r="ALZ941"/>
      <c r="AMA941"/>
      <c r="AMB941"/>
      <c r="AMC941"/>
      <c r="AMD941"/>
      <c r="AME941"/>
      <c r="AMF941"/>
      <c r="AMG941"/>
      <c r="AMH941"/>
      <c r="AMI941"/>
      <c r="AMJ941"/>
    </row>
    <row r="942" spans="1:1024">
      <c r="A942" s="217"/>
      <c r="B942" s="218"/>
      <c r="C942" s="218"/>
      <c r="D942" s="218"/>
      <c r="E942" s="218"/>
      <c r="F942" s="218"/>
      <c r="G942" s="218" t="s">
        <v>48</v>
      </c>
      <c r="H942" s="218" t="s">
        <v>49</v>
      </c>
      <c r="I942" s="218">
        <v>1351792</v>
      </c>
      <c r="J942" s="218">
        <v>1345145</v>
      </c>
      <c r="K942" s="218">
        <v>1345676</v>
      </c>
      <c r="L942" s="219">
        <v>100</v>
      </c>
      <c r="M942" s="6"/>
      <c r="N942" s="6"/>
      <c r="O942" s="7"/>
      <c r="P942" s="6"/>
      <c r="Q942" s="6"/>
      <c r="R942" s="3"/>
      <c r="S942"/>
      <c r="T942"/>
      <c r="U942"/>
      <c r="V942"/>
      <c r="W942"/>
      <c r="X942"/>
      <c r="Y942"/>
      <c r="Z942" s="4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  <c r="AMB942"/>
      <c r="AMC942"/>
      <c r="AMD942"/>
      <c r="AME942"/>
      <c r="AMF942"/>
      <c r="AMG942"/>
      <c r="AMH942"/>
      <c r="AMI942"/>
      <c r="AMJ942"/>
    </row>
    <row r="943" spans="1:1024" ht="27">
      <c r="A943" s="217" t="s">
        <v>371</v>
      </c>
      <c r="B943" s="218"/>
      <c r="C943" s="218"/>
      <c r="D943" s="218"/>
      <c r="E943" s="218"/>
      <c r="F943" s="218"/>
      <c r="G943" s="218"/>
      <c r="H943" s="218"/>
      <c r="I943" s="218"/>
      <c r="J943" s="218"/>
      <c r="K943" s="218"/>
      <c r="L943" s="219"/>
      <c r="M943" s="6"/>
      <c r="N943" s="6"/>
      <c r="O943" s="7"/>
      <c r="P943" s="6"/>
      <c r="Q943" s="6"/>
      <c r="R943" s="3"/>
      <c r="S943"/>
      <c r="T943"/>
      <c r="U943"/>
      <c r="V943"/>
      <c r="W943"/>
      <c r="X943"/>
      <c r="Y943"/>
      <c r="Z943" s="4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  <c r="AMB943"/>
      <c r="AMC943"/>
      <c r="AMD943"/>
      <c r="AME943"/>
      <c r="AMF943"/>
      <c r="AMG943"/>
      <c r="AMH943"/>
      <c r="AMI943"/>
      <c r="AMJ943"/>
    </row>
    <row r="944" spans="1:1024" ht="27">
      <c r="A944" s="217" t="s">
        <v>401</v>
      </c>
      <c r="B944" s="218"/>
      <c r="C944" s="218">
        <v>80473584000</v>
      </c>
      <c r="D944" s="218">
        <v>101228734000</v>
      </c>
      <c r="E944" s="218">
        <v>99898227856</v>
      </c>
      <c r="F944" s="218">
        <v>98.7</v>
      </c>
      <c r="G944" s="218" t="s">
        <v>45</v>
      </c>
      <c r="H944" s="218" t="s">
        <v>46</v>
      </c>
      <c r="I944" s="218">
        <v>2409434</v>
      </c>
      <c r="J944" s="218">
        <v>2407402</v>
      </c>
      <c r="K944" s="218">
        <v>2430300</v>
      </c>
      <c r="L944" s="219">
        <v>101</v>
      </c>
      <c r="M944" s="6"/>
      <c r="N944" s="6"/>
      <c r="O944" s="7"/>
      <c r="P944" s="6"/>
      <c r="Q944" s="6"/>
      <c r="R944" s="3"/>
      <c r="S944"/>
      <c r="T944"/>
      <c r="U944"/>
      <c r="V944"/>
      <c r="W944"/>
      <c r="X944"/>
      <c r="Y944"/>
      <c r="Z944" s="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  <c r="WW944"/>
      <c r="WX944"/>
      <c r="WY944"/>
      <c r="WZ944"/>
      <c r="XA944"/>
      <c r="XB944"/>
      <c r="XC944"/>
      <c r="XD944"/>
      <c r="XE944"/>
      <c r="XF944"/>
      <c r="XG944"/>
      <c r="XH944"/>
      <c r="XI944"/>
      <c r="XJ944"/>
      <c r="XK944"/>
      <c r="XL944"/>
      <c r="XM944"/>
      <c r="XN944"/>
      <c r="XO944"/>
      <c r="XP944"/>
      <c r="XQ944"/>
      <c r="XR944"/>
      <c r="XS944"/>
      <c r="XT944"/>
      <c r="XU944"/>
      <c r="XV944"/>
      <c r="XW944"/>
      <c r="XX944"/>
      <c r="XY944"/>
      <c r="XZ944"/>
      <c r="YA944"/>
      <c r="YB944"/>
      <c r="YC944"/>
      <c r="YD944"/>
      <c r="YE944"/>
      <c r="YF944"/>
      <c r="YG944"/>
      <c r="YH944"/>
      <c r="YI944"/>
      <c r="YJ944"/>
      <c r="YK944"/>
      <c r="YL944"/>
      <c r="YM944"/>
      <c r="YN944"/>
      <c r="YO944"/>
      <c r="YP944"/>
      <c r="YQ944"/>
      <c r="YR944"/>
      <c r="YS944"/>
      <c r="YT944"/>
      <c r="YU944"/>
      <c r="YV944"/>
      <c r="YW944"/>
      <c r="YX944"/>
      <c r="YY944"/>
      <c r="YZ944"/>
      <c r="ZA944"/>
      <c r="ZB944"/>
      <c r="ZC944"/>
      <c r="ZD944"/>
      <c r="ZE944"/>
      <c r="ZF944"/>
      <c r="ZG944"/>
      <c r="ZH944"/>
      <c r="ZI944"/>
      <c r="ZJ944"/>
      <c r="ZK944"/>
      <c r="ZL944"/>
      <c r="ZM944"/>
      <c r="ZN944"/>
      <c r="ZO944"/>
      <c r="ZP944"/>
      <c r="ZQ944"/>
      <c r="ZR944"/>
      <c r="ZS944"/>
      <c r="ZT944"/>
      <c r="ZU944"/>
      <c r="ZV944"/>
      <c r="ZW944"/>
      <c r="ZX944"/>
      <c r="ZY944"/>
      <c r="ZZ944"/>
      <c r="AAA944"/>
      <c r="AAB944"/>
      <c r="AAC944"/>
      <c r="AAD944"/>
      <c r="AAE944"/>
      <c r="AAF944"/>
      <c r="AAG944"/>
      <c r="AAH944"/>
      <c r="AAI944"/>
      <c r="AAJ944"/>
      <c r="AAK944"/>
      <c r="AAL944"/>
      <c r="AAM944"/>
      <c r="AAN944"/>
      <c r="AAO944"/>
      <c r="AAP944"/>
      <c r="AAQ944"/>
      <c r="AAR944"/>
      <c r="AAS944"/>
      <c r="AAT944"/>
      <c r="AAU944"/>
      <c r="AAV944"/>
      <c r="AAW944"/>
      <c r="AAX944"/>
      <c r="AAY944"/>
      <c r="AAZ944"/>
      <c r="ABA944"/>
      <c r="ABB944"/>
      <c r="ABC944"/>
      <c r="ABD944"/>
      <c r="ABE944"/>
      <c r="ABF944"/>
      <c r="ABG944"/>
      <c r="ABH944"/>
      <c r="ABI944"/>
      <c r="ABJ944"/>
      <c r="ABK944"/>
      <c r="ABL944"/>
      <c r="ABM944"/>
      <c r="ABN944"/>
      <c r="ABO944"/>
      <c r="ABP944"/>
      <c r="ABQ944"/>
      <c r="ABR944"/>
      <c r="ABS944"/>
      <c r="ABT944"/>
      <c r="ABU944"/>
      <c r="ABV944"/>
      <c r="ABW944"/>
      <c r="ABX944"/>
      <c r="ABY944"/>
      <c r="ABZ944"/>
      <c r="ACA944"/>
      <c r="ACB944"/>
      <c r="ACC944"/>
      <c r="ACD944"/>
      <c r="ACE944"/>
      <c r="ACF944"/>
      <c r="ACG944"/>
      <c r="ACH944"/>
      <c r="ACI944"/>
      <c r="ACJ944"/>
      <c r="ACK944"/>
      <c r="ACL944"/>
      <c r="ACM944"/>
      <c r="ACN944"/>
      <c r="ACO944"/>
      <c r="ACP944"/>
      <c r="ACQ944"/>
      <c r="ACR944"/>
      <c r="ACS944"/>
      <c r="ACT944"/>
      <c r="ACU944"/>
      <c r="ACV944"/>
      <c r="ACW944"/>
      <c r="ACX944"/>
      <c r="ACY944"/>
      <c r="ACZ944"/>
      <c r="ADA944"/>
      <c r="ADB944"/>
      <c r="ADC944"/>
      <c r="ADD944"/>
      <c r="ADE944"/>
      <c r="ADF944"/>
      <c r="ADG944"/>
      <c r="ADH944"/>
      <c r="ADI944"/>
      <c r="ADJ944"/>
      <c r="ADK944"/>
      <c r="ADL944"/>
      <c r="ADM944"/>
      <c r="ADN944"/>
      <c r="ADO944"/>
      <c r="ADP944"/>
      <c r="ADQ944"/>
      <c r="ADR944"/>
      <c r="ADS944"/>
      <c r="ADT944"/>
      <c r="ADU944"/>
      <c r="ADV944"/>
      <c r="ADW944"/>
      <c r="ADX944"/>
      <c r="ADY944"/>
      <c r="ADZ944"/>
      <c r="AEA944"/>
      <c r="AEB944"/>
      <c r="AEC944"/>
      <c r="AED944"/>
      <c r="AEE944"/>
      <c r="AEF944"/>
      <c r="AEG944"/>
      <c r="AEH944"/>
      <c r="AEI944"/>
      <c r="AEJ944"/>
      <c r="AEK944"/>
      <c r="AEL944"/>
      <c r="AEM944"/>
      <c r="AEN944"/>
      <c r="AEO944"/>
      <c r="AEP944"/>
      <c r="AEQ944"/>
      <c r="AER944"/>
      <c r="AES944"/>
      <c r="AET944"/>
      <c r="AEU944"/>
      <c r="AEV944"/>
      <c r="AEW944"/>
      <c r="AEX944"/>
      <c r="AEY944"/>
      <c r="AEZ944"/>
      <c r="AFA944"/>
      <c r="AFB944"/>
      <c r="AFC944"/>
      <c r="AFD944"/>
      <c r="AFE944"/>
      <c r="AFF944"/>
      <c r="AFG944"/>
      <c r="AFH944"/>
      <c r="AFI944"/>
      <c r="AFJ944"/>
      <c r="AFK944"/>
      <c r="AFL944"/>
      <c r="AFM944"/>
      <c r="AFN944"/>
      <c r="AFO944"/>
      <c r="AFP944"/>
      <c r="AFQ944"/>
      <c r="AFR944"/>
      <c r="AFS944"/>
      <c r="AFT944"/>
      <c r="AFU944"/>
      <c r="AFV944"/>
      <c r="AFW944"/>
      <c r="AFX944"/>
      <c r="AFY944"/>
      <c r="AFZ944"/>
      <c r="AGA944"/>
      <c r="AGB944"/>
      <c r="AGC944"/>
      <c r="AGD944"/>
      <c r="AGE944"/>
      <c r="AGF944"/>
      <c r="AGG944"/>
      <c r="AGH944"/>
      <c r="AGI944"/>
      <c r="AGJ944"/>
      <c r="AGK944"/>
      <c r="AGL944"/>
      <c r="AGM944"/>
      <c r="AGN944"/>
      <c r="AGO944"/>
      <c r="AGP944"/>
      <c r="AGQ944"/>
      <c r="AGR944"/>
      <c r="AGS944"/>
      <c r="AGT944"/>
      <c r="AGU944"/>
      <c r="AGV944"/>
      <c r="AGW944"/>
      <c r="AGX944"/>
      <c r="AGY944"/>
      <c r="AGZ944"/>
      <c r="AHA944"/>
      <c r="AHB944"/>
      <c r="AHC944"/>
      <c r="AHD944"/>
      <c r="AHE944"/>
      <c r="AHF944"/>
      <c r="AHG944"/>
      <c r="AHH944"/>
      <c r="AHI944"/>
      <c r="AHJ944"/>
      <c r="AHK944"/>
      <c r="AHL944"/>
      <c r="AHM944"/>
      <c r="AHN944"/>
      <c r="AHO944"/>
      <c r="AHP944"/>
      <c r="AHQ944"/>
      <c r="AHR944"/>
      <c r="AHS944"/>
      <c r="AHT944"/>
      <c r="AHU944"/>
      <c r="AHV944"/>
      <c r="AHW944"/>
      <c r="AHX944"/>
      <c r="AHY944"/>
      <c r="AHZ944"/>
      <c r="AIA944"/>
      <c r="AIB944"/>
      <c r="AIC944"/>
      <c r="AID944"/>
      <c r="AIE944"/>
      <c r="AIF944"/>
      <c r="AIG944"/>
      <c r="AIH944"/>
      <c r="AII944"/>
      <c r="AIJ944"/>
      <c r="AIK944"/>
      <c r="AIL944"/>
      <c r="AIM944"/>
      <c r="AIN944"/>
      <c r="AIO944"/>
      <c r="AIP944"/>
      <c r="AIQ944"/>
      <c r="AIR944"/>
      <c r="AIS944"/>
      <c r="AIT944"/>
      <c r="AIU944"/>
      <c r="AIV944"/>
      <c r="AIW944"/>
      <c r="AIX944"/>
      <c r="AIY944"/>
      <c r="AIZ944"/>
      <c r="AJA944"/>
      <c r="AJB944"/>
      <c r="AJC944"/>
      <c r="AJD944"/>
      <c r="AJE944"/>
      <c r="AJF944"/>
      <c r="AJG944"/>
      <c r="AJH944"/>
      <c r="AJI944"/>
      <c r="AJJ944"/>
      <c r="AJK944"/>
      <c r="AJL944"/>
      <c r="AJM944"/>
      <c r="AJN944"/>
      <c r="AJO944"/>
      <c r="AJP944"/>
      <c r="AJQ944"/>
      <c r="AJR944"/>
      <c r="AJS944"/>
      <c r="AJT944"/>
      <c r="AJU944"/>
      <c r="AJV944"/>
      <c r="AJW944"/>
      <c r="AJX944"/>
      <c r="AJY944"/>
      <c r="AJZ944"/>
      <c r="AKA944"/>
      <c r="AKB944"/>
      <c r="AKC944"/>
      <c r="AKD944"/>
      <c r="AKE944"/>
      <c r="AKF944"/>
      <c r="AKG944"/>
      <c r="AKH944"/>
      <c r="AKI944"/>
      <c r="AKJ944"/>
      <c r="AKK944"/>
      <c r="AKL944"/>
      <c r="AKM944"/>
      <c r="AKN944"/>
      <c r="AKO944"/>
      <c r="AKP944"/>
      <c r="AKQ944"/>
      <c r="AKR944"/>
      <c r="AKS944"/>
      <c r="AKT944"/>
      <c r="AKU944"/>
      <c r="AKV944"/>
      <c r="AKW944"/>
      <c r="AKX944"/>
      <c r="AKY944"/>
      <c r="AKZ944"/>
      <c r="ALA944"/>
      <c r="ALB944"/>
      <c r="ALC944"/>
      <c r="ALD944"/>
      <c r="ALE944"/>
      <c r="ALF944"/>
      <c r="ALG944"/>
      <c r="ALH944"/>
      <c r="ALI944"/>
      <c r="ALJ944"/>
      <c r="ALK944"/>
      <c r="ALL944"/>
      <c r="ALM944"/>
      <c r="ALN944"/>
      <c r="ALO944"/>
      <c r="ALP944"/>
      <c r="ALQ944"/>
      <c r="ALR944"/>
      <c r="ALS944"/>
      <c r="ALT944"/>
      <c r="ALU944"/>
      <c r="ALV944"/>
      <c r="ALW944"/>
      <c r="ALX944"/>
      <c r="ALY944"/>
      <c r="ALZ944"/>
      <c r="AMA944"/>
      <c r="AMB944"/>
      <c r="AMC944"/>
      <c r="AMD944"/>
      <c r="AME944"/>
      <c r="AMF944"/>
      <c r="AMG944"/>
      <c r="AMH944"/>
      <c r="AMI944"/>
      <c r="AMJ944"/>
    </row>
    <row r="945" spans="1:1024">
      <c r="A945" s="217"/>
      <c r="B945" s="218"/>
      <c r="C945" s="218"/>
      <c r="D945" s="218"/>
      <c r="E945" s="218"/>
      <c r="F945" s="218"/>
      <c r="G945" s="218" t="s">
        <v>48</v>
      </c>
      <c r="H945" s="218" t="s">
        <v>49</v>
      </c>
      <c r="I945" s="218">
        <v>171956</v>
      </c>
      <c r="J945" s="218">
        <v>172435</v>
      </c>
      <c r="K945" s="218">
        <v>170856</v>
      </c>
      <c r="L945" s="219">
        <v>99.1</v>
      </c>
      <c r="M945" s="6"/>
      <c r="N945" s="6"/>
      <c r="O945" s="7"/>
      <c r="P945" s="6"/>
      <c r="Q945" s="6"/>
      <c r="R945" s="3"/>
      <c r="S945"/>
      <c r="T945"/>
      <c r="U945"/>
      <c r="V945"/>
      <c r="W945"/>
      <c r="X945"/>
      <c r="Y945"/>
      <c r="Z945" s="4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  <c r="VW945"/>
      <c r="VX945"/>
      <c r="VY945"/>
      <c r="VZ945"/>
      <c r="WA945"/>
      <c r="WB945"/>
      <c r="WC945"/>
      <c r="WD945"/>
      <c r="WE945"/>
      <c r="WF945"/>
      <c r="WG945"/>
      <c r="WH945"/>
      <c r="WI945"/>
      <c r="WJ945"/>
      <c r="WK945"/>
      <c r="WL945"/>
      <c r="WM945"/>
      <c r="WN945"/>
      <c r="WO945"/>
      <c r="WP945"/>
      <c r="WQ945"/>
      <c r="WR945"/>
      <c r="WS945"/>
      <c r="WT945"/>
      <c r="WU945"/>
      <c r="WV945"/>
      <c r="WW945"/>
      <c r="WX945"/>
      <c r="WY945"/>
      <c r="WZ945"/>
      <c r="XA945"/>
      <c r="XB945"/>
      <c r="XC945"/>
      <c r="XD945"/>
      <c r="XE945"/>
      <c r="XF945"/>
      <c r="XG945"/>
      <c r="XH945"/>
      <c r="XI945"/>
      <c r="XJ945"/>
      <c r="XK945"/>
      <c r="XL945"/>
      <c r="XM945"/>
      <c r="XN945"/>
      <c r="XO945"/>
      <c r="XP945"/>
      <c r="XQ945"/>
      <c r="XR945"/>
      <c r="XS945"/>
      <c r="XT945"/>
      <c r="XU945"/>
      <c r="XV945"/>
      <c r="XW945"/>
      <c r="XX945"/>
      <c r="XY945"/>
      <c r="XZ945"/>
      <c r="YA945"/>
      <c r="YB945"/>
      <c r="YC945"/>
      <c r="YD945"/>
      <c r="YE945"/>
      <c r="YF945"/>
      <c r="YG945"/>
      <c r="YH945"/>
      <c r="YI945"/>
      <c r="YJ945"/>
      <c r="YK945"/>
      <c r="YL945"/>
      <c r="YM945"/>
      <c r="YN945"/>
      <c r="YO945"/>
      <c r="YP945"/>
      <c r="YQ945"/>
      <c r="YR945"/>
      <c r="YS945"/>
      <c r="YT945"/>
      <c r="YU945"/>
      <c r="YV945"/>
      <c r="YW945"/>
      <c r="YX945"/>
      <c r="YY945"/>
      <c r="YZ945"/>
      <c r="ZA945"/>
      <c r="ZB945"/>
      <c r="ZC945"/>
      <c r="ZD945"/>
      <c r="ZE945"/>
      <c r="ZF945"/>
      <c r="ZG945"/>
      <c r="ZH945"/>
      <c r="ZI945"/>
      <c r="ZJ945"/>
      <c r="ZK945"/>
      <c r="ZL945"/>
      <c r="ZM945"/>
      <c r="ZN945"/>
      <c r="ZO945"/>
      <c r="ZP945"/>
      <c r="ZQ945"/>
      <c r="ZR945"/>
      <c r="ZS945"/>
      <c r="ZT945"/>
      <c r="ZU945"/>
      <c r="ZV945"/>
      <c r="ZW945"/>
      <c r="ZX945"/>
      <c r="ZY945"/>
      <c r="ZZ945"/>
      <c r="AAA945"/>
      <c r="AAB945"/>
      <c r="AAC945"/>
      <c r="AAD945"/>
      <c r="AAE945"/>
      <c r="AAF945"/>
      <c r="AAG945"/>
      <c r="AAH945"/>
      <c r="AAI945"/>
      <c r="AAJ945"/>
      <c r="AAK945"/>
      <c r="AAL945"/>
      <c r="AAM945"/>
      <c r="AAN945"/>
      <c r="AAO945"/>
      <c r="AAP945"/>
      <c r="AAQ945"/>
      <c r="AAR945"/>
      <c r="AAS945"/>
      <c r="AAT945"/>
      <c r="AAU945"/>
      <c r="AAV945"/>
      <c r="AAW945"/>
      <c r="AAX945"/>
      <c r="AAY945"/>
      <c r="AAZ945"/>
      <c r="ABA945"/>
      <c r="ABB945"/>
      <c r="ABC945"/>
      <c r="ABD945"/>
      <c r="ABE945"/>
      <c r="ABF945"/>
      <c r="ABG945"/>
      <c r="ABH945"/>
      <c r="ABI945"/>
      <c r="ABJ945"/>
      <c r="ABK945"/>
      <c r="ABL945"/>
      <c r="ABM945"/>
      <c r="ABN945"/>
      <c r="ABO945"/>
      <c r="ABP945"/>
      <c r="ABQ945"/>
      <c r="ABR945"/>
      <c r="ABS945"/>
      <c r="ABT945"/>
      <c r="ABU945"/>
      <c r="ABV945"/>
      <c r="ABW945"/>
      <c r="ABX945"/>
      <c r="ABY945"/>
      <c r="ABZ945"/>
      <c r="ACA945"/>
      <c r="ACB945"/>
      <c r="ACC945"/>
      <c r="ACD945"/>
      <c r="ACE945"/>
      <c r="ACF945"/>
      <c r="ACG945"/>
      <c r="ACH945"/>
      <c r="ACI945"/>
      <c r="ACJ945"/>
      <c r="ACK945"/>
      <c r="ACL945"/>
      <c r="ACM945"/>
      <c r="ACN945"/>
      <c r="ACO945"/>
      <c r="ACP945"/>
      <c r="ACQ945"/>
      <c r="ACR945"/>
      <c r="ACS945"/>
      <c r="ACT945"/>
      <c r="ACU945"/>
      <c r="ACV945"/>
      <c r="ACW945"/>
      <c r="ACX945"/>
      <c r="ACY945"/>
      <c r="ACZ945"/>
      <c r="ADA945"/>
      <c r="ADB945"/>
      <c r="ADC945"/>
      <c r="ADD945"/>
      <c r="ADE945"/>
      <c r="ADF945"/>
      <c r="ADG945"/>
      <c r="ADH945"/>
      <c r="ADI945"/>
      <c r="ADJ945"/>
      <c r="ADK945"/>
      <c r="ADL945"/>
      <c r="ADM945"/>
      <c r="ADN945"/>
      <c r="ADO945"/>
      <c r="ADP945"/>
      <c r="ADQ945"/>
      <c r="ADR945"/>
      <c r="ADS945"/>
      <c r="ADT945"/>
      <c r="ADU945"/>
      <c r="ADV945"/>
      <c r="ADW945"/>
      <c r="ADX945"/>
      <c r="ADY945"/>
      <c r="ADZ945"/>
      <c r="AEA945"/>
      <c r="AEB945"/>
      <c r="AEC945"/>
      <c r="AED945"/>
      <c r="AEE945"/>
      <c r="AEF945"/>
      <c r="AEG945"/>
      <c r="AEH945"/>
      <c r="AEI945"/>
      <c r="AEJ945"/>
      <c r="AEK945"/>
      <c r="AEL945"/>
      <c r="AEM945"/>
      <c r="AEN945"/>
      <c r="AEO945"/>
      <c r="AEP945"/>
      <c r="AEQ945"/>
      <c r="AER945"/>
      <c r="AES945"/>
      <c r="AET945"/>
      <c r="AEU945"/>
      <c r="AEV945"/>
      <c r="AEW945"/>
      <c r="AEX945"/>
      <c r="AEY945"/>
      <c r="AEZ945"/>
      <c r="AFA945"/>
      <c r="AFB945"/>
      <c r="AFC945"/>
      <c r="AFD945"/>
      <c r="AFE945"/>
      <c r="AFF945"/>
      <c r="AFG945"/>
      <c r="AFH945"/>
      <c r="AFI945"/>
      <c r="AFJ945"/>
      <c r="AFK945"/>
      <c r="AFL945"/>
      <c r="AFM945"/>
      <c r="AFN945"/>
      <c r="AFO945"/>
      <c r="AFP945"/>
      <c r="AFQ945"/>
      <c r="AFR945"/>
      <c r="AFS945"/>
      <c r="AFT945"/>
      <c r="AFU945"/>
      <c r="AFV945"/>
      <c r="AFW945"/>
      <c r="AFX945"/>
      <c r="AFY945"/>
      <c r="AFZ945"/>
      <c r="AGA945"/>
      <c r="AGB945"/>
      <c r="AGC945"/>
      <c r="AGD945"/>
      <c r="AGE945"/>
      <c r="AGF945"/>
      <c r="AGG945"/>
      <c r="AGH945"/>
      <c r="AGI945"/>
      <c r="AGJ945"/>
      <c r="AGK945"/>
      <c r="AGL945"/>
      <c r="AGM945"/>
      <c r="AGN945"/>
      <c r="AGO945"/>
      <c r="AGP945"/>
      <c r="AGQ945"/>
      <c r="AGR945"/>
      <c r="AGS945"/>
      <c r="AGT945"/>
      <c r="AGU945"/>
      <c r="AGV945"/>
      <c r="AGW945"/>
      <c r="AGX945"/>
      <c r="AGY945"/>
      <c r="AGZ945"/>
      <c r="AHA945"/>
      <c r="AHB945"/>
      <c r="AHC945"/>
      <c r="AHD945"/>
      <c r="AHE945"/>
      <c r="AHF945"/>
      <c r="AHG945"/>
      <c r="AHH945"/>
      <c r="AHI945"/>
      <c r="AHJ945"/>
      <c r="AHK945"/>
      <c r="AHL945"/>
      <c r="AHM945"/>
      <c r="AHN945"/>
      <c r="AHO945"/>
      <c r="AHP945"/>
      <c r="AHQ945"/>
      <c r="AHR945"/>
      <c r="AHS945"/>
      <c r="AHT945"/>
      <c r="AHU945"/>
      <c r="AHV945"/>
      <c r="AHW945"/>
      <c r="AHX945"/>
      <c r="AHY945"/>
      <c r="AHZ945"/>
      <c r="AIA945"/>
      <c r="AIB945"/>
      <c r="AIC945"/>
      <c r="AID945"/>
      <c r="AIE945"/>
      <c r="AIF945"/>
      <c r="AIG945"/>
      <c r="AIH945"/>
      <c r="AII945"/>
      <c r="AIJ945"/>
      <c r="AIK945"/>
      <c r="AIL945"/>
      <c r="AIM945"/>
      <c r="AIN945"/>
      <c r="AIO945"/>
      <c r="AIP945"/>
      <c r="AIQ945"/>
      <c r="AIR945"/>
      <c r="AIS945"/>
      <c r="AIT945"/>
      <c r="AIU945"/>
      <c r="AIV945"/>
      <c r="AIW945"/>
      <c r="AIX945"/>
      <c r="AIY945"/>
      <c r="AIZ945"/>
      <c r="AJA945"/>
      <c r="AJB945"/>
      <c r="AJC945"/>
      <c r="AJD945"/>
      <c r="AJE945"/>
      <c r="AJF945"/>
      <c r="AJG945"/>
      <c r="AJH945"/>
      <c r="AJI945"/>
      <c r="AJJ945"/>
      <c r="AJK945"/>
      <c r="AJL945"/>
      <c r="AJM945"/>
      <c r="AJN945"/>
      <c r="AJO945"/>
      <c r="AJP945"/>
      <c r="AJQ945"/>
      <c r="AJR945"/>
      <c r="AJS945"/>
      <c r="AJT945"/>
      <c r="AJU945"/>
      <c r="AJV945"/>
      <c r="AJW945"/>
      <c r="AJX945"/>
      <c r="AJY945"/>
      <c r="AJZ945"/>
      <c r="AKA945"/>
      <c r="AKB945"/>
      <c r="AKC945"/>
      <c r="AKD945"/>
      <c r="AKE945"/>
      <c r="AKF945"/>
      <c r="AKG945"/>
      <c r="AKH945"/>
      <c r="AKI945"/>
      <c r="AKJ945"/>
      <c r="AKK945"/>
      <c r="AKL945"/>
      <c r="AKM945"/>
      <c r="AKN945"/>
      <c r="AKO945"/>
      <c r="AKP945"/>
      <c r="AKQ945"/>
      <c r="AKR945"/>
      <c r="AKS945"/>
      <c r="AKT945"/>
      <c r="AKU945"/>
      <c r="AKV945"/>
      <c r="AKW945"/>
      <c r="AKX945"/>
      <c r="AKY945"/>
      <c r="AKZ945"/>
      <c r="ALA945"/>
      <c r="ALB945"/>
      <c r="ALC945"/>
      <c r="ALD945"/>
      <c r="ALE945"/>
      <c r="ALF945"/>
      <c r="ALG945"/>
      <c r="ALH945"/>
      <c r="ALI945"/>
      <c r="ALJ945"/>
      <c r="ALK945"/>
      <c r="ALL945"/>
      <c r="ALM945"/>
      <c r="ALN945"/>
      <c r="ALO945"/>
      <c r="ALP945"/>
      <c r="ALQ945"/>
      <c r="ALR945"/>
      <c r="ALS945"/>
      <c r="ALT945"/>
      <c r="ALU945"/>
      <c r="ALV945"/>
      <c r="ALW945"/>
      <c r="ALX945"/>
      <c r="ALY945"/>
      <c r="ALZ945"/>
      <c r="AMA945"/>
      <c r="AMB945"/>
      <c r="AMC945"/>
      <c r="AMD945"/>
      <c r="AME945"/>
      <c r="AMF945"/>
      <c r="AMG945"/>
      <c r="AMH945"/>
      <c r="AMI945"/>
      <c r="AMJ945"/>
    </row>
    <row r="946" spans="1:1024" ht="27">
      <c r="A946" s="217" t="s">
        <v>291</v>
      </c>
      <c r="B946" s="218"/>
      <c r="C946" s="218"/>
      <c r="D946" s="218"/>
      <c r="E946" s="218"/>
      <c r="F946" s="218"/>
      <c r="G946" s="218"/>
      <c r="H946" s="218"/>
      <c r="I946" s="218"/>
      <c r="J946" s="218"/>
      <c r="K946" s="218"/>
      <c r="L946" s="219"/>
      <c r="M946" s="6"/>
      <c r="N946" s="6"/>
      <c r="O946" s="7"/>
      <c r="P946" s="6"/>
      <c r="Q946" s="6"/>
      <c r="R946" s="3"/>
      <c r="S946"/>
      <c r="T946"/>
      <c r="U946"/>
      <c r="V946"/>
      <c r="W946"/>
      <c r="X946"/>
      <c r="Y946"/>
      <c r="Z946" s="4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  <c r="WW946"/>
      <c r="WX946"/>
      <c r="WY946"/>
      <c r="WZ946"/>
      <c r="XA946"/>
      <c r="XB946"/>
      <c r="XC946"/>
      <c r="XD946"/>
      <c r="XE946"/>
      <c r="XF946"/>
      <c r="XG946"/>
      <c r="XH946"/>
      <c r="XI946"/>
      <c r="XJ946"/>
      <c r="XK946"/>
      <c r="XL946"/>
      <c r="XM946"/>
      <c r="XN946"/>
      <c r="XO946"/>
      <c r="XP946"/>
      <c r="XQ946"/>
      <c r="XR946"/>
      <c r="XS946"/>
      <c r="XT946"/>
      <c r="XU946"/>
      <c r="XV946"/>
      <c r="XW946"/>
      <c r="XX946"/>
      <c r="XY946"/>
      <c r="XZ946"/>
      <c r="YA946"/>
      <c r="YB946"/>
      <c r="YC946"/>
      <c r="YD946"/>
      <c r="YE946"/>
      <c r="YF946"/>
      <c r="YG946"/>
      <c r="YH946"/>
      <c r="YI946"/>
      <c r="YJ946"/>
      <c r="YK946"/>
      <c r="YL946"/>
      <c r="YM946"/>
      <c r="YN946"/>
      <c r="YO946"/>
      <c r="YP946"/>
      <c r="YQ946"/>
      <c r="YR946"/>
      <c r="YS946"/>
      <c r="YT946"/>
      <c r="YU946"/>
      <c r="YV946"/>
      <c r="YW946"/>
      <c r="YX946"/>
      <c r="YY946"/>
      <c r="YZ946"/>
      <c r="ZA946"/>
      <c r="ZB946"/>
      <c r="ZC946"/>
      <c r="ZD946"/>
      <c r="ZE946"/>
      <c r="ZF946"/>
      <c r="ZG946"/>
      <c r="ZH946"/>
      <c r="ZI946"/>
      <c r="ZJ946"/>
      <c r="ZK946"/>
      <c r="ZL946"/>
      <c r="ZM946"/>
      <c r="ZN946"/>
      <c r="ZO946"/>
      <c r="ZP946"/>
      <c r="ZQ946"/>
      <c r="ZR946"/>
      <c r="ZS946"/>
      <c r="ZT946"/>
      <c r="ZU946"/>
      <c r="ZV946"/>
      <c r="ZW946"/>
      <c r="ZX946"/>
      <c r="ZY946"/>
      <c r="ZZ946"/>
      <c r="AAA946"/>
      <c r="AAB946"/>
      <c r="AAC946"/>
      <c r="AAD946"/>
      <c r="AAE946"/>
      <c r="AAF946"/>
      <c r="AAG946"/>
      <c r="AAH946"/>
      <c r="AAI946"/>
      <c r="AAJ946"/>
      <c r="AAK946"/>
      <c r="AAL946"/>
      <c r="AAM946"/>
      <c r="AAN946"/>
      <c r="AAO946"/>
      <c r="AAP946"/>
      <c r="AAQ946"/>
      <c r="AAR946"/>
      <c r="AAS946"/>
      <c r="AAT946"/>
      <c r="AAU946"/>
      <c r="AAV946"/>
      <c r="AAW946"/>
      <c r="AAX946"/>
      <c r="AAY946"/>
      <c r="AAZ946"/>
      <c r="ABA946"/>
      <c r="ABB946"/>
      <c r="ABC946"/>
      <c r="ABD946"/>
      <c r="ABE946"/>
      <c r="ABF946"/>
      <c r="ABG946"/>
      <c r="ABH946"/>
      <c r="ABI946"/>
      <c r="ABJ946"/>
      <c r="ABK946"/>
      <c r="ABL946"/>
      <c r="ABM946"/>
      <c r="ABN946"/>
      <c r="ABO946"/>
      <c r="ABP946"/>
      <c r="ABQ946"/>
      <c r="ABR946"/>
      <c r="ABS946"/>
      <c r="ABT946"/>
      <c r="ABU946"/>
      <c r="ABV946"/>
      <c r="ABW946"/>
      <c r="ABX946"/>
      <c r="ABY946"/>
      <c r="ABZ946"/>
      <c r="ACA946"/>
      <c r="ACB946"/>
      <c r="ACC946"/>
      <c r="ACD946"/>
      <c r="ACE946"/>
      <c r="ACF946"/>
      <c r="ACG946"/>
      <c r="ACH946"/>
      <c r="ACI946"/>
      <c r="ACJ946"/>
      <c r="ACK946"/>
      <c r="ACL946"/>
      <c r="ACM946"/>
      <c r="ACN946"/>
      <c r="ACO946"/>
      <c r="ACP946"/>
      <c r="ACQ946"/>
      <c r="ACR946"/>
      <c r="ACS946"/>
      <c r="ACT946"/>
      <c r="ACU946"/>
      <c r="ACV946"/>
      <c r="ACW946"/>
      <c r="ACX946"/>
      <c r="ACY946"/>
      <c r="ACZ946"/>
      <c r="ADA946"/>
      <c r="ADB946"/>
      <c r="ADC946"/>
      <c r="ADD946"/>
      <c r="ADE946"/>
      <c r="ADF946"/>
      <c r="ADG946"/>
      <c r="ADH946"/>
      <c r="ADI946"/>
      <c r="ADJ946"/>
      <c r="ADK946"/>
      <c r="ADL946"/>
      <c r="ADM946"/>
      <c r="ADN946"/>
      <c r="ADO946"/>
      <c r="ADP946"/>
      <c r="ADQ946"/>
      <c r="ADR946"/>
      <c r="ADS946"/>
      <c r="ADT946"/>
      <c r="ADU946"/>
      <c r="ADV946"/>
      <c r="ADW946"/>
      <c r="ADX946"/>
      <c r="ADY946"/>
      <c r="ADZ946"/>
      <c r="AEA946"/>
      <c r="AEB946"/>
      <c r="AEC946"/>
      <c r="AED946"/>
      <c r="AEE946"/>
      <c r="AEF946"/>
      <c r="AEG946"/>
      <c r="AEH946"/>
      <c r="AEI946"/>
      <c r="AEJ946"/>
      <c r="AEK946"/>
      <c r="AEL946"/>
      <c r="AEM946"/>
      <c r="AEN946"/>
      <c r="AEO946"/>
      <c r="AEP946"/>
      <c r="AEQ946"/>
      <c r="AER946"/>
      <c r="AES946"/>
      <c r="AET946"/>
      <c r="AEU946"/>
      <c r="AEV946"/>
      <c r="AEW946"/>
      <c r="AEX946"/>
      <c r="AEY946"/>
      <c r="AEZ946"/>
      <c r="AFA946"/>
      <c r="AFB946"/>
      <c r="AFC946"/>
      <c r="AFD946"/>
      <c r="AFE946"/>
      <c r="AFF946"/>
      <c r="AFG946"/>
      <c r="AFH946"/>
      <c r="AFI946"/>
      <c r="AFJ946"/>
      <c r="AFK946"/>
      <c r="AFL946"/>
      <c r="AFM946"/>
      <c r="AFN946"/>
      <c r="AFO946"/>
      <c r="AFP946"/>
      <c r="AFQ946"/>
      <c r="AFR946"/>
      <c r="AFS946"/>
      <c r="AFT946"/>
      <c r="AFU946"/>
      <c r="AFV946"/>
      <c r="AFW946"/>
      <c r="AFX946"/>
      <c r="AFY946"/>
      <c r="AFZ946"/>
      <c r="AGA946"/>
      <c r="AGB946"/>
      <c r="AGC946"/>
      <c r="AGD946"/>
      <c r="AGE946"/>
      <c r="AGF946"/>
      <c r="AGG946"/>
      <c r="AGH946"/>
      <c r="AGI946"/>
      <c r="AGJ946"/>
      <c r="AGK946"/>
      <c r="AGL946"/>
      <c r="AGM946"/>
      <c r="AGN946"/>
      <c r="AGO946"/>
      <c r="AGP946"/>
      <c r="AGQ946"/>
      <c r="AGR946"/>
      <c r="AGS946"/>
      <c r="AGT946"/>
      <c r="AGU946"/>
      <c r="AGV946"/>
      <c r="AGW946"/>
      <c r="AGX946"/>
      <c r="AGY946"/>
      <c r="AGZ946"/>
      <c r="AHA946"/>
      <c r="AHB946"/>
      <c r="AHC946"/>
      <c r="AHD946"/>
      <c r="AHE946"/>
      <c r="AHF946"/>
      <c r="AHG946"/>
      <c r="AHH946"/>
      <c r="AHI946"/>
      <c r="AHJ946"/>
      <c r="AHK946"/>
      <c r="AHL946"/>
      <c r="AHM946"/>
      <c r="AHN946"/>
      <c r="AHO946"/>
      <c r="AHP946"/>
      <c r="AHQ946"/>
      <c r="AHR946"/>
      <c r="AHS946"/>
      <c r="AHT946"/>
      <c r="AHU946"/>
      <c r="AHV946"/>
      <c r="AHW946"/>
      <c r="AHX946"/>
      <c r="AHY946"/>
      <c r="AHZ946"/>
      <c r="AIA946"/>
      <c r="AIB946"/>
      <c r="AIC946"/>
      <c r="AID946"/>
      <c r="AIE946"/>
      <c r="AIF946"/>
      <c r="AIG946"/>
      <c r="AIH946"/>
      <c r="AII946"/>
      <c r="AIJ946"/>
      <c r="AIK946"/>
      <c r="AIL946"/>
      <c r="AIM946"/>
      <c r="AIN946"/>
      <c r="AIO946"/>
      <c r="AIP946"/>
      <c r="AIQ946"/>
      <c r="AIR946"/>
      <c r="AIS946"/>
      <c r="AIT946"/>
      <c r="AIU946"/>
      <c r="AIV946"/>
      <c r="AIW946"/>
      <c r="AIX946"/>
      <c r="AIY946"/>
      <c r="AIZ946"/>
      <c r="AJA946"/>
      <c r="AJB946"/>
      <c r="AJC946"/>
      <c r="AJD946"/>
      <c r="AJE946"/>
      <c r="AJF946"/>
      <c r="AJG946"/>
      <c r="AJH946"/>
      <c r="AJI946"/>
      <c r="AJJ946"/>
      <c r="AJK946"/>
      <c r="AJL946"/>
      <c r="AJM946"/>
      <c r="AJN946"/>
      <c r="AJO946"/>
      <c r="AJP946"/>
      <c r="AJQ946"/>
      <c r="AJR946"/>
      <c r="AJS946"/>
      <c r="AJT946"/>
      <c r="AJU946"/>
      <c r="AJV946"/>
      <c r="AJW946"/>
      <c r="AJX946"/>
      <c r="AJY946"/>
      <c r="AJZ946"/>
      <c r="AKA946"/>
      <c r="AKB946"/>
      <c r="AKC946"/>
      <c r="AKD946"/>
      <c r="AKE946"/>
      <c r="AKF946"/>
      <c r="AKG946"/>
      <c r="AKH946"/>
      <c r="AKI946"/>
      <c r="AKJ946"/>
      <c r="AKK946"/>
      <c r="AKL946"/>
      <c r="AKM946"/>
      <c r="AKN946"/>
      <c r="AKO946"/>
      <c r="AKP946"/>
      <c r="AKQ946"/>
      <c r="AKR946"/>
      <c r="AKS946"/>
      <c r="AKT946"/>
      <c r="AKU946"/>
      <c r="AKV946"/>
      <c r="AKW946"/>
      <c r="AKX946"/>
      <c r="AKY946"/>
      <c r="AKZ946"/>
      <c r="ALA946"/>
      <c r="ALB946"/>
      <c r="ALC946"/>
      <c r="ALD946"/>
      <c r="ALE946"/>
      <c r="ALF946"/>
      <c r="ALG946"/>
      <c r="ALH946"/>
      <c r="ALI946"/>
      <c r="ALJ946"/>
      <c r="ALK946"/>
      <c r="ALL946"/>
      <c r="ALM946"/>
      <c r="ALN946"/>
      <c r="ALO946"/>
      <c r="ALP946"/>
      <c r="ALQ946"/>
      <c r="ALR946"/>
      <c r="ALS946"/>
      <c r="ALT946"/>
      <c r="ALU946"/>
      <c r="ALV946"/>
      <c r="ALW946"/>
      <c r="ALX946"/>
      <c r="ALY946"/>
      <c r="ALZ946"/>
      <c r="AMA946"/>
      <c r="AMB946"/>
      <c r="AMC946"/>
      <c r="AMD946"/>
      <c r="AME946"/>
      <c r="AMF946"/>
      <c r="AMG946"/>
      <c r="AMH946"/>
      <c r="AMI946"/>
      <c r="AMJ946"/>
    </row>
    <row r="947" spans="1:1024" ht="27">
      <c r="A947" s="217" t="s">
        <v>401</v>
      </c>
      <c r="B947" s="218"/>
      <c r="C947" s="218">
        <v>667447999</v>
      </c>
      <c r="D947" s="218">
        <v>897447999</v>
      </c>
      <c r="E947" s="218">
        <v>816126619</v>
      </c>
      <c r="F947" s="218">
        <v>90.9</v>
      </c>
      <c r="G947" s="218" t="s">
        <v>254</v>
      </c>
      <c r="H947" s="218" t="s">
        <v>101</v>
      </c>
      <c r="I947" s="218">
        <v>162096</v>
      </c>
      <c r="J947" s="218">
        <v>177945</v>
      </c>
      <c r="K947" s="218">
        <v>183345</v>
      </c>
      <c r="L947" s="219">
        <v>103</v>
      </c>
      <c r="M947" s="6"/>
      <c r="N947" s="6"/>
      <c r="O947" s="7"/>
      <c r="P947" s="6"/>
      <c r="Q947" s="6"/>
      <c r="R947" s="3"/>
      <c r="S947"/>
      <c r="T947"/>
      <c r="U947"/>
      <c r="V947"/>
      <c r="W947"/>
      <c r="X947"/>
      <c r="Y947"/>
      <c r="Z947" s="4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  <c r="AMB947"/>
      <c r="AMC947"/>
      <c r="AMD947"/>
      <c r="AME947"/>
      <c r="AMF947"/>
      <c r="AMG947"/>
      <c r="AMH947"/>
      <c r="AMI947"/>
      <c r="AMJ947"/>
    </row>
    <row r="948" spans="1:1024">
      <c r="A948" s="217"/>
      <c r="B948" s="218"/>
      <c r="C948" s="218"/>
      <c r="D948" s="218"/>
      <c r="E948" s="218"/>
      <c r="F948" s="218"/>
      <c r="G948" s="218" t="s">
        <v>274</v>
      </c>
      <c r="H948" s="218" t="s">
        <v>101</v>
      </c>
      <c r="I948" s="218">
        <v>98745</v>
      </c>
      <c r="J948" s="218">
        <v>97533</v>
      </c>
      <c r="K948" s="218">
        <v>97760</v>
      </c>
      <c r="L948" s="219">
        <v>100.2</v>
      </c>
      <c r="M948" s="6"/>
      <c r="N948" s="6"/>
      <c r="O948" s="7"/>
      <c r="P948" s="6"/>
      <c r="Q948" s="6"/>
      <c r="R948" s="3"/>
      <c r="S948"/>
      <c r="T948"/>
      <c r="U948"/>
      <c r="V948"/>
      <c r="W948"/>
      <c r="X948"/>
      <c r="Y948"/>
      <c r="Z948" s="4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  <c r="WW948"/>
      <c r="WX948"/>
      <c r="WY948"/>
      <c r="WZ948"/>
      <c r="XA948"/>
      <c r="XB948"/>
      <c r="XC948"/>
      <c r="XD948"/>
      <c r="XE948"/>
      <c r="XF948"/>
      <c r="XG948"/>
      <c r="XH948"/>
      <c r="XI948"/>
      <c r="XJ948"/>
      <c r="XK948"/>
      <c r="XL948"/>
      <c r="XM948"/>
      <c r="XN948"/>
      <c r="XO948"/>
      <c r="XP948"/>
      <c r="XQ948"/>
      <c r="XR948"/>
      <c r="XS948"/>
      <c r="XT948"/>
      <c r="XU948"/>
      <c r="XV948"/>
      <c r="XW948"/>
      <c r="XX948"/>
      <c r="XY948"/>
      <c r="XZ948"/>
      <c r="YA948"/>
      <c r="YB948"/>
      <c r="YC948"/>
      <c r="YD948"/>
      <c r="YE948"/>
      <c r="YF948"/>
      <c r="YG948"/>
      <c r="YH948"/>
      <c r="YI948"/>
      <c r="YJ948"/>
      <c r="YK948"/>
      <c r="YL948"/>
      <c r="YM948"/>
      <c r="YN948"/>
      <c r="YO948"/>
      <c r="YP948"/>
      <c r="YQ948"/>
      <c r="YR948"/>
      <c r="YS948"/>
      <c r="YT948"/>
      <c r="YU948"/>
      <c r="YV948"/>
      <c r="YW948"/>
      <c r="YX948"/>
      <c r="YY948"/>
      <c r="YZ948"/>
      <c r="ZA948"/>
      <c r="ZB948"/>
      <c r="ZC948"/>
      <c r="ZD948"/>
      <c r="ZE948"/>
      <c r="ZF948"/>
      <c r="ZG948"/>
      <c r="ZH948"/>
      <c r="ZI948"/>
      <c r="ZJ948"/>
      <c r="ZK948"/>
      <c r="ZL948"/>
      <c r="ZM948"/>
      <c r="ZN948"/>
      <c r="ZO948"/>
      <c r="ZP948"/>
      <c r="ZQ948"/>
      <c r="ZR948"/>
      <c r="ZS948"/>
      <c r="ZT948"/>
      <c r="ZU948"/>
      <c r="ZV948"/>
      <c r="ZW948"/>
      <c r="ZX948"/>
      <c r="ZY948"/>
      <c r="ZZ948"/>
      <c r="AAA948"/>
      <c r="AAB948"/>
      <c r="AAC948"/>
      <c r="AAD948"/>
      <c r="AAE948"/>
      <c r="AAF948"/>
      <c r="AAG948"/>
      <c r="AAH948"/>
      <c r="AAI948"/>
      <c r="AAJ948"/>
      <c r="AAK948"/>
      <c r="AAL948"/>
      <c r="AAM948"/>
      <c r="AAN948"/>
      <c r="AAO948"/>
      <c r="AAP948"/>
      <c r="AAQ948"/>
      <c r="AAR948"/>
      <c r="AAS948"/>
      <c r="AAT948"/>
      <c r="AAU948"/>
      <c r="AAV948"/>
      <c r="AAW948"/>
      <c r="AAX948"/>
      <c r="AAY948"/>
      <c r="AAZ948"/>
      <c r="ABA948"/>
      <c r="ABB948"/>
      <c r="ABC948"/>
      <c r="ABD948"/>
      <c r="ABE948"/>
      <c r="ABF948"/>
      <c r="ABG948"/>
      <c r="ABH948"/>
      <c r="ABI948"/>
      <c r="ABJ948"/>
      <c r="ABK948"/>
      <c r="ABL948"/>
      <c r="ABM948"/>
      <c r="ABN948"/>
      <c r="ABO948"/>
      <c r="ABP948"/>
      <c r="ABQ948"/>
      <c r="ABR948"/>
      <c r="ABS948"/>
      <c r="ABT948"/>
      <c r="ABU948"/>
      <c r="ABV948"/>
      <c r="ABW948"/>
      <c r="ABX948"/>
      <c r="ABY948"/>
      <c r="ABZ948"/>
      <c r="ACA948"/>
      <c r="ACB948"/>
      <c r="ACC948"/>
      <c r="ACD948"/>
      <c r="ACE948"/>
      <c r="ACF948"/>
      <c r="ACG948"/>
      <c r="ACH948"/>
      <c r="ACI948"/>
      <c r="ACJ948"/>
      <c r="ACK948"/>
      <c r="ACL948"/>
      <c r="ACM948"/>
      <c r="ACN948"/>
      <c r="ACO948"/>
      <c r="ACP948"/>
      <c r="ACQ948"/>
      <c r="ACR948"/>
      <c r="ACS948"/>
      <c r="ACT948"/>
      <c r="ACU948"/>
      <c r="ACV948"/>
      <c r="ACW948"/>
      <c r="ACX948"/>
      <c r="ACY948"/>
      <c r="ACZ948"/>
      <c r="ADA948"/>
      <c r="ADB948"/>
      <c r="ADC948"/>
      <c r="ADD948"/>
      <c r="ADE948"/>
      <c r="ADF948"/>
      <c r="ADG948"/>
      <c r="ADH948"/>
      <c r="ADI948"/>
      <c r="ADJ948"/>
      <c r="ADK948"/>
      <c r="ADL948"/>
      <c r="ADM948"/>
      <c r="ADN948"/>
      <c r="ADO948"/>
      <c r="ADP948"/>
      <c r="ADQ948"/>
      <c r="ADR948"/>
      <c r="ADS948"/>
      <c r="ADT948"/>
      <c r="ADU948"/>
      <c r="ADV948"/>
      <c r="ADW948"/>
      <c r="ADX948"/>
      <c r="ADY948"/>
      <c r="ADZ948"/>
      <c r="AEA948"/>
      <c r="AEB948"/>
      <c r="AEC948"/>
      <c r="AED948"/>
      <c r="AEE948"/>
      <c r="AEF948"/>
      <c r="AEG948"/>
      <c r="AEH948"/>
      <c r="AEI948"/>
      <c r="AEJ948"/>
      <c r="AEK948"/>
      <c r="AEL948"/>
      <c r="AEM948"/>
      <c r="AEN948"/>
      <c r="AEO948"/>
      <c r="AEP948"/>
      <c r="AEQ948"/>
      <c r="AER948"/>
      <c r="AES948"/>
      <c r="AET948"/>
      <c r="AEU948"/>
      <c r="AEV948"/>
      <c r="AEW948"/>
      <c r="AEX948"/>
      <c r="AEY948"/>
      <c r="AEZ948"/>
      <c r="AFA948"/>
      <c r="AFB948"/>
      <c r="AFC948"/>
      <c r="AFD948"/>
      <c r="AFE948"/>
      <c r="AFF948"/>
      <c r="AFG948"/>
      <c r="AFH948"/>
      <c r="AFI948"/>
      <c r="AFJ948"/>
      <c r="AFK948"/>
      <c r="AFL948"/>
      <c r="AFM948"/>
      <c r="AFN948"/>
      <c r="AFO948"/>
      <c r="AFP948"/>
      <c r="AFQ948"/>
      <c r="AFR948"/>
      <c r="AFS948"/>
      <c r="AFT948"/>
      <c r="AFU948"/>
      <c r="AFV948"/>
      <c r="AFW948"/>
      <c r="AFX948"/>
      <c r="AFY948"/>
      <c r="AFZ948"/>
      <c r="AGA948"/>
      <c r="AGB948"/>
      <c r="AGC948"/>
      <c r="AGD948"/>
      <c r="AGE948"/>
      <c r="AGF948"/>
      <c r="AGG948"/>
      <c r="AGH948"/>
      <c r="AGI948"/>
      <c r="AGJ948"/>
      <c r="AGK948"/>
      <c r="AGL948"/>
      <c r="AGM948"/>
      <c r="AGN948"/>
      <c r="AGO948"/>
      <c r="AGP948"/>
      <c r="AGQ948"/>
      <c r="AGR948"/>
      <c r="AGS948"/>
      <c r="AGT948"/>
      <c r="AGU948"/>
      <c r="AGV948"/>
      <c r="AGW948"/>
      <c r="AGX948"/>
      <c r="AGY948"/>
      <c r="AGZ948"/>
      <c r="AHA948"/>
      <c r="AHB948"/>
      <c r="AHC948"/>
      <c r="AHD948"/>
      <c r="AHE948"/>
      <c r="AHF948"/>
      <c r="AHG948"/>
      <c r="AHH948"/>
      <c r="AHI948"/>
      <c r="AHJ948"/>
      <c r="AHK948"/>
      <c r="AHL948"/>
      <c r="AHM948"/>
      <c r="AHN948"/>
      <c r="AHO948"/>
      <c r="AHP948"/>
      <c r="AHQ948"/>
      <c r="AHR948"/>
      <c r="AHS948"/>
      <c r="AHT948"/>
      <c r="AHU948"/>
      <c r="AHV948"/>
      <c r="AHW948"/>
      <c r="AHX948"/>
      <c r="AHY948"/>
      <c r="AHZ948"/>
      <c r="AIA948"/>
      <c r="AIB948"/>
      <c r="AIC948"/>
      <c r="AID948"/>
      <c r="AIE948"/>
      <c r="AIF948"/>
      <c r="AIG948"/>
      <c r="AIH948"/>
      <c r="AII948"/>
      <c r="AIJ948"/>
      <c r="AIK948"/>
      <c r="AIL948"/>
      <c r="AIM948"/>
      <c r="AIN948"/>
      <c r="AIO948"/>
      <c r="AIP948"/>
      <c r="AIQ948"/>
      <c r="AIR948"/>
      <c r="AIS948"/>
      <c r="AIT948"/>
      <c r="AIU948"/>
      <c r="AIV948"/>
      <c r="AIW948"/>
      <c r="AIX948"/>
      <c r="AIY948"/>
      <c r="AIZ948"/>
      <c r="AJA948"/>
      <c r="AJB948"/>
      <c r="AJC948"/>
      <c r="AJD948"/>
      <c r="AJE948"/>
      <c r="AJF948"/>
      <c r="AJG948"/>
      <c r="AJH948"/>
      <c r="AJI948"/>
      <c r="AJJ948"/>
      <c r="AJK948"/>
      <c r="AJL948"/>
      <c r="AJM948"/>
      <c r="AJN948"/>
      <c r="AJO948"/>
      <c r="AJP948"/>
      <c r="AJQ948"/>
      <c r="AJR948"/>
      <c r="AJS948"/>
      <c r="AJT948"/>
      <c r="AJU948"/>
      <c r="AJV948"/>
      <c r="AJW948"/>
      <c r="AJX948"/>
      <c r="AJY948"/>
      <c r="AJZ948"/>
      <c r="AKA948"/>
      <c r="AKB948"/>
      <c r="AKC948"/>
      <c r="AKD948"/>
      <c r="AKE948"/>
      <c r="AKF948"/>
      <c r="AKG948"/>
      <c r="AKH948"/>
      <c r="AKI948"/>
      <c r="AKJ948"/>
      <c r="AKK948"/>
      <c r="AKL948"/>
      <c r="AKM948"/>
      <c r="AKN948"/>
      <c r="AKO948"/>
      <c r="AKP948"/>
      <c r="AKQ948"/>
      <c r="AKR948"/>
      <c r="AKS948"/>
      <c r="AKT948"/>
      <c r="AKU948"/>
      <c r="AKV948"/>
      <c r="AKW948"/>
      <c r="AKX948"/>
      <c r="AKY948"/>
      <c r="AKZ948"/>
      <c r="ALA948"/>
      <c r="ALB948"/>
      <c r="ALC948"/>
      <c r="ALD948"/>
      <c r="ALE948"/>
      <c r="ALF948"/>
      <c r="ALG948"/>
      <c r="ALH948"/>
      <c r="ALI948"/>
      <c r="ALJ948"/>
      <c r="ALK948"/>
      <c r="ALL948"/>
      <c r="ALM948"/>
      <c r="ALN948"/>
      <c r="ALO948"/>
      <c r="ALP948"/>
      <c r="ALQ948"/>
      <c r="ALR948"/>
      <c r="ALS948"/>
      <c r="ALT948"/>
      <c r="ALU948"/>
      <c r="ALV948"/>
      <c r="ALW948"/>
      <c r="ALX948"/>
      <c r="ALY948"/>
      <c r="ALZ948"/>
      <c r="AMA948"/>
      <c r="AMB948"/>
      <c r="AMC948"/>
      <c r="AMD948"/>
      <c r="AME948"/>
      <c r="AMF948"/>
      <c r="AMG948"/>
      <c r="AMH948"/>
      <c r="AMI948"/>
      <c r="AMJ948"/>
    </row>
    <row r="949" spans="1:1024" ht="16.5">
      <c r="A949" s="220"/>
      <c r="B949" s="220"/>
      <c r="C949" s="220"/>
      <c r="D949" s="220"/>
      <c r="E949" s="220"/>
      <c r="F949" s="220"/>
      <c r="G949" s="220"/>
      <c r="H949" s="220"/>
      <c r="I949" s="220"/>
      <c r="J949" s="220"/>
      <c r="K949" s="221" t="s">
        <v>460</v>
      </c>
      <c r="L949" s="220"/>
      <c r="M949" s="6"/>
      <c r="N949" s="6"/>
      <c r="O949" s="7"/>
      <c r="P949" s="6"/>
      <c r="Q949" s="6"/>
      <c r="R949" s="3"/>
      <c r="S949"/>
      <c r="T949"/>
      <c r="U949"/>
      <c r="V949"/>
      <c r="W949"/>
      <c r="X949"/>
      <c r="Y949"/>
      <c r="Z949" s="4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  <c r="AMB949"/>
      <c r="AMC949"/>
      <c r="AMD949"/>
      <c r="AME949"/>
      <c r="AMF949"/>
      <c r="AMG949"/>
      <c r="AMH949"/>
      <c r="AMI949"/>
      <c r="AMJ949"/>
    </row>
    <row r="950" spans="1:1024" ht="16.5">
      <c r="A950" s="220"/>
      <c r="B950" s="220"/>
      <c r="C950" s="220"/>
      <c r="D950" s="220"/>
      <c r="E950" s="220"/>
      <c r="F950" s="220"/>
      <c r="G950" s="220"/>
      <c r="H950" s="220"/>
      <c r="I950" s="220"/>
      <c r="J950" s="220"/>
      <c r="K950" s="221" t="s">
        <v>461</v>
      </c>
      <c r="L950" s="220"/>
      <c r="M950" s="6"/>
      <c r="N950" s="6"/>
      <c r="O950" s="7"/>
      <c r="P950" s="6"/>
      <c r="Q950" s="6"/>
      <c r="R950" s="3"/>
      <c r="S950"/>
      <c r="T950"/>
      <c r="U950"/>
      <c r="V950"/>
      <c r="W950"/>
      <c r="X950"/>
      <c r="Y950"/>
      <c r="Z950" s="4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  <c r="AMB950"/>
      <c r="AMC950"/>
      <c r="AMD950"/>
      <c r="AME950"/>
      <c r="AMF950"/>
      <c r="AMG950"/>
      <c r="AMH950"/>
      <c r="AMI950"/>
      <c r="AMJ950"/>
    </row>
    <row r="951" spans="1:1024" ht="17.25" customHeight="1">
      <c r="A951" s="463" t="s">
        <v>462</v>
      </c>
      <c r="B951" s="463"/>
      <c r="C951" s="463"/>
      <c r="D951" s="463"/>
      <c r="E951" s="463"/>
      <c r="F951" s="463"/>
      <c r="G951" s="463"/>
      <c r="H951" s="463"/>
      <c r="I951" s="463"/>
      <c r="J951" s="463"/>
      <c r="K951" s="463"/>
      <c r="L951" s="463"/>
      <c r="M951" s="6"/>
      <c r="N951" s="6"/>
      <c r="O951" s="7"/>
      <c r="P951" s="6"/>
      <c r="Q951" s="6"/>
      <c r="R951" s="3"/>
      <c r="S951"/>
      <c r="T951"/>
      <c r="U951"/>
      <c r="V951"/>
      <c r="W951"/>
      <c r="X951"/>
      <c r="Y951"/>
      <c r="Z951" s="4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  <c r="WW951"/>
      <c r="WX951"/>
      <c r="WY951"/>
      <c r="WZ951"/>
      <c r="XA951"/>
      <c r="XB951"/>
      <c r="XC951"/>
      <c r="XD951"/>
      <c r="XE951"/>
      <c r="XF951"/>
      <c r="XG951"/>
      <c r="XH951"/>
      <c r="XI951"/>
      <c r="XJ951"/>
      <c r="XK951"/>
      <c r="XL951"/>
      <c r="XM951"/>
      <c r="XN951"/>
      <c r="XO951"/>
      <c r="XP951"/>
      <c r="XQ951"/>
      <c r="XR951"/>
      <c r="XS951"/>
      <c r="XT951"/>
      <c r="XU951"/>
      <c r="XV951"/>
      <c r="XW951"/>
      <c r="XX951"/>
      <c r="XY951"/>
      <c r="XZ951"/>
      <c r="YA951"/>
      <c r="YB951"/>
      <c r="YC951"/>
      <c r="YD951"/>
      <c r="YE951"/>
      <c r="YF951"/>
      <c r="YG951"/>
      <c r="YH951"/>
      <c r="YI951"/>
      <c r="YJ951"/>
      <c r="YK951"/>
      <c r="YL951"/>
      <c r="YM951"/>
      <c r="YN951"/>
      <c r="YO951"/>
      <c r="YP951"/>
      <c r="YQ951"/>
      <c r="YR951"/>
      <c r="YS951"/>
      <c r="YT951"/>
      <c r="YU951"/>
      <c r="YV951"/>
      <c r="YW951"/>
      <c r="YX951"/>
      <c r="YY951"/>
      <c r="YZ951"/>
      <c r="ZA951"/>
      <c r="ZB951"/>
      <c r="ZC951"/>
      <c r="ZD951"/>
      <c r="ZE951"/>
      <c r="ZF951"/>
      <c r="ZG951"/>
      <c r="ZH951"/>
      <c r="ZI951"/>
      <c r="ZJ951"/>
      <c r="ZK951"/>
      <c r="ZL951"/>
      <c r="ZM951"/>
      <c r="ZN951"/>
      <c r="ZO951"/>
      <c r="ZP951"/>
      <c r="ZQ951"/>
      <c r="ZR951"/>
      <c r="ZS951"/>
      <c r="ZT951"/>
      <c r="ZU951"/>
      <c r="ZV951"/>
      <c r="ZW951"/>
      <c r="ZX951"/>
      <c r="ZY951"/>
      <c r="ZZ951"/>
      <c r="AAA951"/>
      <c r="AAB951"/>
      <c r="AAC951"/>
      <c r="AAD951"/>
      <c r="AAE951"/>
      <c r="AAF951"/>
      <c r="AAG951"/>
      <c r="AAH951"/>
      <c r="AAI951"/>
      <c r="AAJ951"/>
      <c r="AAK951"/>
      <c r="AAL951"/>
      <c r="AAM951"/>
      <c r="AAN951"/>
      <c r="AAO951"/>
      <c r="AAP951"/>
      <c r="AAQ951"/>
      <c r="AAR951"/>
      <c r="AAS951"/>
      <c r="AAT951"/>
      <c r="AAU951"/>
      <c r="AAV951"/>
      <c r="AAW951"/>
      <c r="AAX951"/>
      <c r="AAY951"/>
      <c r="AAZ951"/>
      <c r="ABA951"/>
      <c r="ABB951"/>
      <c r="ABC951"/>
      <c r="ABD951"/>
      <c r="ABE951"/>
      <c r="ABF951"/>
      <c r="ABG951"/>
      <c r="ABH951"/>
      <c r="ABI951"/>
      <c r="ABJ951"/>
      <c r="ABK951"/>
      <c r="ABL951"/>
      <c r="ABM951"/>
      <c r="ABN951"/>
      <c r="ABO951"/>
      <c r="ABP951"/>
      <c r="ABQ951"/>
      <c r="ABR951"/>
      <c r="ABS951"/>
      <c r="ABT951"/>
      <c r="ABU951"/>
      <c r="ABV951"/>
      <c r="ABW951"/>
      <c r="ABX951"/>
      <c r="ABY951"/>
      <c r="ABZ951"/>
      <c r="ACA951"/>
      <c r="ACB951"/>
      <c r="ACC951"/>
      <c r="ACD951"/>
      <c r="ACE951"/>
      <c r="ACF951"/>
      <c r="ACG951"/>
      <c r="ACH951"/>
      <c r="ACI951"/>
      <c r="ACJ951"/>
      <c r="ACK951"/>
      <c r="ACL951"/>
      <c r="ACM951"/>
      <c r="ACN951"/>
      <c r="ACO951"/>
      <c r="ACP951"/>
      <c r="ACQ951"/>
      <c r="ACR951"/>
      <c r="ACS951"/>
      <c r="ACT951"/>
      <c r="ACU951"/>
      <c r="ACV951"/>
      <c r="ACW951"/>
      <c r="ACX951"/>
      <c r="ACY951"/>
      <c r="ACZ951"/>
      <c r="ADA951"/>
      <c r="ADB951"/>
      <c r="ADC951"/>
      <c r="ADD951"/>
      <c r="ADE951"/>
      <c r="ADF951"/>
      <c r="ADG951"/>
      <c r="ADH951"/>
      <c r="ADI951"/>
      <c r="ADJ951"/>
      <c r="ADK951"/>
      <c r="ADL951"/>
      <c r="ADM951"/>
      <c r="ADN951"/>
      <c r="ADO951"/>
      <c r="ADP951"/>
      <c r="ADQ951"/>
      <c r="ADR951"/>
      <c r="ADS951"/>
      <c r="ADT951"/>
      <c r="ADU951"/>
      <c r="ADV951"/>
      <c r="ADW951"/>
      <c r="ADX951"/>
      <c r="ADY951"/>
      <c r="ADZ951"/>
      <c r="AEA951"/>
      <c r="AEB951"/>
      <c r="AEC951"/>
      <c r="AED951"/>
      <c r="AEE951"/>
      <c r="AEF951"/>
      <c r="AEG951"/>
      <c r="AEH951"/>
      <c r="AEI951"/>
      <c r="AEJ951"/>
      <c r="AEK951"/>
      <c r="AEL951"/>
      <c r="AEM951"/>
      <c r="AEN951"/>
      <c r="AEO951"/>
      <c r="AEP951"/>
      <c r="AEQ951"/>
      <c r="AER951"/>
      <c r="AES951"/>
      <c r="AET951"/>
      <c r="AEU951"/>
      <c r="AEV951"/>
      <c r="AEW951"/>
      <c r="AEX951"/>
      <c r="AEY951"/>
      <c r="AEZ951"/>
      <c r="AFA951"/>
      <c r="AFB951"/>
      <c r="AFC951"/>
      <c r="AFD951"/>
      <c r="AFE951"/>
      <c r="AFF951"/>
      <c r="AFG951"/>
      <c r="AFH951"/>
      <c r="AFI951"/>
      <c r="AFJ951"/>
      <c r="AFK951"/>
      <c r="AFL951"/>
      <c r="AFM951"/>
      <c r="AFN951"/>
      <c r="AFO951"/>
      <c r="AFP951"/>
      <c r="AFQ951"/>
      <c r="AFR951"/>
      <c r="AFS951"/>
      <c r="AFT951"/>
      <c r="AFU951"/>
      <c r="AFV951"/>
      <c r="AFW951"/>
      <c r="AFX951"/>
      <c r="AFY951"/>
      <c r="AFZ951"/>
      <c r="AGA951"/>
      <c r="AGB951"/>
      <c r="AGC951"/>
      <c r="AGD951"/>
      <c r="AGE951"/>
      <c r="AGF951"/>
      <c r="AGG951"/>
      <c r="AGH951"/>
      <c r="AGI951"/>
      <c r="AGJ951"/>
      <c r="AGK951"/>
      <c r="AGL951"/>
      <c r="AGM951"/>
      <c r="AGN951"/>
      <c r="AGO951"/>
      <c r="AGP951"/>
      <c r="AGQ951"/>
      <c r="AGR951"/>
      <c r="AGS951"/>
      <c r="AGT951"/>
      <c r="AGU951"/>
      <c r="AGV951"/>
      <c r="AGW951"/>
      <c r="AGX951"/>
      <c r="AGY951"/>
      <c r="AGZ951"/>
      <c r="AHA951"/>
      <c r="AHB951"/>
      <c r="AHC951"/>
      <c r="AHD951"/>
      <c r="AHE951"/>
      <c r="AHF951"/>
      <c r="AHG951"/>
      <c r="AHH951"/>
      <c r="AHI951"/>
      <c r="AHJ951"/>
      <c r="AHK951"/>
      <c r="AHL951"/>
      <c r="AHM951"/>
      <c r="AHN951"/>
      <c r="AHO951"/>
      <c r="AHP951"/>
      <c r="AHQ951"/>
      <c r="AHR951"/>
      <c r="AHS951"/>
      <c r="AHT951"/>
      <c r="AHU951"/>
      <c r="AHV951"/>
      <c r="AHW951"/>
      <c r="AHX951"/>
      <c r="AHY951"/>
      <c r="AHZ951"/>
      <c r="AIA951"/>
      <c r="AIB951"/>
      <c r="AIC951"/>
      <c r="AID951"/>
      <c r="AIE951"/>
      <c r="AIF951"/>
      <c r="AIG951"/>
      <c r="AIH951"/>
      <c r="AII951"/>
      <c r="AIJ951"/>
      <c r="AIK951"/>
      <c r="AIL951"/>
      <c r="AIM951"/>
      <c r="AIN951"/>
      <c r="AIO951"/>
      <c r="AIP951"/>
      <c r="AIQ951"/>
      <c r="AIR951"/>
      <c r="AIS951"/>
      <c r="AIT951"/>
      <c r="AIU951"/>
      <c r="AIV951"/>
      <c r="AIW951"/>
      <c r="AIX951"/>
      <c r="AIY951"/>
      <c r="AIZ951"/>
      <c r="AJA951"/>
      <c r="AJB951"/>
      <c r="AJC951"/>
      <c r="AJD951"/>
      <c r="AJE951"/>
      <c r="AJF951"/>
      <c r="AJG951"/>
      <c r="AJH951"/>
      <c r="AJI951"/>
      <c r="AJJ951"/>
      <c r="AJK951"/>
      <c r="AJL951"/>
      <c r="AJM951"/>
      <c r="AJN951"/>
      <c r="AJO951"/>
      <c r="AJP951"/>
      <c r="AJQ951"/>
      <c r="AJR951"/>
      <c r="AJS951"/>
      <c r="AJT951"/>
      <c r="AJU951"/>
      <c r="AJV951"/>
      <c r="AJW951"/>
      <c r="AJX951"/>
      <c r="AJY951"/>
      <c r="AJZ951"/>
      <c r="AKA951"/>
      <c r="AKB951"/>
      <c r="AKC951"/>
      <c r="AKD951"/>
      <c r="AKE951"/>
      <c r="AKF951"/>
      <c r="AKG951"/>
      <c r="AKH951"/>
      <c r="AKI951"/>
      <c r="AKJ951"/>
      <c r="AKK951"/>
      <c r="AKL951"/>
      <c r="AKM951"/>
      <c r="AKN951"/>
      <c r="AKO951"/>
      <c r="AKP951"/>
      <c r="AKQ951"/>
      <c r="AKR951"/>
      <c r="AKS951"/>
      <c r="AKT951"/>
      <c r="AKU951"/>
      <c r="AKV951"/>
      <c r="AKW951"/>
      <c r="AKX951"/>
      <c r="AKY951"/>
      <c r="AKZ951"/>
      <c r="ALA951"/>
      <c r="ALB951"/>
      <c r="ALC951"/>
      <c r="ALD951"/>
      <c r="ALE951"/>
      <c r="ALF951"/>
      <c r="ALG951"/>
      <c r="ALH951"/>
      <c r="ALI951"/>
      <c r="ALJ951"/>
      <c r="ALK951"/>
      <c r="ALL951"/>
      <c r="ALM951"/>
      <c r="ALN951"/>
      <c r="ALO951"/>
      <c r="ALP951"/>
      <c r="ALQ951"/>
      <c r="ALR951"/>
      <c r="ALS951"/>
      <c r="ALT951"/>
      <c r="ALU951"/>
      <c r="ALV951"/>
      <c r="ALW951"/>
      <c r="ALX951"/>
      <c r="ALY951"/>
      <c r="ALZ951"/>
      <c r="AMA951"/>
      <c r="AMB951"/>
      <c r="AMC951"/>
      <c r="AMD951"/>
      <c r="AME951"/>
      <c r="AMF951"/>
      <c r="AMG951"/>
      <c r="AMH951"/>
      <c r="AMI951"/>
      <c r="AMJ951"/>
    </row>
    <row r="952" spans="1:1024" ht="17.25" customHeight="1">
      <c r="A952" s="464" t="s">
        <v>1</v>
      </c>
      <c r="B952" s="464"/>
      <c r="C952" s="464"/>
      <c r="D952" s="464"/>
      <c r="E952" s="464"/>
      <c r="F952" s="464"/>
      <c r="G952" s="464"/>
      <c r="H952" s="464"/>
      <c r="I952" s="464"/>
      <c r="J952" s="464"/>
      <c r="K952" s="464"/>
      <c r="L952" s="464"/>
      <c r="M952" s="6"/>
      <c r="N952" s="6"/>
      <c r="O952" s="7"/>
      <c r="P952" s="6"/>
      <c r="Q952" s="6"/>
      <c r="R952" s="3"/>
      <c r="S952"/>
      <c r="T952"/>
      <c r="U952"/>
      <c r="V952"/>
      <c r="W952"/>
      <c r="X952"/>
      <c r="Y952"/>
      <c r="Z952" s="4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  <c r="AMB952"/>
      <c r="AMC952"/>
      <c r="AMD952"/>
      <c r="AME952"/>
      <c r="AMF952"/>
      <c r="AMG952"/>
      <c r="AMH952"/>
      <c r="AMI952"/>
      <c r="AMJ952"/>
    </row>
    <row r="953" spans="1:1024" ht="17.25" customHeight="1">
      <c r="A953" s="465" t="s">
        <v>463</v>
      </c>
      <c r="B953" s="465"/>
      <c r="C953" s="465"/>
      <c r="D953" s="465"/>
      <c r="E953" s="465"/>
      <c r="F953" s="465"/>
      <c r="G953" s="465"/>
      <c r="H953" s="465"/>
      <c r="I953" s="465"/>
      <c r="J953" s="465"/>
      <c r="K953" s="465"/>
      <c r="L953" s="465"/>
      <c r="M953" s="6"/>
      <c r="N953" s="6"/>
      <c r="O953" s="7"/>
      <c r="P953" s="6"/>
      <c r="Q953" s="6"/>
      <c r="R953" s="3"/>
      <c r="S953"/>
      <c r="T953"/>
      <c r="U953"/>
      <c r="V953"/>
      <c r="W953"/>
      <c r="X953"/>
      <c r="Y953"/>
      <c r="Z953" s="4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  <c r="WW953"/>
      <c r="WX953"/>
      <c r="WY953"/>
      <c r="WZ953"/>
      <c r="XA953"/>
      <c r="XB953"/>
      <c r="XC953"/>
      <c r="XD953"/>
      <c r="XE953"/>
      <c r="XF953"/>
      <c r="XG953"/>
      <c r="XH953"/>
      <c r="XI953"/>
      <c r="XJ953"/>
      <c r="XK953"/>
      <c r="XL953"/>
      <c r="XM953"/>
      <c r="XN953"/>
      <c r="XO953"/>
      <c r="XP953"/>
      <c r="XQ953"/>
      <c r="XR953"/>
      <c r="XS953"/>
      <c r="XT953"/>
      <c r="XU953"/>
      <c r="XV953"/>
      <c r="XW953"/>
      <c r="XX953"/>
      <c r="XY953"/>
      <c r="XZ953"/>
      <c r="YA953"/>
      <c r="YB953"/>
      <c r="YC953"/>
      <c r="YD953"/>
      <c r="YE953"/>
      <c r="YF953"/>
      <c r="YG953"/>
      <c r="YH953"/>
      <c r="YI953"/>
      <c r="YJ953"/>
      <c r="YK953"/>
      <c r="YL953"/>
      <c r="YM953"/>
      <c r="YN953"/>
      <c r="YO953"/>
      <c r="YP953"/>
      <c r="YQ953"/>
      <c r="YR953"/>
      <c r="YS953"/>
      <c r="YT953"/>
      <c r="YU953"/>
      <c r="YV953"/>
      <c r="YW953"/>
      <c r="YX953"/>
      <c r="YY953"/>
      <c r="YZ953"/>
      <c r="ZA953"/>
      <c r="ZB953"/>
      <c r="ZC953"/>
      <c r="ZD953"/>
      <c r="ZE953"/>
      <c r="ZF953"/>
      <c r="ZG953"/>
      <c r="ZH953"/>
      <c r="ZI953"/>
      <c r="ZJ953"/>
      <c r="ZK953"/>
      <c r="ZL953"/>
      <c r="ZM953"/>
      <c r="ZN953"/>
      <c r="ZO953"/>
      <c r="ZP953"/>
      <c r="ZQ953"/>
      <c r="ZR953"/>
      <c r="ZS953"/>
      <c r="ZT953"/>
      <c r="ZU953"/>
      <c r="ZV953"/>
      <c r="ZW953"/>
      <c r="ZX953"/>
      <c r="ZY953"/>
      <c r="ZZ953"/>
      <c r="AAA953"/>
      <c r="AAB953"/>
      <c r="AAC953"/>
      <c r="AAD953"/>
      <c r="AAE953"/>
      <c r="AAF953"/>
      <c r="AAG953"/>
      <c r="AAH953"/>
      <c r="AAI953"/>
      <c r="AAJ953"/>
      <c r="AAK953"/>
      <c r="AAL953"/>
      <c r="AAM953"/>
      <c r="AAN953"/>
      <c r="AAO953"/>
      <c r="AAP953"/>
      <c r="AAQ953"/>
      <c r="AAR953"/>
      <c r="AAS953"/>
      <c r="AAT953"/>
      <c r="AAU953"/>
      <c r="AAV953"/>
      <c r="AAW953"/>
      <c r="AAX953"/>
      <c r="AAY953"/>
      <c r="AAZ953"/>
      <c r="ABA953"/>
      <c r="ABB953"/>
      <c r="ABC953"/>
      <c r="ABD953"/>
      <c r="ABE953"/>
      <c r="ABF953"/>
      <c r="ABG953"/>
      <c r="ABH953"/>
      <c r="ABI953"/>
      <c r="ABJ953"/>
      <c r="ABK953"/>
      <c r="ABL953"/>
      <c r="ABM953"/>
      <c r="ABN953"/>
      <c r="ABO953"/>
      <c r="ABP953"/>
      <c r="ABQ953"/>
      <c r="ABR953"/>
      <c r="ABS953"/>
      <c r="ABT953"/>
      <c r="ABU953"/>
      <c r="ABV953"/>
      <c r="ABW953"/>
      <c r="ABX953"/>
      <c r="ABY953"/>
      <c r="ABZ953"/>
      <c r="ACA953"/>
      <c r="ACB953"/>
      <c r="ACC953"/>
      <c r="ACD953"/>
      <c r="ACE953"/>
      <c r="ACF953"/>
      <c r="ACG953"/>
      <c r="ACH953"/>
      <c r="ACI953"/>
      <c r="ACJ953"/>
      <c r="ACK953"/>
      <c r="ACL953"/>
      <c r="ACM953"/>
      <c r="ACN953"/>
      <c r="ACO953"/>
      <c r="ACP953"/>
      <c r="ACQ953"/>
      <c r="ACR953"/>
      <c r="ACS953"/>
      <c r="ACT953"/>
      <c r="ACU953"/>
      <c r="ACV953"/>
      <c r="ACW953"/>
      <c r="ACX953"/>
      <c r="ACY953"/>
      <c r="ACZ953"/>
      <c r="ADA953"/>
      <c r="ADB953"/>
      <c r="ADC953"/>
      <c r="ADD953"/>
      <c r="ADE953"/>
      <c r="ADF953"/>
      <c r="ADG953"/>
      <c r="ADH953"/>
      <c r="ADI953"/>
      <c r="ADJ953"/>
      <c r="ADK953"/>
      <c r="ADL953"/>
      <c r="ADM953"/>
      <c r="ADN953"/>
      <c r="ADO953"/>
      <c r="ADP953"/>
      <c r="ADQ953"/>
      <c r="ADR953"/>
      <c r="ADS953"/>
      <c r="ADT953"/>
      <c r="ADU953"/>
      <c r="ADV953"/>
      <c r="ADW953"/>
      <c r="ADX953"/>
      <c r="ADY953"/>
      <c r="ADZ953"/>
      <c r="AEA953"/>
      <c r="AEB953"/>
      <c r="AEC953"/>
      <c r="AED953"/>
      <c r="AEE953"/>
      <c r="AEF953"/>
      <c r="AEG953"/>
      <c r="AEH953"/>
      <c r="AEI953"/>
      <c r="AEJ953"/>
      <c r="AEK953"/>
      <c r="AEL953"/>
      <c r="AEM953"/>
      <c r="AEN953"/>
      <c r="AEO953"/>
      <c r="AEP953"/>
      <c r="AEQ953"/>
      <c r="AER953"/>
      <c r="AES953"/>
      <c r="AET953"/>
      <c r="AEU953"/>
      <c r="AEV953"/>
      <c r="AEW953"/>
      <c r="AEX953"/>
      <c r="AEY953"/>
      <c r="AEZ953"/>
      <c r="AFA953"/>
      <c r="AFB953"/>
      <c r="AFC953"/>
      <c r="AFD953"/>
      <c r="AFE953"/>
      <c r="AFF953"/>
      <c r="AFG953"/>
      <c r="AFH953"/>
      <c r="AFI953"/>
      <c r="AFJ953"/>
      <c r="AFK953"/>
      <c r="AFL953"/>
      <c r="AFM953"/>
      <c r="AFN953"/>
      <c r="AFO953"/>
      <c r="AFP953"/>
      <c r="AFQ953"/>
      <c r="AFR953"/>
      <c r="AFS953"/>
      <c r="AFT953"/>
      <c r="AFU953"/>
      <c r="AFV953"/>
      <c r="AFW953"/>
      <c r="AFX953"/>
      <c r="AFY953"/>
      <c r="AFZ953"/>
      <c r="AGA953"/>
      <c r="AGB953"/>
      <c r="AGC953"/>
      <c r="AGD953"/>
      <c r="AGE953"/>
      <c r="AGF953"/>
      <c r="AGG953"/>
      <c r="AGH953"/>
      <c r="AGI953"/>
      <c r="AGJ953"/>
      <c r="AGK953"/>
      <c r="AGL953"/>
      <c r="AGM953"/>
      <c r="AGN953"/>
      <c r="AGO953"/>
      <c r="AGP953"/>
      <c r="AGQ953"/>
      <c r="AGR953"/>
      <c r="AGS953"/>
      <c r="AGT953"/>
      <c r="AGU953"/>
      <c r="AGV953"/>
      <c r="AGW953"/>
      <c r="AGX953"/>
      <c r="AGY953"/>
      <c r="AGZ953"/>
      <c r="AHA953"/>
      <c r="AHB953"/>
      <c r="AHC953"/>
      <c r="AHD953"/>
      <c r="AHE953"/>
      <c r="AHF953"/>
      <c r="AHG953"/>
      <c r="AHH953"/>
      <c r="AHI953"/>
      <c r="AHJ953"/>
      <c r="AHK953"/>
      <c r="AHL953"/>
      <c r="AHM953"/>
      <c r="AHN953"/>
      <c r="AHO953"/>
      <c r="AHP953"/>
      <c r="AHQ953"/>
      <c r="AHR953"/>
      <c r="AHS953"/>
      <c r="AHT953"/>
      <c r="AHU953"/>
      <c r="AHV953"/>
      <c r="AHW953"/>
      <c r="AHX953"/>
      <c r="AHY953"/>
      <c r="AHZ953"/>
      <c r="AIA953"/>
      <c r="AIB953"/>
      <c r="AIC953"/>
      <c r="AID953"/>
      <c r="AIE953"/>
      <c r="AIF953"/>
      <c r="AIG953"/>
      <c r="AIH953"/>
      <c r="AII953"/>
      <c r="AIJ953"/>
      <c r="AIK953"/>
      <c r="AIL953"/>
      <c r="AIM953"/>
      <c r="AIN953"/>
      <c r="AIO953"/>
      <c r="AIP953"/>
      <c r="AIQ953"/>
      <c r="AIR953"/>
      <c r="AIS953"/>
      <c r="AIT953"/>
      <c r="AIU953"/>
      <c r="AIV953"/>
      <c r="AIW953"/>
      <c r="AIX953"/>
      <c r="AIY953"/>
      <c r="AIZ953"/>
      <c r="AJA953"/>
      <c r="AJB953"/>
      <c r="AJC953"/>
      <c r="AJD953"/>
      <c r="AJE953"/>
      <c r="AJF953"/>
      <c r="AJG953"/>
      <c r="AJH953"/>
      <c r="AJI953"/>
      <c r="AJJ953"/>
      <c r="AJK953"/>
      <c r="AJL953"/>
      <c r="AJM953"/>
      <c r="AJN953"/>
      <c r="AJO953"/>
      <c r="AJP953"/>
      <c r="AJQ953"/>
      <c r="AJR953"/>
      <c r="AJS953"/>
      <c r="AJT953"/>
      <c r="AJU953"/>
      <c r="AJV953"/>
      <c r="AJW953"/>
      <c r="AJX953"/>
      <c r="AJY953"/>
      <c r="AJZ953"/>
      <c r="AKA953"/>
      <c r="AKB953"/>
      <c r="AKC953"/>
      <c r="AKD953"/>
      <c r="AKE953"/>
      <c r="AKF953"/>
      <c r="AKG953"/>
      <c r="AKH953"/>
      <c r="AKI953"/>
      <c r="AKJ953"/>
      <c r="AKK953"/>
      <c r="AKL953"/>
      <c r="AKM953"/>
      <c r="AKN953"/>
      <c r="AKO953"/>
      <c r="AKP953"/>
      <c r="AKQ953"/>
      <c r="AKR953"/>
      <c r="AKS953"/>
      <c r="AKT953"/>
      <c r="AKU953"/>
      <c r="AKV953"/>
      <c r="AKW953"/>
      <c r="AKX953"/>
      <c r="AKY953"/>
      <c r="AKZ953"/>
      <c r="ALA953"/>
      <c r="ALB953"/>
      <c r="ALC953"/>
      <c r="ALD953"/>
      <c r="ALE953"/>
      <c r="ALF953"/>
      <c r="ALG953"/>
      <c r="ALH953"/>
      <c r="ALI953"/>
      <c r="ALJ953"/>
      <c r="ALK953"/>
      <c r="ALL953"/>
      <c r="ALM953"/>
      <c r="ALN953"/>
      <c r="ALO953"/>
      <c r="ALP953"/>
      <c r="ALQ953"/>
      <c r="ALR953"/>
      <c r="ALS953"/>
      <c r="ALT953"/>
      <c r="ALU953"/>
      <c r="ALV953"/>
      <c r="ALW953"/>
      <c r="ALX953"/>
      <c r="ALY953"/>
      <c r="ALZ953"/>
      <c r="AMA953"/>
      <c r="AMB953"/>
      <c r="AMC953"/>
      <c r="AMD953"/>
      <c r="AME953"/>
      <c r="AMF953"/>
      <c r="AMG953"/>
      <c r="AMH953"/>
      <c r="AMI953"/>
      <c r="AMJ953"/>
    </row>
    <row r="954" spans="1:1024" ht="17.25" customHeight="1">
      <c r="A954" s="465" t="s">
        <v>464</v>
      </c>
      <c r="B954" s="465"/>
      <c r="C954" s="465"/>
      <c r="D954" s="465"/>
      <c r="E954" s="465"/>
      <c r="F954" s="465"/>
      <c r="G954" s="465"/>
      <c r="H954" s="465"/>
      <c r="I954" s="465"/>
      <c r="J954" s="465"/>
      <c r="K954" s="465"/>
      <c r="L954" s="465"/>
      <c r="M954" s="6"/>
      <c r="N954" s="6"/>
      <c r="O954" s="7"/>
      <c r="P954" s="6"/>
      <c r="Q954" s="6"/>
      <c r="R954" s="3"/>
      <c r="S954"/>
      <c r="T954"/>
      <c r="U954"/>
      <c r="V954"/>
      <c r="W954"/>
      <c r="X954"/>
      <c r="Y954"/>
      <c r="Z954" s="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  <c r="VW954"/>
      <c r="VX954"/>
      <c r="VY954"/>
      <c r="VZ954"/>
      <c r="WA954"/>
      <c r="WB954"/>
      <c r="WC954"/>
      <c r="WD954"/>
      <c r="WE954"/>
      <c r="WF954"/>
      <c r="WG954"/>
      <c r="WH954"/>
      <c r="WI954"/>
      <c r="WJ954"/>
      <c r="WK954"/>
      <c r="WL954"/>
      <c r="WM954"/>
      <c r="WN954"/>
      <c r="WO954"/>
      <c r="WP954"/>
      <c r="WQ954"/>
      <c r="WR954"/>
      <c r="WS954"/>
      <c r="WT954"/>
      <c r="WU954"/>
      <c r="WV954"/>
      <c r="WW954"/>
      <c r="WX954"/>
      <c r="WY954"/>
      <c r="WZ954"/>
      <c r="XA954"/>
      <c r="XB954"/>
      <c r="XC954"/>
      <c r="XD954"/>
      <c r="XE954"/>
      <c r="XF954"/>
      <c r="XG954"/>
      <c r="XH954"/>
      <c r="XI954"/>
      <c r="XJ954"/>
      <c r="XK954"/>
      <c r="XL954"/>
      <c r="XM954"/>
      <c r="XN954"/>
      <c r="XO954"/>
      <c r="XP954"/>
      <c r="XQ954"/>
      <c r="XR954"/>
      <c r="XS954"/>
      <c r="XT954"/>
      <c r="XU954"/>
      <c r="XV954"/>
      <c r="XW954"/>
      <c r="XX954"/>
      <c r="XY954"/>
      <c r="XZ954"/>
      <c r="YA954"/>
      <c r="YB954"/>
      <c r="YC954"/>
      <c r="YD954"/>
      <c r="YE954"/>
      <c r="YF954"/>
      <c r="YG954"/>
      <c r="YH954"/>
      <c r="YI954"/>
      <c r="YJ954"/>
      <c r="YK954"/>
      <c r="YL954"/>
      <c r="YM954"/>
      <c r="YN954"/>
      <c r="YO954"/>
      <c r="YP954"/>
      <c r="YQ954"/>
      <c r="YR954"/>
      <c r="YS954"/>
      <c r="YT954"/>
      <c r="YU954"/>
      <c r="YV954"/>
      <c r="YW954"/>
      <c r="YX954"/>
      <c r="YY954"/>
      <c r="YZ954"/>
      <c r="ZA954"/>
      <c r="ZB954"/>
      <c r="ZC954"/>
      <c r="ZD954"/>
      <c r="ZE954"/>
      <c r="ZF954"/>
      <c r="ZG954"/>
      <c r="ZH954"/>
      <c r="ZI954"/>
      <c r="ZJ954"/>
      <c r="ZK954"/>
      <c r="ZL954"/>
      <c r="ZM954"/>
      <c r="ZN954"/>
      <c r="ZO954"/>
      <c r="ZP954"/>
      <c r="ZQ954"/>
      <c r="ZR954"/>
      <c r="ZS954"/>
      <c r="ZT954"/>
      <c r="ZU954"/>
      <c r="ZV954"/>
      <c r="ZW954"/>
      <c r="ZX954"/>
      <c r="ZY954"/>
      <c r="ZZ954"/>
      <c r="AAA954"/>
      <c r="AAB954"/>
      <c r="AAC954"/>
      <c r="AAD954"/>
      <c r="AAE954"/>
      <c r="AAF954"/>
      <c r="AAG954"/>
      <c r="AAH954"/>
      <c r="AAI954"/>
      <c r="AAJ954"/>
      <c r="AAK954"/>
      <c r="AAL954"/>
      <c r="AAM954"/>
      <c r="AAN954"/>
      <c r="AAO954"/>
      <c r="AAP954"/>
      <c r="AAQ954"/>
      <c r="AAR954"/>
      <c r="AAS954"/>
      <c r="AAT954"/>
      <c r="AAU954"/>
      <c r="AAV954"/>
      <c r="AAW954"/>
      <c r="AAX954"/>
      <c r="AAY954"/>
      <c r="AAZ954"/>
      <c r="ABA954"/>
      <c r="ABB954"/>
      <c r="ABC954"/>
      <c r="ABD954"/>
      <c r="ABE954"/>
      <c r="ABF954"/>
      <c r="ABG954"/>
      <c r="ABH954"/>
      <c r="ABI954"/>
      <c r="ABJ954"/>
      <c r="ABK954"/>
      <c r="ABL954"/>
      <c r="ABM954"/>
      <c r="ABN954"/>
      <c r="ABO954"/>
      <c r="ABP954"/>
      <c r="ABQ954"/>
      <c r="ABR954"/>
      <c r="ABS954"/>
      <c r="ABT954"/>
      <c r="ABU954"/>
      <c r="ABV954"/>
      <c r="ABW954"/>
      <c r="ABX954"/>
      <c r="ABY954"/>
      <c r="ABZ954"/>
      <c r="ACA954"/>
      <c r="ACB954"/>
      <c r="ACC954"/>
      <c r="ACD954"/>
      <c r="ACE954"/>
      <c r="ACF954"/>
      <c r="ACG954"/>
      <c r="ACH954"/>
      <c r="ACI954"/>
      <c r="ACJ954"/>
      <c r="ACK954"/>
      <c r="ACL954"/>
      <c r="ACM954"/>
      <c r="ACN954"/>
      <c r="ACO954"/>
      <c r="ACP954"/>
      <c r="ACQ954"/>
      <c r="ACR954"/>
      <c r="ACS954"/>
      <c r="ACT954"/>
      <c r="ACU954"/>
      <c r="ACV954"/>
      <c r="ACW954"/>
      <c r="ACX954"/>
      <c r="ACY954"/>
      <c r="ACZ954"/>
      <c r="ADA954"/>
      <c r="ADB954"/>
      <c r="ADC954"/>
      <c r="ADD954"/>
      <c r="ADE954"/>
      <c r="ADF954"/>
      <c r="ADG954"/>
      <c r="ADH954"/>
      <c r="ADI954"/>
      <c r="ADJ954"/>
      <c r="ADK954"/>
      <c r="ADL954"/>
      <c r="ADM954"/>
      <c r="ADN954"/>
      <c r="ADO954"/>
      <c r="ADP954"/>
      <c r="ADQ954"/>
      <c r="ADR954"/>
      <c r="ADS954"/>
      <c r="ADT954"/>
      <c r="ADU954"/>
      <c r="ADV954"/>
      <c r="ADW954"/>
      <c r="ADX954"/>
      <c r="ADY954"/>
      <c r="ADZ954"/>
      <c r="AEA954"/>
      <c r="AEB954"/>
      <c r="AEC954"/>
      <c r="AED954"/>
      <c r="AEE954"/>
      <c r="AEF954"/>
      <c r="AEG954"/>
      <c r="AEH954"/>
      <c r="AEI954"/>
      <c r="AEJ954"/>
      <c r="AEK954"/>
      <c r="AEL954"/>
      <c r="AEM954"/>
      <c r="AEN954"/>
      <c r="AEO954"/>
      <c r="AEP954"/>
      <c r="AEQ954"/>
      <c r="AER954"/>
      <c r="AES954"/>
      <c r="AET954"/>
      <c r="AEU954"/>
      <c r="AEV954"/>
      <c r="AEW954"/>
      <c r="AEX954"/>
      <c r="AEY954"/>
      <c r="AEZ954"/>
      <c r="AFA954"/>
      <c r="AFB954"/>
      <c r="AFC954"/>
      <c r="AFD954"/>
      <c r="AFE954"/>
      <c r="AFF954"/>
      <c r="AFG954"/>
      <c r="AFH954"/>
      <c r="AFI954"/>
      <c r="AFJ954"/>
      <c r="AFK954"/>
      <c r="AFL954"/>
      <c r="AFM954"/>
      <c r="AFN954"/>
      <c r="AFO954"/>
      <c r="AFP954"/>
      <c r="AFQ954"/>
      <c r="AFR954"/>
      <c r="AFS954"/>
      <c r="AFT954"/>
      <c r="AFU954"/>
      <c r="AFV954"/>
      <c r="AFW954"/>
      <c r="AFX954"/>
      <c r="AFY954"/>
      <c r="AFZ954"/>
      <c r="AGA954"/>
      <c r="AGB954"/>
      <c r="AGC954"/>
      <c r="AGD954"/>
      <c r="AGE954"/>
      <c r="AGF954"/>
      <c r="AGG954"/>
      <c r="AGH954"/>
      <c r="AGI954"/>
      <c r="AGJ954"/>
      <c r="AGK954"/>
      <c r="AGL954"/>
      <c r="AGM954"/>
      <c r="AGN954"/>
      <c r="AGO954"/>
      <c r="AGP954"/>
      <c r="AGQ954"/>
      <c r="AGR954"/>
      <c r="AGS954"/>
      <c r="AGT954"/>
      <c r="AGU954"/>
      <c r="AGV954"/>
      <c r="AGW954"/>
      <c r="AGX954"/>
      <c r="AGY954"/>
      <c r="AGZ954"/>
      <c r="AHA954"/>
      <c r="AHB954"/>
      <c r="AHC954"/>
      <c r="AHD954"/>
      <c r="AHE954"/>
      <c r="AHF954"/>
      <c r="AHG954"/>
      <c r="AHH954"/>
      <c r="AHI954"/>
      <c r="AHJ954"/>
      <c r="AHK954"/>
      <c r="AHL954"/>
      <c r="AHM954"/>
      <c r="AHN954"/>
      <c r="AHO954"/>
      <c r="AHP954"/>
      <c r="AHQ954"/>
      <c r="AHR954"/>
      <c r="AHS954"/>
      <c r="AHT954"/>
      <c r="AHU954"/>
      <c r="AHV954"/>
      <c r="AHW954"/>
      <c r="AHX954"/>
      <c r="AHY954"/>
      <c r="AHZ954"/>
      <c r="AIA954"/>
      <c r="AIB954"/>
      <c r="AIC954"/>
      <c r="AID954"/>
      <c r="AIE954"/>
      <c r="AIF954"/>
      <c r="AIG954"/>
      <c r="AIH954"/>
      <c r="AII954"/>
      <c r="AIJ954"/>
      <c r="AIK954"/>
      <c r="AIL954"/>
      <c r="AIM954"/>
      <c r="AIN954"/>
      <c r="AIO954"/>
      <c r="AIP954"/>
      <c r="AIQ954"/>
      <c r="AIR954"/>
      <c r="AIS954"/>
      <c r="AIT954"/>
      <c r="AIU954"/>
      <c r="AIV954"/>
      <c r="AIW954"/>
      <c r="AIX954"/>
      <c r="AIY954"/>
      <c r="AIZ954"/>
      <c r="AJA954"/>
      <c r="AJB954"/>
      <c r="AJC954"/>
      <c r="AJD954"/>
      <c r="AJE954"/>
      <c r="AJF954"/>
      <c r="AJG954"/>
      <c r="AJH954"/>
      <c r="AJI954"/>
      <c r="AJJ954"/>
      <c r="AJK954"/>
      <c r="AJL954"/>
      <c r="AJM954"/>
      <c r="AJN954"/>
      <c r="AJO954"/>
      <c r="AJP954"/>
      <c r="AJQ954"/>
      <c r="AJR954"/>
      <c r="AJS954"/>
      <c r="AJT954"/>
      <c r="AJU954"/>
      <c r="AJV954"/>
      <c r="AJW954"/>
      <c r="AJX954"/>
      <c r="AJY954"/>
      <c r="AJZ954"/>
      <c r="AKA954"/>
      <c r="AKB954"/>
      <c r="AKC954"/>
      <c r="AKD954"/>
      <c r="AKE954"/>
      <c r="AKF954"/>
      <c r="AKG954"/>
      <c r="AKH954"/>
      <c r="AKI954"/>
      <c r="AKJ954"/>
      <c r="AKK954"/>
      <c r="AKL954"/>
      <c r="AKM954"/>
      <c r="AKN954"/>
      <c r="AKO954"/>
      <c r="AKP954"/>
      <c r="AKQ954"/>
      <c r="AKR954"/>
      <c r="AKS954"/>
      <c r="AKT954"/>
      <c r="AKU954"/>
      <c r="AKV954"/>
      <c r="AKW954"/>
      <c r="AKX954"/>
      <c r="AKY954"/>
      <c r="AKZ954"/>
      <c r="ALA954"/>
      <c r="ALB954"/>
      <c r="ALC954"/>
      <c r="ALD954"/>
      <c r="ALE954"/>
      <c r="ALF954"/>
      <c r="ALG954"/>
      <c r="ALH954"/>
      <c r="ALI954"/>
      <c r="ALJ954"/>
      <c r="ALK954"/>
      <c r="ALL954"/>
      <c r="ALM954"/>
      <c r="ALN954"/>
      <c r="ALO954"/>
      <c r="ALP954"/>
      <c r="ALQ954"/>
      <c r="ALR954"/>
      <c r="ALS954"/>
      <c r="ALT954"/>
      <c r="ALU954"/>
      <c r="ALV954"/>
      <c r="ALW954"/>
      <c r="ALX954"/>
      <c r="ALY954"/>
      <c r="ALZ954"/>
      <c r="AMA954"/>
      <c r="AMB954"/>
      <c r="AMC954"/>
      <c r="AMD954"/>
      <c r="AME954"/>
      <c r="AMF954"/>
      <c r="AMG954"/>
      <c r="AMH954"/>
      <c r="AMI954"/>
      <c r="AMJ954"/>
    </row>
    <row r="955" spans="1:1024">
      <c r="A955" s="220"/>
      <c r="B955" s="220"/>
      <c r="C955" s="220"/>
      <c r="D955" s="220"/>
      <c r="E955" s="220"/>
      <c r="F955" s="220"/>
      <c r="G955" s="220"/>
      <c r="H955" s="220"/>
      <c r="I955" s="220"/>
      <c r="J955" s="220"/>
      <c r="K955" s="220"/>
      <c r="L955" s="220"/>
      <c r="M955" s="6"/>
      <c r="N955" s="6"/>
      <c r="O955" s="7" t="e">
        <f>#NAME?</f>
        <v>#NAME?</v>
      </c>
      <c r="P955" s="6"/>
      <c r="Q955" s="6"/>
      <c r="R955" s="3"/>
      <c r="S955"/>
      <c r="T955"/>
      <c r="U955"/>
      <c r="V955"/>
      <c r="W955"/>
      <c r="X955"/>
      <c r="Y955"/>
      <c r="Z955" s="4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  <c r="AMB955"/>
      <c r="AMC955"/>
      <c r="AMD955"/>
      <c r="AME955"/>
      <c r="AMF955"/>
      <c r="AMG955"/>
      <c r="AMH955"/>
      <c r="AMI955"/>
      <c r="AMJ955"/>
    </row>
    <row r="956" spans="1:1024">
      <c r="A956" s="220"/>
      <c r="B956" s="220"/>
      <c r="C956" s="220"/>
      <c r="D956" s="220"/>
      <c r="E956" s="220"/>
      <c r="F956" s="220"/>
      <c r="G956" s="220"/>
      <c r="H956" s="220"/>
      <c r="I956" s="220"/>
      <c r="J956" s="220"/>
      <c r="K956" s="220"/>
      <c r="L956" s="220"/>
      <c r="M956" s="6"/>
      <c r="N956" s="6"/>
      <c r="O956" s="7"/>
      <c r="P956" s="6"/>
      <c r="Q956" s="6"/>
      <c r="R956" s="3"/>
      <c r="S956"/>
      <c r="T956"/>
      <c r="U956"/>
      <c r="V956"/>
      <c r="W956"/>
      <c r="X956"/>
      <c r="Y956"/>
      <c r="Z956" s="4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  <c r="AMB956"/>
      <c r="AMC956"/>
      <c r="AMD956"/>
      <c r="AME956"/>
      <c r="AMF956"/>
      <c r="AMG956"/>
      <c r="AMH956"/>
      <c r="AMI956"/>
      <c r="AMJ956"/>
    </row>
    <row r="957" spans="1:1024" ht="45">
      <c r="A957" s="223" t="s">
        <v>465</v>
      </c>
      <c r="B957" s="224" t="s">
        <v>32</v>
      </c>
      <c r="C957" s="224" t="s">
        <v>33</v>
      </c>
      <c r="D957" s="224" t="s">
        <v>466</v>
      </c>
      <c r="E957" s="224" t="s">
        <v>35</v>
      </c>
      <c r="F957" s="224" t="s">
        <v>467</v>
      </c>
      <c r="G957" s="224" t="s">
        <v>468</v>
      </c>
      <c r="H957" s="224" t="s">
        <v>38</v>
      </c>
      <c r="I957" s="224" t="s">
        <v>469</v>
      </c>
      <c r="J957" s="224" t="s">
        <v>470</v>
      </c>
      <c r="K957" s="224" t="s">
        <v>471</v>
      </c>
      <c r="L957" s="225" t="s">
        <v>467</v>
      </c>
      <c r="M957" s="6"/>
      <c r="N957" s="6"/>
      <c r="O957" s="7"/>
      <c r="P957" s="6"/>
      <c r="Q957" s="6"/>
      <c r="R957" s="3"/>
      <c r="S957"/>
      <c r="T957"/>
      <c r="U957"/>
      <c r="V957"/>
      <c r="W957"/>
      <c r="X957"/>
      <c r="Y957"/>
      <c r="Z957" s="4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  <c r="AMB957"/>
      <c r="AMC957"/>
      <c r="AMD957"/>
      <c r="AME957"/>
      <c r="AMF957"/>
      <c r="AMG957"/>
      <c r="AMH957"/>
      <c r="AMI957"/>
      <c r="AMJ957"/>
    </row>
    <row r="958" spans="1:1024">
      <c r="A958" s="217" t="s">
        <v>292</v>
      </c>
      <c r="B958" s="218"/>
      <c r="C958" s="218"/>
      <c r="D958" s="218"/>
      <c r="E958" s="218"/>
      <c r="F958" s="218"/>
      <c r="G958" s="218"/>
      <c r="H958" s="218"/>
      <c r="I958" s="218"/>
      <c r="J958" s="218"/>
      <c r="K958" s="218"/>
      <c r="L958" s="219"/>
      <c r="M958" s="6"/>
      <c r="N958" s="6"/>
      <c r="O958" s="7"/>
      <c r="P958" s="6"/>
      <c r="Q958" s="6"/>
      <c r="R958" s="3"/>
      <c r="S958"/>
      <c r="T958"/>
      <c r="U958"/>
      <c r="V958"/>
      <c r="W958"/>
      <c r="X958"/>
      <c r="Y958"/>
      <c r="Z958" s="4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  <c r="AMB958"/>
      <c r="AMC958"/>
      <c r="AMD958"/>
      <c r="AME958"/>
      <c r="AMF958"/>
      <c r="AMG958"/>
      <c r="AMH958"/>
      <c r="AMI958"/>
      <c r="AMJ958"/>
    </row>
    <row r="959" spans="1:1024" ht="27">
      <c r="A959" s="217" t="s">
        <v>401</v>
      </c>
      <c r="B959" s="218"/>
      <c r="C959" s="218">
        <v>530149000</v>
      </c>
      <c r="D959" s="218">
        <v>458149000</v>
      </c>
      <c r="E959" s="218">
        <v>429691653</v>
      </c>
      <c r="F959" s="218">
        <v>93.8</v>
      </c>
      <c r="G959" s="218" t="s">
        <v>199</v>
      </c>
      <c r="H959" s="218" t="s">
        <v>170</v>
      </c>
      <c r="I959" s="218">
        <v>92132</v>
      </c>
      <c r="J959" s="218">
        <v>81262</v>
      </c>
      <c r="K959" s="218">
        <v>80292</v>
      </c>
      <c r="L959" s="219">
        <v>98.8</v>
      </c>
      <c r="M959" s="6"/>
      <c r="N959" s="6"/>
      <c r="O959" s="184" t="e">
        <f>#NAME?</f>
        <v>#NAME?</v>
      </c>
      <c r="P959" s="6"/>
      <c r="Q959" s="6"/>
      <c r="R959" s="3"/>
      <c r="S959"/>
      <c r="T959"/>
      <c r="U959"/>
      <c r="V959"/>
      <c r="W959"/>
      <c r="X959"/>
      <c r="Y959"/>
      <c r="Z959" s="4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  <c r="AMB959"/>
      <c r="AMC959"/>
      <c r="AMD959"/>
      <c r="AME959"/>
      <c r="AMF959"/>
      <c r="AMG959"/>
      <c r="AMH959"/>
      <c r="AMI959"/>
      <c r="AMJ959"/>
    </row>
    <row r="960" spans="1:1024">
      <c r="A960" s="226"/>
      <c r="B960" s="227"/>
      <c r="C960" s="227"/>
      <c r="D960" s="227"/>
      <c r="E960" s="227"/>
      <c r="F960" s="227"/>
      <c r="G960" s="227"/>
      <c r="H960" s="227"/>
      <c r="I960" s="227"/>
      <c r="J960" s="227"/>
      <c r="K960" s="227"/>
      <c r="L960" s="228"/>
      <c r="M960" s="6"/>
      <c r="N960" s="6"/>
      <c r="O960" s="184" t="e">
        <f>#NAME?</f>
        <v>#NAME?</v>
      </c>
      <c r="P960" s="130" t="e">
        <f>Sheet1!O960/(Sheet1!O960+Sheet1!O959)</f>
        <v>#NAME?</v>
      </c>
      <c r="Q960" s="6"/>
      <c r="R960" s="3"/>
      <c r="S960"/>
      <c r="T960"/>
      <c r="U960"/>
      <c r="V960"/>
      <c r="W960"/>
      <c r="X960"/>
      <c r="Y960"/>
      <c r="Z960" s="4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  <c r="WW960"/>
      <c r="WX960"/>
      <c r="WY960"/>
      <c r="WZ960"/>
      <c r="XA960"/>
      <c r="XB960"/>
      <c r="XC960"/>
      <c r="XD960"/>
      <c r="XE960"/>
      <c r="XF960"/>
      <c r="XG960"/>
      <c r="XH960"/>
      <c r="XI960"/>
      <c r="XJ960"/>
      <c r="XK960"/>
      <c r="XL960"/>
      <c r="XM960"/>
      <c r="XN960"/>
      <c r="XO960"/>
      <c r="XP960"/>
      <c r="XQ960"/>
      <c r="XR960"/>
      <c r="XS960"/>
      <c r="XT960"/>
      <c r="XU960"/>
      <c r="XV960"/>
      <c r="XW960"/>
      <c r="XX960"/>
      <c r="XY960"/>
      <c r="XZ960"/>
      <c r="YA960"/>
      <c r="YB960"/>
      <c r="YC960"/>
      <c r="YD960"/>
      <c r="YE960"/>
      <c r="YF960"/>
      <c r="YG960"/>
      <c r="YH960"/>
      <c r="YI960"/>
      <c r="YJ960"/>
      <c r="YK960"/>
      <c r="YL960"/>
      <c r="YM960"/>
      <c r="YN960"/>
      <c r="YO960"/>
      <c r="YP960"/>
      <c r="YQ960"/>
      <c r="YR960"/>
      <c r="YS960"/>
      <c r="YT960"/>
      <c r="YU960"/>
      <c r="YV960"/>
      <c r="YW960"/>
      <c r="YX960"/>
      <c r="YY960"/>
      <c r="YZ960"/>
      <c r="ZA960"/>
      <c r="ZB960"/>
      <c r="ZC960"/>
      <c r="ZD960"/>
      <c r="ZE960"/>
      <c r="ZF960"/>
      <c r="ZG960"/>
      <c r="ZH960"/>
      <c r="ZI960"/>
      <c r="ZJ960"/>
      <c r="ZK960"/>
      <c r="ZL960"/>
      <c r="ZM960"/>
      <c r="ZN960"/>
      <c r="ZO960"/>
      <c r="ZP960"/>
      <c r="ZQ960"/>
      <c r="ZR960"/>
      <c r="ZS960"/>
      <c r="ZT960"/>
      <c r="ZU960"/>
      <c r="ZV960"/>
      <c r="ZW960"/>
      <c r="ZX960"/>
      <c r="ZY960"/>
      <c r="ZZ960"/>
      <c r="AAA960"/>
      <c r="AAB960"/>
      <c r="AAC960"/>
      <c r="AAD960"/>
      <c r="AAE960"/>
      <c r="AAF960"/>
      <c r="AAG960"/>
      <c r="AAH960"/>
      <c r="AAI960"/>
      <c r="AAJ960"/>
      <c r="AAK960"/>
      <c r="AAL960"/>
      <c r="AAM960"/>
      <c r="AAN960"/>
      <c r="AAO960"/>
      <c r="AAP960"/>
      <c r="AAQ960"/>
      <c r="AAR960"/>
      <c r="AAS960"/>
      <c r="AAT960"/>
      <c r="AAU960"/>
      <c r="AAV960"/>
      <c r="AAW960"/>
      <c r="AAX960"/>
      <c r="AAY960"/>
      <c r="AAZ960"/>
      <c r="ABA960"/>
      <c r="ABB960"/>
      <c r="ABC960"/>
      <c r="ABD960"/>
      <c r="ABE960"/>
      <c r="ABF960"/>
      <c r="ABG960"/>
      <c r="ABH960"/>
      <c r="ABI960"/>
      <c r="ABJ960"/>
      <c r="ABK960"/>
      <c r="ABL960"/>
      <c r="ABM960"/>
      <c r="ABN960"/>
      <c r="ABO960"/>
      <c r="ABP960"/>
      <c r="ABQ960"/>
      <c r="ABR960"/>
      <c r="ABS960"/>
      <c r="ABT960"/>
      <c r="ABU960"/>
      <c r="ABV960"/>
      <c r="ABW960"/>
      <c r="ABX960"/>
      <c r="ABY960"/>
      <c r="ABZ960"/>
      <c r="ACA960"/>
      <c r="ACB960"/>
      <c r="ACC960"/>
      <c r="ACD960"/>
      <c r="ACE960"/>
      <c r="ACF960"/>
      <c r="ACG960"/>
      <c r="ACH960"/>
      <c r="ACI960"/>
      <c r="ACJ960"/>
      <c r="ACK960"/>
      <c r="ACL960"/>
      <c r="ACM960"/>
      <c r="ACN960"/>
      <c r="ACO960"/>
      <c r="ACP960"/>
      <c r="ACQ960"/>
      <c r="ACR960"/>
      <c r="ACS960"/>
      <c r="ACT960"/>
      <c r="ACU960"/>
      <c r="ACV960"/>
      <c r="ACW960"/>
      <c r="ACX960"/>
      <c r="ACY960"/>
      <c r="ACZ960"/>
      <c r="ADA960"/>
      <c r="ADB960"/>
      <c r="ADC960"/>
      <c r="ADD960"/>
      <c r="ADE960"/>
      <c r="ADF960"/>
      <c r="ADG960"/>
      <c r="ADH960"/>
      <c r="ADI960"/>
      <c r="ADJ960"/>
      <c r="ADK960"/>
      <c r="ADL960"/>
      <c r="ADM960"/>
      <c r="ADN960"/>
      <c r="ADO960"/>
      <c r="ADP960"/>
      <c r="ADQ960"/>
      <c r="ADR960"/>
      <c r="ADS960"/>
      <c r="ADT960"/>
      <c r="ADU960"/>
      <c r="ADV960"/>
      <c r="ADW960"/>
      <c r="ADX960"/>
      <c r="ADY960"/>
      <c r="ADZ960"/>
      <c r="AEA960"/>
      <c r="AEB960"/>
      <c r="AEC960"/>
      <c r="AED960"/>
      <c r="AEE960"/>
      <c r="AEF960"/>
      <c r="AEG960"/>
      <c r="AEH960"/>
      <c r="AEI960"/>
      <c r="AEJ960"/>
      <c r="AEK960"/>
      <c r="AEL960"/>
      <c r="AEM960"/>
      <c r="AEN960"/>
      <c r="AEO960"/>
      <c r="AEP960"/>
      <c r="AEQ960"/>
      <c r="AER960"/>
      <c r="AES960"/>
      <c r="AET960"/>
      <c r="AEU960"/>
      <c r="AEV960"/>
      <c r="AEW960"/>
      <c r="AEX960"/>
      <c r="AEY960"/>
      <c r="AEZ960"/>
      <c r="AFA960"/>
      <c r="AFB960"/>
      <c r="AFC960"/>
      <c r="AFD960"/>
      <c r="AFE960"/>
      <c r="AFF960"/>
      <c r="AFG960"/>
      <c r="AFH960"/>
      <c r="AFI960"/>
      <c r="AFJ960"/>
      <c r="AFK960"/>
      <c r="AFL960"/>
      <c r="AFM960"/>
      <c r="AFN960"/>
      <c r="AFO960"/>
      <c r="AFP960"/>
      <c r="AFQ960"/>
      <c r="AFR960"/>
      <c r="AFS960"/>
      <c r="AFT960"/>
      <c r="AFU960"/>
      <c r="AFV960"/>
      <c r="AFW960"/>
      <c r="AFX960"/>
      <c r="AFY960"/>
      <c r="AFZ960"/>
      <c r="AGA960"/>
      <c r="AGB960"/>
      <c r="AGC960"/>
      <c r="AGD960"/>
      <c r="AGE960"/>
      <c r="AGF960"/>
      <c r="AGG960"/>
      <c r="AGH960"/>
      <c r="AGI960"/>
      <c r="AGJ960"/>
      <c r="AGK960"/>
      <c r="AGL960"/>
      <c r="AGM960"/>
      <c r="AGN960"/>
      <c r="AGO960"/>
      <c r="AGP960"/>
      <c r="AGQ960"/>
      <c r="AGR960"/>
      <c r="AGS960"/>
      <c r="AGT960"/>
      <c r="AGU960"/>
      <c r="AGV960"/>
      <c r="AGW960"/>
      <c r="AGX960"/>
      <c r="AGY960"/>
      <c r="AGZ960"/>
      <c r="AHA960"/>
      <c r="AHB960"/>
      <c r="AHC960"/>
      <c r="AHD960"/>
      <c r="AHE960"/>
      <c r="AHF960"/>
      <c r="AHG960"/>
      <c r="AHH960"/>
      <c r="AHI960"/>
      <c r="AHJ960"/>
      <c r="AHK960"/>
      <c r="AHL960"/>
      <c r="AHM960"/>
      <c r="AHN960"/>
      <c r="AHO960"/>
      <c r="AHP960"/>
      <c r="AHQ960"/>
      <c r="AHR960"/>
      <c r="AHS960"/>
      <c r="AHT960"/>
      <c r="AHU960"/>
      <c r="AHV960"/>
      <c r="AHW960"/>
      <c r="AHX960"/>
      <c r="AHY960"/>
      <c r="AHZ960"/>
      <c r="AIA960"/>
      <c r="AIB960"/>
      <c r="AIC960"/>
      <c r="AID960"/>
      <c r="AIE960"/>
      <c r="AIF960"/>
      <c r="AIG960"/>
      <c r="AIH960"/>
      <c r="AII960"/>
      <c r="AIJ960"/>
      <c r="AIK960"/>
      <c r="AIL960"/>
      <c r="AIM960"/>
      <c r="AIN960"/>
      <c r="AIO960"/>
      <c r="AIP960"/>
      <c r="AIQ960"/>
      <c r="AIR960"/>
      <c r="AIS960"/>
      <c r="AIT960"/>
      <c r="AIU960"/>
      <c r="AIV960"/>
      <c r="AIW960"/>
      <c r="AIX960"/>
      <c r="AIY960"/>
      <c r="AIZ960"/>
      <c r="AJA960"/>
      <c r="AJB960"/>
      <c r="AJC960"/>
      <c r="AJD960"/>
      <c r="AJE960"/>
      <c r="AJF960"/>
      <c r="AJG960"/>
      <c r="AJH960"/>
      <c r="AJI960"/>
      <c r="AJJ960"/>
      <c r="AJK960"/>
      <c r="AJL960"/>
      <c r="AJM960"/>
      <c r="AJN960"/>
      <c r="AJO960"/>
      <c r="AJP960"/>
      <c r="AJQ960"/>
      <c r="AJR960"/>
      <c r="AJS960"/>
      <c r="AJT960"/>
      <c r="AJU960"/>
      <c r="AJV960"/>
      <c r="AJW960"/>
      <c r="AJX960"/>
      <c r="AJY960"/>
      <c r="AJZ960"/>
      <c r="AKA960"/>
      <c r="AKB960"/>
      <c r="AKC960"/>
      <c r="AKD960"/>
      <c r="AKE960"/>
      <c r="AKF960"/>
      <c r="AKG960"/>
      <c r="AKH960"/>
      <c r="AKI960"/>
      <c r="AKJ960"/>
      <c r="AKK960"/>
      <c r="AKL960"/>
      <c r="AKM960"/>
      <c r="AKN960"/>
      <c r="AKO960"/>
      <c r="AKP960"/>
      <c r="AKQ960"/>
      <c r="AKR960"/>
      <c r="AKS960"/>
      <c r="AKT960"/>
      <c r="AKU960"/>
      <c r="AKV960"/>
      <c r="AKW960"/>
      <c r="AKX960"/>
      <c r="AKY960"/>
      <c r="AKZ960"/>
      <c r="ALA960"/>
      <c r="ALB960"/>
      <c r="ALC960"/>
      <c r="ALD960"/>
      <c r="ALE960"/>
      <c r="ALF960"/>
      <c r="ALG960"/>
      <c r="ALH960"/>
      <c r="ALI960"/>
      <c r="ALJ960"/>
      <c r="ALK960"/>
      <c r="ALL960"/>
      <c r="ALM960"/>
      <c r="ALN960"/>
      <c r="ALO960"/>
      <c r="ALP960"/>
      <c r="ALQ960"/>
      <c r="ALR960"/>
      <c r="ALS960"/>
      <c r="ALT960"/>
      <c r="ALU960"/>
      <c r="ALV960"/>
      <c r="ALW960"/>
      <c r="ALX960"/>
      <c r="ALY960"/>
      <c r="ALZ960"/>
      <c r="AMA960"/>
      <c r="AMB960"/>
      <c r="AMC960"/>
      <c r="AMD960"/>
      <c r="AME960"/>
      <c r="AMF960"/>
      <c r="AMG960"/>
      <c r="AMH960"/>
      <c r="AMI960"/>
      <c r="AMJ960"/>
    </row>
    <row r="961" spans="1:1024" ht="27">
      <c r="A961" s="217" t="s">
        <v>336</v>
      </c>
      <c r="B961" s="218"/>
      <c r="C961" s="218"/>
      <c r="D961" s="218"/>
      <c r="E961" s="218"/>
      <c r="F961" s="218"/>
      <c r="G961" s="218"/>
      <c r="H961" s="218"/>
      <c r="I961" s="218"/>
      <c r="J961" s="218"/>
      <c r="K961" s="218"/>
      <c r="L961" s="219"/>
      <c r="M961" s="6"/>
      <c r="N961" s="6"/>
      <c r="O961" s="7"/>
      <c r="P961" s="6"/>
      <c r="Q961" s="6"/>
      <c r="R961" s="3"/>
      <c r="S961"/>
      <c r="T961"/>
      <c r="U961"/>
      <c r="V961"/>
      <c r="W961"/>
      <c r="X961"/>
      <c r="Y961"/>
      <c r="Z961" s="4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  <c r="AMB961"/>
      <c r="AMC961"/>
      <c r="AMD961"/>
      <c r="AME961"/>
      <c r="AMF961"/>
      <c r="AMG961"/>
      <c r="AMH961"/>
      <c r="AMI961"/>
      <c r="AMJ961"/>
    </row>
    <row r="962" spans="1:1024" ht="27">
      <c r="A962" s="217" t="s">
        <v>401</v>
      </c>
      <c r="B962" s="218"/>
      <c r="C962" s="218">
        <v>17612015289</v>
      </c>
      <c r="D962" s="218">
        <v>20837015289</v>
      </c>
      <c r="E962" s="218">
        <v>20184303150</v>
      </c>
      <c r="F962" s="218">
        <v>96.9</v>
      </c>
      <c r="G962" s="218" t="s">
        <v>154</v>
      </c>
      <c r="H962" s="218" t="s">
        <v>101</v>
      </c>
      <c r="I962" s="218">
        <v>284</v>
      </c>
      <c r="J962" s="218">
        <v>285</v>
      </c>
      <c r="K962" s="218">
        <v>252</v>
      </c>
      <c r="L962" s="219">
        <v>88.4</v>
      </c>
      <c r="M962" s="6"/>
      <c r="N962" s="6"/>
      <c r="O962" s="7"/>
      <c r="P962" s="6"/>
      <c r="Q962" s="6"/>
      <c r="R962" s="3"/>
      <c r="S962"/>
      <c r="T962"/>
      <c r="U962"/>
      <c r="V962"/>
      <c r="W962"/>
      <c r="X962"/>
      <c r="Y962"/>
      <c r="Z962" s="4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  <c r="ALZ962"/>
      <c r="AMA962"/>
      <c r="AMB962"/>
      <c r="AMC962"/>
      <c r="AMD962"/>
      <c r="AME962"/>
      <c r="AMF962"/>
      <c r="AMG962"/>
      <c r="AMH962"/>
      <c r="AMI962"/>
      <c r="AMJ962"/>
    </row>
    <row r="963" spans="1:1024">
      <c r="A963" s="217"/>
      <c r="B963" s="218"/>
      <c r="C963" s="218"/>
      <c r="D963" s="218"/>
      <c r="E963" s="218"/>
      <c r="F963" s="218"/>
      <c r="G963" s="218" t="s">
        <v>169</v>
      </c>
      <c r="H963" s="218" t="s">
        <v>170</v>
      </c>
      <c r="I963" s="218">
        <v>3456188</v>
      </c>
      <c r="J963" s="218">
        <v>3660367</v>
      </c>
      <c r="K963" s="218">
        <v>3599793</v>
      </c>
      <c r="L963" s="219">
        <v>98.3</v>
      </c>
      <c r="M963" s="6"/>
      <c r="N963" s="6"/>
      <c r="O963" s="7"/>
      <c r="P963" s="6"/>
      <c r="Q963" s="6"/>
      <c r="R963" s="3"/>
      <c r="S963"/>
      <c r="T963"/>
      <c r="U963"/>
      <c r="V963"/>
      <c r="W963"/>
      <c r="X963"/>
      <c r="Y963"/>
      <c r="Z963" s="4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  <c r="QM963"/>
      <c r="QN963"/>
      <c r="QO963"/>
      <c r="QP963"/>
      <c r="QQ963"/>
      <c r="QR963"/>
      <c r="QS963"/>
      <c r="QT963"/>
      <c r="QU963"/>
      <c r="QV963"/>
      <c r="QW963"/>
      <c r="QX963"/>
      <c r="QY963"/>
      <c r="QZ963"/>
      <c r="RA963"/>
      <c r="RB963"/>
      <c r="RC963"/>
      <c r="RD963"/>
      <c r="RE963"/>
      <c r="RF963"/>
      <c r="RG963"/>
      <c r="RH963"/>
      <c r="RI963"/>
      <c r="RJ963"/>
      <c r="RK963"/>
      <c r="RL963"/>
      <c r="RM963"/>
      <c r="RN963"/>
      <c r="RO963"/>
      <c r="RP963"/>
      <c r="RQ963"/>
      <c r="RR963"/>
      <c r="RS963"/>
      <c r="RT963"/>
      <c r="RU963"/>
      <c r="RV963"/>
      <c r="RW963"/>
      <c r="RX963"/>
      <c r="RY963"/>
      <c r="RZ963"/>
      <c r="SA963"/>
      <c r="SB963"/>
      <c r="SC963"/>
      <c r="SD963"/>
      <c r="SE963"/>
      <c r="SF963"/>
      <c r="SG963"/>
      <c r="SH963"/>
      <c r="SI963"/>
      <c r="SJ963"/>
      <c r="SK963"/>
      <c r="SL963"/>
      <c r="SM963"/>
      <c r="SN963"/>
      <c r="SO963"/>
      <c r="SP963"/>
      <c r="SQ963"/>
      <c r="SR963"/>
      <c r="SS963"/>
      <c r="ST963"/>
      <c r="SU963"/>
      <c r="SV963"/>
      <c r="SW963"/>
      <c r="SX963"/>
      <c r="SY963"/>
      <c r="SZ963"/>
      <c r="TA963"/>
      <c r="TB963"/>
      <c r="TC963"/>
      <c r="TD963"/>
      <c r="TE963"/>
      <c r="TF963"/>
      <c r="TG963"/>
      <c r="TH963"/>
      <c r="TI963"/>
      <c r="TJ963"/>
      <c r="TK963"/>
      <c r="TL963"/>
      <c r="TM963"/>
      <c r="TN963"/>
      <c r="TO963"/>
      <c r="TP963"/>
      <c r="TQ963"/>
      <c r="TR963"/>
      <c r="TS963"/>
      <c r="TT963"/>
      <c r="TU963"/>
      <c r="TV963"/>
      <c r="TW963"/>
      <c r="TX963"/>
      <c r="TY963"/>
      <c r="TZ963"/>
      <c r="UA963"/>
      <c r="UB963"/>
      <c r="UC963"/>
      <c r="UD963"/>
      <c r="UE963"/>
      <c r="UF963"/>
      <c r="UG963"/>
      <c r="UH963"/>
      <c r="UI963"/>
      <c r="UJ963"/>
      <c r="UK963"/>
      <c r="UL963"/>
      <c r="UM963"/>
      <c r="UN963"/>
      <c r="UO963"/>
      <c r="UP963"/>
      <c r="UQ963"/>
      <c r="UR963"/>
      <c r="US963"/>
      <c r="UT963"/>
      <c r="UU963"/>
      <c r="UV963"/>
      <c r="UW963"/>
      <c r="UX963"/>
      <c r="UY963"/>
      <c r="UZ963"/>
      <c r="VA963"/>
      <c r="VB963"/>
      <c r="VC963"/>
      <c r="VD963"/>
      <c r="VE963"/>
      <c r="VF963"/>
      <c r="VG963"/>
      <c r="VH963"/>
      <c r="VI963"/>
      <c r="VJ963"/>
      <c r="VK963"/>
      <c r="VL963"/>
      <c r="VM963"/>
      <c r="VN963"/>
      <c r="VO963"/>
      <c r="VP963"/>
      <c r="VQ963"/>
      <c r="VR963"/>
      <c r="VS963"/>
      <c r="VT963"/>
      <c r="VU963"/>
      <c r="VV963"/>
      <c r="VW963"/>
      <c r="VX963"/>
      <c r="VY963"/>
      <c r="VZ963"/>
      <c r="WA963"/>
      <c r="WB963"/>
      <c r="WC963"/>
      <c r="WD963"/>
      <c r="WE963"/>
      <c r="WF963"/>
      <c r="WG963"/>
      <c r="WH963"/>
      <c r="WI963"/>
      <c r="WJ963"/>
      <c r="WK963"/>
      <c r="WL963"/>
      <c r="WM963"/>
      <c r="WN963"/>
      <c r="WO963"/>
      <c r="WP963"/>
      <c r="WQ963"/>
      <c r="WR963"/>
      <c r="WS963"/>
      <c r="WT963"/>
      <c r="WU963"/>
      <c r="WV963"/>
      <c r="WW963"/>
      <c r="WX963"/>
      <c r="WY963"/>
      <c r="WZ963"/>
      <c r="XA963"/>
      <c r="XB963"/>
      <c r="XC963"/>
      <c r="XD963"/>
      <c r="XE963"/>
      <c r="XF963"/>
      <c r="XG963"/>
      <c r="XH963"/>
      <c r="XI963"/>
      <c r="XJ963"/>
      <c r="XK963"/>
      <c r="XL963"/>
      <c r="XM963"/>
      <c r="XN963"/>
      <c r="XO963"/>
      <c r="XP963"/>
      <c r="XQ963"/>
      <c r="XR963"/>
      <c r="XS963"/>
      <c r="XT963"/>
      <c r="XU963"/>
      <c r="XV963"/>
      <c r="XW963"/>
      <c r="XX963"/>
      <c r="XY963"/>
      <c r="XZ963"/>
      <c r="YA963"/>
      <c r="YB963"/>
      <c r="YC963"/>
      <c r="YD963"/>
      <c r="YE963"/>
      <c r="YF963"/>
      <c r="YG963"/>
      <c r="YH963"/>
      <c r="YI963"/>
      <c r="YJ963"/>
      <c r="YK963"/>
      <c r="YL963"/>
      <c r="YM963"/>
      <c r="YN963"/>
      <c r="YO963"/>
      <c r="YP963"/>
      <c r="YQ963"/>
      <c r="YR963"/>
      <c r="YS963"/>
      <c r="YT963"/>
      <c r="YU963"/>
      <c r="YV963"/>
      <c r="YW963"/>
      <c r="YX963"/>
      <c r="YY963"/>
      <c r="YZ963"/>
      <c r="ZA963"/>
      <c r="ZB963"/>
      <c r="ZC963"/>
      <c r="ZD963"/>
      <c r="ZE963"/>
      <c r="ZF963"/>
      <c r="ZG963"/>
      <c r="ZH963"/>
      <c r="ZI963"/>
      <c r="ZJ963"/>
      <c r="ZK963"/>
      <c r="ZL963"/>
      <c r="ZM963"/>
      <c r="ZN963"/>
      <c r="ZO963"/>
      <c r="ZP963"/>
      <c r="ZQ963"/>
      <c r="ZR963"/>
      <c r="ZS963"/>
      <c r="ZT963"/>
      <c r="ZU963"/>
      <c r="ZV963"/>
      <c r="ZW963"/>
      <c r="ZX963"/>
      <c r="ZY963"/>
      <c r="ZZ963"/>
      <c r="AAA963"/>
      <c r="AAB963"/>
      <c r="AAC963"/>
      <c r="AAD963"/>
      <c r="AAE963"/>
      <c r="AAF963"/>
      <c r="AAG963"/>
      <c r="AAH963"/>
      <c r="AAI963"/>
      <c r="AAJ963"/>
      <c r="AAK963"/>
      <c r="AAL963"/>
      <c r="AAM963"/>
      <c r="AAN963"/>
      <c r="AAO963"/>
      <c r="AAP963"/>
      <c r="AAQ963"/>
      <c r="AAR963"/>
      <c r="AAS963"/>
      <c r="AAT963"/>
      <c r="AAU963"/>
      <c r="AAV963"/>
      <c r="AAW963"/>
      <c r="AAX963"/>
      <c r="AAY963"/>
      <c r="AAZ963"/>
      <c r="ABA963"/>
      <c r="ABB963"/>
      <c r="ABC963"/>
      <c r="ABD963"/>
      <c r="ABE963"/>
      <c r="ABF963"/>
      <c r="ABG963"/>
      <c r="ABH963"/>
      <c r="ABI963"/>
      <c r="ABJ963"/>
      <c r="ABK963"/>
      <c r="ABL963"/>
      <c r="ABM963"/>
      <c r="ABN963"/>
      <c r="ABO963"/>
      <c r="ABP963"/>
      <c r="ABQ963"/>
      <c r="ABR963"/>
      <c r="ABS963"/>
      <c r="ABT963"/>
      <c r="ABU963"/>
      <c r="ABV963"/>
      <c r="ABW963"/>
      <c r="ABX963"/>
      <c r="ABY963"/>
      <c r="ABZ963"/>
      <c r="ACA963"/>
      <c r="ACB963"/>
      <c r="ACC963"/>
      <c r="ACD963"/>
      <c r="ACE963"/>
      <c r="ACF963"/>
      <c r="ACG963"/>
      <c r="ACH963"/>
      <c r="ACI963"/>
      <c r="ACJ963"/>
      <c r="ACK963"/>
      <c r="ACL963"/>
      <c r="ACM963"/>
      <c r="ACN963"/>
      <c r="ACO963"/>
      <c r="ACP963"/>
      <c r="ACQ963"/>
      <c r="ACR963"/>
      <c r="ACS963"/>
      <c r="ACT963"/>
      <c r="ACU963"/>
      <c r="ACV963"/>
      <c r="ACW963"/>
      <c r="ACX963"/>
      <c r="ACY963"/>
      <c r="ACZ963"/>
      <c r="ADA963"/>
      <c r="ADB963"/>
      <c r="ADC963"/>
      <c r="ADD963"/>
      <c r="ADE963"/>
      <c r="ADF963"/>
      <c r="ADG963"/>
      <c r="ADH963"/>
      <c r="ADI963"/>
      <c r="ADJ963"/>
      <c r="ADK963"/>
      <c r="ADL963"/>
      <c r="ADM963"/>
      <c r="ADN963"/>
      <c r="ADO963"/>
      <c r="ADP963"/>
      <c r="ADQ963"/>
      <c r="ADR963"/>
      <c r="ADS963"/>
      <c r="ADT963"/>
      <c r="ADU963"/>
      <c r="ADV963"/>
      <c r="ADW963"/>
      <c r="ADX963"/>
      <c r="ADY963"/>
      <c r="ADZ963"/>
      <c r="AEA963"/>
      <c r="AEB963"/>
      <c r="AEC963"/>
      <c r="AED963"/>
      <c r="AEE963"/>
      <c r="AEF963"/>
      <c r="AEG963"/>
      <c r="AEH963"/>
      <c r="AEI963"/>
      <c r="AEJ963"/>
      <c r="AEK963"/>
      <c r="AEL963"/>
      <c r="AEM963"/>
      <c r="AEN963"/>
      <c r="AEO963"/>
      <c r="AEP963"/>
      <c r="AEQ963"/>
      <c r="AER963"/>
      <c r="AES963"/>
      <c r="AET963"/>
      <c r="AEU963"/>
      <c r="AEV963"/>
      <c r="AEW963"/>
      <c r="AEX963"/>
      <c r="AEY963"/>
      <c r="AEZ963"/>
      <c r="AFA963"/>
      <c r="AFB963"/>
      <c r="AFC963"/>
      <c r="AFD963"/>
      <c r="AFE963"/>
      <c r="AFF963"/>
      <c r="AFG963"/>
      <c r="AFH963"/>
      <c r="AFI963"/>
      <c r="AFJ963"/>
      <c r="AFK963"/>
      <c r="AFL963"/>
      <c r="AFM963"/>
      <c r="AFN963"/>
      <c r="AFO963"/>
      <c r="AFP963"/>
      <c r="AFQ963"/>
      <c r="AFR963"/>
      <c r="AFS963"/>
      <c r="AFT963"/>
      <c r="AFU963"/>
      <c r="AFV963"/>
      <c r="AFW963"/>
      <c r="AFX963"/>
      <c r="AFY963"/>
      <c r="AFZ963"/>
      <c r="AGA963"/>
      <c r="AGB963"/>
      <c r="AGC963"/>
      <c r="AGD963"/>
      <c r="AGE963"/>
      <c r="AGF963"/>
      <c r="AGG963"/>
      <c r="AGH963"/>
      <c r="AGI963"/>
      <c r="AGJ963"/>
      <c r="AGK963"/>
      <c r="AGL963"/>
      <c r="AGM963"/>
      <c r="AGN963"/>
      <c r="AGO963"/>
      <c r="AGP963"/>
      <c r="AGQ963"/>
      <c r="AGR963"/>
      <c r="AGS963"/>
      <c r="AGT963"/>
      <c r="AGU963"/>
      <c r="AGV963"/>
      <c r="AGW963"/>
      <c r="AGX963"/>
      <c r="AGY963"/>
      <c r="AGZ963"/>
      <c r="AHA963"/>
      <c r="AHB963"/>
      <c r="AHC963"/>
      <c r="AHD963"/>
      <c r="AHE963"/>
      <c r="AHF963"/>
      <c r="AHG963"/>
      <c r="AHH963"/>
      <c r="AHI963"/>
      <c r="AHJ963"/>
      <c r="AHK963"/>
      <c r="AHL963"/>
      <c r="AHM963"/>
      <c r="AHN963"/>
      <c r="AHO963"/>
      <c r="AHP963"/>
      <c r="AHQ963"/>
      <c r="AHR963"/>
      <c r="AHS963"/>
      <c r="AHT963"/>
      <c r="AHU963"/>
      <c r="AHV963"/>
      <c r="AHW963"/>
      <c r="AHX963"/>
      <c r="AHY963"/>
      <c r="AHZ963"/>
      <c r="AIA963"/>
      <c r="AIB963"/>
      <c r="AIC963"/>
      <c r="AID963"/>
      <c r="AIE963"/>
      <c r="AIF963"/>
      <c r="AIG963"/>
      <c r="AIH963"/>
      <c r="AII963"/>
      <c r="AIJ963"/>
      <c r="AIK963"/>
      <c r="AIL963"/>
      <c r="AIM963"/>
      <c r="AIN963"/>
      <c r="AIO963"/>
      <c r="AIP963"/>
      <c r="AIQ963"/>
      <c r="AIR963"/>
      <c r="AIS963"/>
      <c r="AIT963"/>
      <c r="AIU963"/>
      <c r="AIV963"/>
      <c r="AIW963"/>
      <c r="AIX963"/>
      <c r="AIY963"/>
      <c r="AIZ963"/>
      <c r="AJA963"/>
      <c r="AJB963"/>
      <c r="AJC963"/>
      <c r="AJD963"/>
      <c r="AJE963"/>
      <c r="AJF963"/>
      <c r="AJG963"/>
      <c r="AJH963"/>
      <c r="AJI963"/>
      <c r="AJJ963"/>
      <c r="AJK963"/>
      <c r="AJL963"/>
      <c r="AJM963"/>
      <c r="AJN963"/>
      <c r="AJO963"/>
      <c r="AJP963"/>
      <c r="AJQ963"/>
      <c r="AJR963"/>
      <c r="AJS963"/>
      <c r="AJT963"/>
      <c r="AJU963"/>
      <c r="AJV963"/>
      <c r="AJW963"/>
      <c r="AJX963"/>
      <c r="AJY963"/>
      <c r="AJZ963"/>
      <c r="AKA963"/>
      <c r="AKB963"/>
      <c r="AKC963"/>
      <c r="AKD963"/>
      <c r="AKE963"/>
      <c r="AKF963"/>
      <c r="AKG963"/>
      <c r="AKH963"/>
      <c r="AKI963"/>
      <c r="AKJ963"/>
      <c r="AKK963"/>
      <c r="AKL963"/>
      <c r="AKM963"/>
      <c r="AKN963"/>
      <c r="AKO963"/>
      <c r="AKP963"/>
      <c r="AKQ963"/>
      <c r="AKR963"/>
      <c r="AKS963"/>
      <c r="AKT963"/>
      <c r="AKU963"/>
      <c r="AKV963"/>
      <c r="AKW963"/>
      <c r="AKX963"/>
      <c r="AKY963"/>
      <c r="AKZ963"/>
      <c r="ALA963"/>
      <c r="ALB963"/>
      <c r="ALC963"/>
      <c r="ALD963"/>
      <c r="ALE963"/>
      <c r="ALF963"/>
      <c r="ALG963"/>
      <c r="ALH963"/>
      <c r="ALI963"/>
      <c r="ALJ963"/>
      <c r="ALK963"/>
      <c r="ALL963"/>
      <c r="ALM963"/>
      <c r="ALN963"/>
      <c r="ALO963"/>
      <c r="ALP963"/>
      <c r="ALQ963"/>
      <c r="ALR963"/>
      <c r="ALS963"/>
      <c r="ALT963"/>
      <c r="ALU963"/>
      <c r="ALV963"/>
      <c r="ALW963"/>
      <c r="ALX963"/>
      <c r="ALY963"/>
      <c r="ALZ963"/>
      <c r="AMA963"/>
      <c r="AMB963"/>
      <c r="AMC963"/>
      <c r="AMD963"/>
      <c r="AME963"/>
      <c r="AMF963"/>
      <c r="AMG963"/>
      <c r="AMH963"/>
      <c r="AMI963"/>
      <c r="AMJ963"/>
    </row>
    <row r="964" spans="1:1024">
      <c r="A964" s="217"/>
      <c r="B964" s="218"/>
      <c r="C964" s="218"/>
      <c r="D964" s="218"/>
      <c r="E964" s="218"/>
      <c r="F964" s="218"/>
      <c r="G964" s="218" t="s">
        <v>171</v>
      </c>
      <c r="H964" s="218" t="s">
        <v>170</v>
      </c>
      <c r="I964" s="218">
        <v>87350</v>
      </c>
      <c r="J964" s="218">
        <v>84576</v>
      </c>
      <c r="K964" s="218">
        <v>84765</v>
      </c>
      <c r="L964" s="219">
        <v>100.2</v>
      </c>
      <c r="M964" s="6"/>
      <c r="N964" s="6"/>
      <c r="O964" s="7"/>
      <c r="P964" s="6"/>
      <c r="Q964" s="6"/>
      <c r="R964" s="3"/>
      <c r="S964"/>
      <c r="T964"/>
      <c r="U964"/>
      <c r="V964"/>
      <c r="W964"/>
      <c r="X964"/>
      <c r="Y964"/>
      <c r="Z964" s="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  <c r="WW964"/>
      <c r="WX964"/>
      <c r="WY964"/>
      <c r="WZ964"/>
      <c r="XA964"/>
      <c r="XB964"/>
      <c r="XC964"/>
      <c r="XD964"/>
      <c r="XE964"/>
      <c r="XF964"/>
      <c r="XG964"/>
      <c r="XH964"/>
      <c r="XI964"/>
      <c r="XJ964"/>
      <c r="XK964"/>
      <c r="XL964"/>
      <c r="XM964"/>
      <c r="XN964"/>
      <c r="XO964"/>
      <c r="XP964"/>
      <c r="XQ964"/>
      <c r="XR964"/>
      <c r="XS964"/>
      <c r="XT964"/>
      <c r="XU964"/>
      <c r="XV964"/>
      <c r="XW964"/>
      <c r="XX964"/>
      <c r="XY964"/>
      <c r="XZ964"/>
      <c r="YA964"/>
      <c r="YB964"/>
      <c r="YC964"/>
      <c r="YD964"/>
      <c r="YE964"/>
      <c r="YF964"/>
      <c r="YG964"/>
      <c r="YH964"/>
      <c r="YI964"/>
      <c r="YJ964"/>
      <c r="YK964"/>
      <c r="YL964"/>
      <c r="YM964"/>
      <c r="YN964"/>
      <c r="YO964"/>
      <c r="YP964"/>
      <c r="YQ964"/>
      <c r="YR964"/>
      <c r="YS964"/>
      <c r="YT964"/>
      <c r="YU964"/>
      <c r="YV964"/>
      <c r="YW964"/>
      <c r="YX964"/>
      <c r="YY964"/>
      <c r="YZ964"/>
      <c r="ZA964"/>
      <c r="ZB964"/>
      <c r="ZC964"/>
      <c r="ZD964"/>
      <c r="ZE964"/>
      <c r="ZF964"/>
      <c r="ZG964"/>
      <c r="ZH964"/>
      <c r="ZI964"/>
      <c r="ZJ964"/>
      <c r="ZK964"/>
      <c r="ZL964"/>
      <c r="ZM964"/>
      <c r="ZN964"/>
      <c r="ZO964"/>
      <c r="ZP964"/>
      <c r="ZQ964"/>
      <c r="ZR964"/>
      <c r="ZS964"/>
      <c r="ZT964"/>
      <c r="ZU964"/>
      <c r="ZV964"/>
      <c r="ZW964"/>
      <c r="ZX964"/>
      <c r="ZY964"/>
      <c r="ZZ964"/>
      <c r="AAA964"/>
      <c r="AAB964"/>
      <c r="AAC964"/>
      <c r="AAD964"/>
      <c r="AAE964"/>
      <c r="AAF964"/>
      <c r="AAG964"/>
      <c r="AAH964"/>
      <c r="AAI964"/>
      <c r="AAJ964"/>
      <c r="AAK964"/>
      <c r="AAL964"/>
      <c r="AAM964"/>
      <c r="AAN964"/>
      <c r="AAO964"/>
      <c r="AAP964"/>
      <c r="AAQ964"/>
      <c r="AAR964"/>
      <c r="AAS964"/>
      <c r="AAT964"/>
      <c r="AAU964"/>
      <c r="AAV964"/>
      <c r="AAW964"/>
      <c r="AAX964"/>
      <c r="AAY964"/>
      <c r="AAZ964"/>
      <c r="ABA964"/>
      <c r="ABB964"/>
      <c r="ABC964"/>
      <c r="ABD964"/>
      <c r="ABE964"/>
      <c r="ABF964"/>
      <c r="ABG964"/>
      <c r="ABH964"/>
      <c r="ABI964"/>
      <c r="ABJ964"/>
      <c r="ABK964"/>
      <c r="ABL964"/>
      <c r="ABM964"/>
      <c r="ABN964"/>
      <c r="ABO964"/>
      <c r="ABP964"/>
      <c r="ABQ964"/>
      <c r="ABR964"/>
      <c r="ABS964"/>
      <c r="ABT964"/>
      <c r="ABU964"/>
      <c r="ABV964"/>
      <c r="ABW964"/>
      <c r="ABX964"/>
      <c r="ABY964"/>
      <c r="ABZ964"/>
      <c r="ACA964"/>
      <c r="ACB964"/>
      <c r="ACC964"/>
      <c r="ACD964"/>
      <c r="ACE964"/>
      <c r="ACF964"/>
      <c r="ACG964"/>
      <c r="ACH964"/>
      <c r="ACI964"/>
      <c r="ACJ964"/>
      <c r="ACK964"/>
      <c r="ACL964"/>
      <c r="ACM964"/>
      <c r="ACN964"/>
      <c r="ACO964"/>
      <c r="ACP964"/>
      <c r="ACQ964"/>
      <c r="ACR964"/>
      <c r="ACS964"/>
      <c r="ACT964"/>
      <c r="ACU964"/>
      <c r="ACV964"/>
      <c r="ACW964"/>
      <c r="ACX964"/>
      <c r="ACY964"/>
      <c r="ACZ964"/>
      <c r="ADA964"/>
      <c r="ADB964"/>
      <c r="ADC964"/>
      <c r="ADD964"/>
      <c r="ADE964"/>
      <c r="ADF964"/>
      <c r="ADG964"/>
      <c r="ADH964"/>
      <c r="ADI964"/>
      <c r="ADJ964"/>
      <c r="ADK964"/>
      <c r="ADL964"/>
      <c r="ADM964"/>
      <c r="ADN964"/>
      <c r="ADO964"/>
      <c r="ADP964"/>
      <c r="ADQ964"/>
      <c r="ADR964"/>
      <c r="ADS964"/>
      <c r="ADT964"/>
      <c r="ADU964"/>
      <c r="ADV964"/>
      <c r="ADW964"/>
      <c r="ADX964"/>
      <c r="ADY964"/>
      <c r="ADZ964"/>
      <c r="AEA964"/>
      <c r="AEB964"/>
      <c r="AEC964"/>
      <c r="AED964"/>
      <c r="AEE964"/>
      <c r="AEF964"/>
      <c r="AEG964"/>
      <c r="AEH964"/>
      <c r="AEI964"/>
      <c r="AEJ964"/>
      <c r="AEK964"/>
      <c r="AEL964"/>
      <c r="AEM964"/>
      <c r="AEN964"/>
      <c r="AEO964"/>
      <c r="AEP964"/>
      <c r="AEQ964"/>
      <c r="AER964"/>
      <c r="AES964"/>
      <c r="AET964"/>
      <c r="AEU964"/>
      <c r="AEV964"/>
      <c r="AEW964"/>
      <c r="AEX964"/>
      <c r="AEY964"/>
      <c r="AEZ964"/>
      <c r="AFA964"/>
      <c r="AFB964"/>
      <c r="AFC964"/>
      <c r="AFD964"/>
      <c r="AFE964"/>
      <c r="AFF964"/>
      <c r="AFG964"/>
      <c r="AFH964"/>
      <c r="AFI964"/>
      <c r="AFJ964"/>
      <c r="AFK964"/>
      <c r="AFL964"/>
      <c r="AFM964"/>
      <c r="AFN964"/>
      <c r="AFO964"/>
      <c r="AFP964"/>
      <c r="AFQ964"/>
      <c r="AFR964"/>
      <c r="AFS964"/>
      <c r="AFT964"/>
      <c r="AFU964"/>
      <c r="AFV964"/>
      <c r="AFW964"/>
      <c r="AFX964"/>
      <c r="AFY964"/>
      <c r="AFZ964"/>
      <c r="AGA964"/>
      <c r="AGB964"/>
      <c r="AGC964"/>
      <c r="AGD964"/>
      <c r="AGE964"/>
      <c r="AGF964"/>
      <c r="AGG964"/>
      <c r="AGH964"/>
      <c r="AGI964"/>
      <c r="AGJ964"/>
      <c r="AGK964"/>
      <c r="AGL964"/>
      <c r="AGM964"/>
      <c r="AGN964"/>
      <c r="AGO964"/>
      <c r="AGP964"/>
      <c r="AGQ964"/>
      <c r="AGR964"/>
      <c r="AGS964"/>
      <c r="AGT964"/>
      <c r="AGU964"/>
      <c r="AGV964"/>
      <c r="AGW964"/>
      <c r="AGX964"/>
      <c r="AGY964"/>
      <c r="AGZ964"/>
      <c r="AHA964"/>
      <c r="AHB964"/>
      <c r="AHC964"/>
      <c r="AHD964"/>
      <c r="AHE964"/>
      <c r="AHF964"/>
      <c r="AHG964"/>
      <c r="AHH964"/>
      <c r="AHI964"/>
      <c r="AHJ964"/>
      <c r="AHK964"/>
      <c r="AHL964"/>
      <c r="AHM964"/>
      <c r="AHN964"/>
      <c r="AHO964"/>
      <c r="AHP964"/>
      <c r="AHQ964"/>
      <c r="AHR964"/>
      <c r="AHS964"/>
      <c r="AHT964"/>
      <c r="AHU964"/>
      <c r="AHV964"/>
      <c r="AHW964"/>
      <c r="AHX964"/>
      <c r="AHY964"/>
      <c r="AHZ964"/>
      <c r="AIA964"/>
      <c r="AIB964"/>
      <c r="AIC964"/>
      <c r="AID964"/>
      <c r="AIE964"/>
      <c r="AIF964"/>
      <c r="AIG964"/>
      <c r="AIH964"/>
      <c r="AII964"/>
      <c r="AIJ964"/>
      <c r="AIK964"/>
      <c r="AIL964"/>
      <c r="AIM964"/>
      <c r="AIN964"/>
      <c r="AIO964"/>
      <c r="AIP964"/>
      <c r="AIQ964"/>
      <c r="AIR964"/>
      <c r="AIS964"/>
      <c r="AIT964"/>
      <c r="AIU964"/>
      <c r="AIV964"/>
      <c r="AIW964"/>
      <c r="AIX964"/>
      <c r="AIY964"/>
      <c r="AIZ964"/>
      <c r="AJA964"/>
      <c r="AJB964"/>
      <c r="AJC964"/>
      <c r="AJD964"/>
      <c r="AJE964"/>
      <c r="AJF964"/>
      <c r="AJG964"/>
      <c r="AJH964"/>
      <c r="AJI964"/>
      <c r="AJJ964"/>
      <c r="AJK964"/>
      <c r="AJL964"/>
      <c r="AJM964"/>
      <c r="AJN964"/>
      <c r="AJO964"/>
      <c r="AJP964"/>
      <c r="AJQ964"/>
      <c r="AJR964"/>
      <c r="AJS964"/>
      <c r="AJT964"/>
      <c r="AJU964"/>
      <c r="AJV964"/>
      <c r="AJW964"/>
      <c r="AJX964"/>
      <c r="AJY964"/>
      <c r="AJZ964"/>
      <c r="AKA964"/>
      <c r="AKB964"/>
      <c r="AKC964"/>
      <c r="AKD964"/>
      <c r="AKE964"/>
      <c r="AKF964"/>
      <c r="AKG964"/>
      <c r="AKH964"/>
      <c r="AKI964"/>
      <c r="AKJ964"/>
      <c r="AKK964"/>
      <c r="AKL964"/>
      <c r="AKM964"/>
      <c r="AKN964"/>
      <c r="AKO964"/>
      <c r="AKP964"/>
      <c r="AKQ964"/>
      <c r="AKR964"/>
      <c r="AKS964"/>
      <c r="AKT964"/>
      <c r="AKU964"/>
      <c r="AKV964"/>
      <c r="AKW964"/>
      <c r="AKX964"/>
      <c r="AKY964"/>
      <c r="AKZ964"/>
      <c r="ALA964"/>
      <c r="ALB964"/>
      <c r="ALC964"/>
      <c r="ALD964"/>
      <c r="ALE964"/>
      <c r="ALF964"/>
      <c r="ALG964"/>
      <c r="ALH964"/>
      <c r="ALI964"/>
      <c r="ALJ964"/>
      <c r="ALK964"/>
      <c r="ALL964"/>
      <c r="ALM964"/>
      <c r="ALN964"/>
      <c r="ALO964"/>
      <c r="ALP964"/>
      <c r="ALQ964"/>
      <c r="ALR964"/>
      <c r="ALS964"/>
      <c r="ALT964"/>
      <c r="ALU964"/>
      <c r="ALV964"/>
      <c r="ALW964"/>
      <c r="ALX964"/>
      <c r="ALY964"/>
      <c r="ALZ964"/>
      <c r="AMA964"/>
      <c r="AMB964"/>
      <c r="AMC964"/>
      <c r="AMD964"/>
      <c r="AME964"/>
      <c r="AMF964"/>
      <c r="AMG964"/>
      <c r="AMH964"/>
      <c r="AMI964"/>
      <c r="AMJ964"/>
    </row>
    <row r="965" spans="1:1024">
      <c r="A965" s="217"/>
      <c r="B965" s="218"/>
      <c r="C965" s="218"/>
      <c r="D965" s="218"/>
      <c r="E965" s="218"/>
      <c r="F965" s="218"/>
      <c r="G965" s="218" t="s">
        <v>172</v>
      </c>
      <c r="H965" s="218" t="s">
        <v>170</v>
      </c>
      <c r="I965" s="218">
        <v>93979</v>
      </c>
      <c r="J965" s="218">
        <v>92446</v>
      </c>
      <c r="K965" s="218">
        <v>91980</v>
      </c>
      <c r="L965" s="219">
        <v>99.5</v>
      </c>
      <c r="M965" s="6"/>
      <c r="N965" s="6"/>
      <c r="O965" s="7"/>
      <c r="P965" s="6"/>
      <c r="Q965" s="6"/>
      <c r="R965" s="3"/>
      <c r="S965"/>
      <c r="T965"/>
      <c r="U965"/>
      <c r="V965"/>
      <c r="W965"/>
      <c r="X965"/>
      <c r="Y965"/>
      <c r="Z965" s="4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  <c r="ALZ965"/>
      <c r="AMA965"/>
      <c r="AMB965"/>
      <c r="AMC965"/>
      <c r="AMD965"/>
      <c r="AME965"/>
      <c r="AMF965"/>
      <c r="AMG965"/>
      <c r="AMH965"/>
      <c r="AMI965"/>
      <c r="AMJ965"/>
    </row>
    <row r="966" spans="1:1024">
      <c r="A966" s="217"/>
      <c r="B966" s="218"/>
      <c r="C966" s="218"/>
      <c r="D966" s="218"/>
      <c r="E966" s="218"/>
      <c r="F966" s="218"/>
      <c r="G966" s="218" t="s">
        <v>158</v>
      </c>
      <c r="H966" s="218" t="s">
        <v>101</v>
      </c>
      <c r="I966" s="218">
        <v>41507</v>
      </c>
      <c r="J966" s="218">
        <v>35506</v>
      </c>
      <c r="K966" s="218">
        <v>37851</v>
      </c>
      <c r="L966" s="219">
        <v>106.6</v>
      </c>
      <c r="M966" s="6"/>
      <c r="N966" s="6"/>
      <c r="O966" s="7"/>
      <c r="P966" s="6"/>
      <c r="Q966" s="6"/>
      <c r="R966" s="3"/>
      <c r="S966"/>
      <c r="T966"/>
      <c r="U966"/>
      <c r="V966"/>
      <c r="W966"/>
      <c r="X966"/>
      <c r="Y966"/>
      <c r="Z966" s="4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  <c r="ALZ966"/>
      <c r="AMA966"/>
      <c r="AMB966"/>
      <c r="AMC966"/>
      <c r="AMD966"/>
      <c r="AME966"/>
      <c r="AMF966"/>
      <c r="AMG966"/>
      <c r="AMH966"/>
      <c r="AMI966"/>
      <c r="AMJ966"/>
    </row>
    <row r="967" spans="1:1024">
      <c r="A967" s="217"/>
      <c r="B967" s="218"/>
      <c r="C967" s="218"/>
      <c r="D967" s="218"/>
      <c r="E967" s="218"/>
      <c r="F967" s="218"/>
      <c r="G967" s="218" t="s">
        <v>159</v>
      </c>
      <c r="H967" s="218" t="s">
        <v>101</v>
      </c>
      <c r="I967" s="218">
        <v>148679</v>
      </c>
      <c r="J967" s="218">
        <v>140679</v>
      </c>
      <c r="K967" s="218">
        <v>143216</v>
      </c>
      <c r="L967" s="219">
        <v>101.8</v>
      </c>
      <c r="M967" s="6"/>
      <c r="N967" s="6"/>
      <c r="O967" s="7"/>
      <c r="P967" s="6"/>
      <c r="Q967" s="6"/>
      <c r="R967" s="3"/>
      <c r="S967"/>
      <c r="T967"/>
      <c r="U967"/>
      <c r="V967"/>
      <c r="W967"/>
      <c r="X967"/>
      <c r="Y967"/>
      <c r="Z967" s="4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  <c r="ALZ967"/>
      <c r="AMA967"/>
      <c r="AMB967"/>
      <c r="AMC967"/>
      <c r="AMD967"/>
      <c r="AME967"/>
      <c r="AMF967"/>
      <c r="AMG967"/>
      <c r="AMH967"/>
      <c r="AMI967"/>
      <c r="AMJ967"/>
    </row>
    <row r="968" spans="1:1024">
      <c r="A968" s="217"/>
      <c r="B968" s="218"/>
      <c r="C968" s="218"/>
      <c r="D968" s="218"/>
      <c r="E968" s="218"/>
      <c r="F968" s="218"/>
      <c r="G968" s="218" t="s">
        <v>173</v>
      </c>
      <c r="H968" s="218" t="s">
        <v>170</v>
      </c>
      <c r="I968" s="218">
        <v>74755</v>
      </c>
      <c r="J968" s="218">
        <v>74834</v>
      </c>
      <c r="K968" s="218">
        <v>70369</v>
      </c>
      <c r="L968" s="219">
        <v>94</v>
      </c>
      <c r="M968" s="6"/>
      <c r="N968" s="6"/>
      <c r="O968" s="7"/>
      <c r="P968" s="6"/>
      <c r="Q968" s="6"/>
      <c r="R968" s="3"/>
      <c r="S968"/>
      <c r="T968"/>
      <c r="U968"/>
      <c r="V968"/>
      <c r="W968"/>
      <c r="X968"/>
      <c r="Y968"/>
      <c r="Z968" s="4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  <c r="ALZ968"/>
      <c r="AMA968"/>
      <c r="AMB968"/>
      <c r="AMC968"/>
      <c r="AMD968"/>
      <c r="AME968"/>
      <c r="AMF968"/>
      <c r="AMG968"/>
      <c r="AMH968"/>
      <c r="AMI968"/>
      <c r="AMJ968"/>
    </row>
    <row r="969" spans="1:1024">
      <c r="A969" s="217"/>
      <c r="B969" s="218"/>
      <c r="C969" s="218"/>
      <c r="D969" s="218"/>
      <c r="E969" s="218"/>
      <c r="F969" s="218"/>
      <c r="G969" s="218" t="s">
        <v>177</v>
      </c>
      <c r="H969" s="218" t="s">
        <v>170</v>
      </c>
      <c r="I969" s="218">
        <v>2943040</v>
      </c>
      <c r="J969" s="218">
        <v>2869324</v>
      </c>
      <c r="K969" s="218">
        <v>3014841</v>
      </c>
      <c r="L969" s="219">
        <v>105.1</v>
      </c>
      <c r="M969" s="6"/>
      <c r="N969" s="6"/>
      <c r="O969" s="7"/>
      <c r="P969" s="6"/>
      <c r="Q969" s="6"/>
      <c r="R969" s="3"/>
      <c r="S969"/>
      <c r="T969"/>
      <c r="U969"/>
      <c r="V969"/>
      <c r="W969"/>
      <c r="X969"/>
      <c r="Y969"/>
      <c r="Z969" s="4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  <c r="WW969"/>
      <c r="WX969"/>
      <c r="WY969"/>
      <c r="WZ969"/>
      <c r="XA969"/>
      <c r="XB969"/>
      <c r="XC969"/>
      <c r="XD969"/>
      <c r="XE969"/>
      <c r="XF969"/>
      <c r="XG969"/>
      <c r="XH969"/>
      <c r="XI969"/>
      <c r="XJ969"/>
      <c r="XK969"/>
      <c r="XL969"/>
      <c r="XM969"/>
      <c r="XN969"/>
      <c r="XO969"/>
      <c r="XP969"/>
      <c r="XQ969"/>
      <c r="XR969"/>
      <c r="XS969"/>
      <c r="XT969"/>
      <c r="XU969"/>
      <c r="XV969"/>
      <c r="XW969"/>
      <c r="XX969"/>
      <c r="XY969"/>
      <c r="XZ969"/>
      <c r="YA969"/>
      <c r="YB969"/>
      <c r="YC969"/>
      <c r="YD969"/>
      <c r="YE969"/>
      <c r="YF969"/>
      <c r="YG969"/>
      <c r="YH969"/>
      <c r="YI969"/>
      <c r="YJ969"/>
      <c r="YK969"/>
      <c r="YL969"/>
      <c r="YM969"/>
      <c r="YN969"/>
      <c r="YO969"/>
      <c r="YP969"/>
      <c r="YQ969"/>
      <c r="YR969"/>
      <c r="YS969"/>
      <c r="YT969"/>
      <c r="YU969"/>
      <c r="YV969"/>
      <c r="YW969"/>
      <c r="YX969"/>
      <c r="YY969"/>
      <c r="YZ969"/>
      <c r="ZA969"/>
      <c r="ZB969"/>
      <c r="ZC969"/>
      <c r="ZD969"/>
      <c r="ZE969"/>
      <c r="ZF969"/>
      <c r="ZG969"/>
      <c r="ZH969"/>
      <c r="ZI969"/>
      <c r="ZJ969"/>
      <c r="ZK969"/>
      <c r="ZL969"/>
      <c r="ZM969"/>
      <c r="ZN969"/>
      <c r="ZO969"/>
      <c r="ZP969"/>
      <c r="ZQ969"/>
      <c r="ZR969"/>
      <c r="ZS969"/>
      <c r="ZT969"/>
      <c r="ZU969"/>
      <c r="ZV969"/>
      <c r="ZW969"/>
      <c r="ZX969"/>
      <c r="ZY969"/>
      <c r="ZZ969"/>
      <c r="AAA969"/>
      <c r="AAB969"/>
      <c r="AAC969"/>
      <c r="AAD969"/>
      <c r="AAE969"/>
      <c r="AAF969"/>
      <c r="AAG969"/>
      <c r="AAH969"/>
      <c r="AAI969"/>
      <c r="AAJ969"/>
      <c r="AAK969"/>
      <c r="AAL969"/>
      <c r="AAM969"/>
      <c r="AAN969"/>
      <c r="AAO969"/>
      <c r="AAP969"/>
      <c r="AAQ969"/>
      <c r="AAR969"/>
      <c r="AAS969"/>
      <c r="AAT969"/>
      <c r="AAU969"/>
      <c r="AAV969"/>
      <c r="AAW969"/>
      <c r="AAX969"/>
      <c r="AAY969"/>
      <c r="AAZ969"/>
      <c r="ABA969"/>
      <c r="ABB969"/>
      <c r="ABC969"/>
      <c r="ABD969"/>
      <c r="ABE969"/>
      <c r="ABF969"/>
      <c r="ABG969"/>
      <c r="ABH969"/>
      <c r="ABI969"/>
      <c r="ABJ969"/>
      <c r="ABK969"/>
      <c r="ABL969"/>
      <c r="ABM969"/>
      <c r="ABN969"/>
      <c r="ABO969"/>
      <c r="ABP969"/>
      <c r="ABQ969"/>
      <c r="ABR969"/>
      <c r="ABS969"/>
      <c r="ABT969"/>
      <c r="ABU969"/>
      <c r="ABV969"/>
      <c r="ABW969"/>
      <c r="ABX969"/>
      <c r="ABY969"/>
      <c r="ABZ969"/>
      <c r="ACA969"/>
      <c r="ACB969"/>
      <c r="ACC969"/>
      <c r="ACD969"/>
      <c r="ACE969"/>
      <c r="ACF969"/>
      <c r="ACG969"/>
      <c r="ACH969"/>
      <c r="ACI969"/>
      <c r="ACJ969"/>
      <c r="ACK969"/>
      <c r="ACL969"/>
      <c r="ACM969"/>
      <c r="ACN969"/>
      <c r="ACO969"/>
      <c r="ACP969"/>
      <c r="ACQ969"/>
      <c r="ACR969"/>
      <c r="ACS969"/>
      <c r="ACT969"/>
      <c r="ACU969"/>
      <c r="ACV969"/>
      <c r="ACW969"/>
      <c r="ACX969"/>
      <c r="ACY969"/>
      <c r="ACZ969"/>
      <c r="ADA969"/>
      <c r="ADB969"/>
      <c r="ADC969"/>
      <c r="ADD969"/>
      <c r="ADE969"/>
      <c r="ADF969"/>
      <c r="ADG969"/>
      <c r="ADH969"/>
      <c r="ADI969"/>
      <c r="ADJ969"/>
      <c r="ADK969"/>
      <c r="ADL969"/>
      <c r="ADM969"/>
      <c r="ADN969"/>
      <c r="ADO969"/>
      <c r="ADP969"/>
      <c r="ADQ969"/>
      <c r="ADR969"/>
      <c r="ADS969"/>
      <c r="ADT969"/>
      <c r="ADU969"/>
      <c r="ADV969"/>
      <c r="ADW969"/>
      <c r="ADX969"/>
      <c r="ADY969"/>
      <c r="ADZ969"/>
      <c r="AEA969"/>
      <c r="AEB969"/>
      <c r="AEC969"/>
      <c r="AED969"/>
      <c r="AEE969"/>
      <c r="AEF969"/>
      <c r="AEG969"/>
      <c r="AEH969"/>
      <c r="AEI969"/>
      <c r="AEJ969"/>
      <c r="AEK969"/>
      <c r="AEL969"/>
      <c r="AEM969"/>
      <c r="AEN969"/>
      <c r="AEO969"/>
      <c r="AEP969"/>
      <c r="AEQ969"/>
      <c r="AER969"/>
      <c r="AES969"/>
      <c r="AET969"/>
      <c r="AEU969"/>
      <c r="AEV969"/>
      <c r="AEW969"/>
      <c r="AEX969"/>
      <c r="AEY969"/>
      <c r="AEZ969"/>
      <c r="AFA969"/>
      <c r="AFB969"/>
      <c r="AFC969"/>
      <c r="AFD969"/>
      <c r="AFE969"/>
      <c r="AFF969"/>
      <c r="AFG969"/>
      <c r="AFH969"/>
      <c r="AFI969"/>
      <c r="AFJ969"/>
      <c r="AFK969"/>
      <c r="AFL969"/>
      <c r="AFM969"/>
      <c r="AFN969"/>
      <c r="AFO969"/>
      <c r="AFP969"/>
      <c r="AFQ969"/>
      <c r="AFR969"/>
      <c r="AFS969"/>
      <c r="AFT969"/>
      <c r="AFU969"/>
      <c r="AFV969"/>
      <c r="AFW969"/>
      <c r="AFX969"/>
      <c r="AFY969"/>
      <c r="AFZ969"/>
      <c r="AGA969"/>
      <c r="AGB969"/>
      <c r="AGC969"/>
      <c r="AGD969"/>
      <c r="AGE969"/>
      <c r="AGF969"/>
      <c r="AGG969"/>
      <c r="AGH969"/>
      <c r="AGI969"/>
      <c r="AGJ969"/>
      <c r="AGK969"/>
      <c r="AGL969"/>
      <c r="AGM969"/>
      <c r="AGN969"/>
      <c r="AGO969"/>
      <c r="AGP969"/>
      <c r="AGQ969"/>
      <c r="AGR969"/>
      <c r="AGS969"/>
      <c r="AGT969"/>
      <c r="AGU969"/>
      <c r="AGV969"/>
      <c r="AGW969"/>
      <c r="AGX969"/>
      <c r="AGY969"/>
      <c r="AGZ969"/>
      <c r="AHA969"/>
      <c r="AHB969"/>
      <c r="AHC969"/>
      <c r="AHD969"/>
      <c r="AHE969"/>
      <c r="AHF969"/>
      <c r="AHG969"/>
      <c r="AHH969"/>
      <c r="AHI969"/>
      <c r="AHJ969"/>
      <c r="AHK969"/>
      <c r="AHL969"/>
      <c r="AHM969"/>
      <c r="AHN969"/>
      <c r="AHO969"/>
      <c r="AHP969"/>
      <c r="AHQ969"/>
      <c r="AHR969"/>
      <c r="AHS969"/>
      <c r="AHT969"/>
      <c r="AHU969"/>
      <c r="AHV969"/>
      <c r="AHW969"/>
      <c r="AHX969"/>
      <c r="AHY969"/>
      <c r="AHZ969"/>
      <c r="AIA969"/>
      <c r="AIB969"/>
      <c r="AIC969"/>
      <c r="AID969"/>
      <c r="AIE969"/>
      <c r="AIF969"/>
      <c r="AIG969"/>
      <c r="AIH969"/>
      <c r="AII969"/>
      <c r="AIJ969"/>
      <c r="AIK969"/>
      <c r="AIL969"/>
      <c r="AIM969"/>
      <c r="AIN969"/>
      <c r="AIO969"/>
      <c r="AIP969"/>
      <c r="AIQ969"/>
      <c r="AIR969"/>
      <c r="AIS969"/>
      <c r="AIT969"/>
      <c r="AIU969"/>
      <c r="AIV969"/>
      <c r="AIW969"/>
      <c r="AIX969"/>
      <c r="AIY969"/>
      <c r="AIZ969"/>
      <c r="AJA969"/>
      <c r="AJB969"/>
      <c r="AJC969"/>
      <c r="AJD969"/>
      <c r="AJE969"/>
      <c r="AJF969"/>
      <c r="AJG969"/>
      <c r="AJH969"/>
      <c r="AJI969"/>
      <c r="AJJ969"/>
      <c r="AJK969"/>
      <c r="AJL969"/>
      <c r="AJM969"/>
      <c r="AJN969"/>
      <c r="AJO969"/>
      <c r="AJP969"/>
      <c r="AJQ969"/>
      <c r="AJR969"/>
      <c r="AJS969"/>
      <c r="AJT969"/>
      <c r="AJU969"/>
      <c r="AJV969"/>
      <c r="AJW969"/>
      <c r="AJX969"/>
      <c r="AJY969"/>
      <c r="AJZ969"/>
      <c r="AKA969"/>
      <c r="AKB969"/>
      <c r="AKC969"/>
      <c r="AKD969"/>
      <c r="AKE969"/>
      <c r="AKF969"/>
      <c r="AKG969"/>
      <c r="AKH969"/>
      <c r="AKI969"/>
      <c r="AKJ969"/>
      <c r="AKK969"/>
      <c r="AKL969"/>
      <c r="AKM969"/>
      <c r="AKN969"/>
      <c r="AKO969"/>
      <c r="AKP969"/>
      <c r="AKQ969"/>
      <c r="AKR969"/>
      <c r="AKS969"/>
      <c r="AKT969"/>
      <c r="AKU969"/>
      <c r="AKV969"/>
      <c r="AKW969"/>
      <c r="AKX969"/>
      <c r="AKY969"/>
      <c r="AKZ969"/>
      <c r="ALA969"/>
      <c r="ALB969"/>
      <c r="ALC969"/>
      <c r="ALD969"/>
      <c r="ALE969"/>
      <c r="ALF969"/>
      <c r="ALG969"/>
      <c r="ALH969"/>
      <c r="ALI969"/>
      <c r="ALJ969"/>
      <c r="ALK969"/>
      <c r="ALL969"/>
      <c r="ALM969"/>
      <c r="ALN969"/>
      <c r="ALO969"/>
      <c r="ALP969"/>
      <c r="ALQ969"/>
      <c r="ALR969"/>
      <c r="ALS969"/>
      <c r="ALT969"/>
      <c r="ALU969"/>
      <c r="ALV969"/>
      <c r="ALW969"/>
      <c r="ALX969"/>
      <c r="ALY969"/>
      <c r="ALZ969"/>
      <c r="AMA969"/>
      <c r="AMB969"/>
      <c r="AMC969"/>
      <c r="AMD969"/>
      <c r="AME969"/>
      <c r="AMF969"/>
      <c r="AMG969"/>
      <c r="AMH969"/>
      <c r="AMI969"/>
      <c r="AMJ969"/>
    </row>
    <row r="970" spans="1:1024" ht="27">
      <c r="A970" s="217" t="s">
        <v>337</v>
      </c>
      <c r="B970" s="218"/>
      <c r="C970" s="218"/>
      <c r="D970" s="218"/>
      <c r="E970" s="218"/>
      <c r="F970" s="218"/>
      <c r="G970" s="218"/>
      <c r="H970" s="218"/>
      <c r="I970" s="218"/>
      <c r="J970" s="218"/>
      <c r="K970" s="218"/>
      <c r="L970" s="219"/>
      <c r="M970" s="6"/>
      <c r="N970" s="6"/>
      <c r="O970" s="7"/>
      <c r="P970" s="6"/>
      <c r="Q970" s="6"/>
      <c r="R970" s="3"/>
      <c r="S970"/>
      <c r="T970"/>
      <c r="U970"/>
      <c r="V970"/>
      <c r="W970"/>
      <c r="X970"/>
      <c r="Y970"/>
      <c r="Z970" s="4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  <c r="ALZ970"/>
      <c r="AMA970"/>
      <c r="AMB970"/>
      <c r="AMC970"/>
      <c r="AMD970"/>
      <c r="AME970"/>
      <c r="AMF970"/>
      <c r="AMG970"/>
      <c r="AMH970"/>
      <c r="AMI970"/>
      <c r="AMJ970"/>
    </row>
    <row r="971" spans="1:1024" ht="27">
      <c r="A971" s="217" t="s">
        <v>401</v>
      </c>
      <c r="B971" s="218"/>
      <c r="C971" s="218">
        <v>3288309559</v>
      </c>
      <c r="D971" s="218">
        <v>3783509559</v>
      </c>
      <c r="E971" s="218">
        <v>3726730374</v>
      </c>
      <c r="F971" s="218">
        <v>98.5</v>
      </c>
      <c r="G971" s="218" t="s">
        <v>169</v>
      </c>
      <c r="H971" s="218" t="s">
        <v>170</v>
      </c>
      <c r="I971" s="218">
        <v>178320</v>
      </c>
      <c r="J971" s="218">
        <v>180646</v>
      </c>
      <c r="K971" s="218">
        <v>178104</v>
      </c>
      <c r="L971" s="219">
        <v>98.6</v>
      </c>
      <c r="M971" s="6"/>
      <c r="N971" s="6"/>
      <c r="O971" s="7"/>
      <c r="P971" s="6"/>
      <c r="Q971" s="6"/>
      <c r="R971" s="3"/>
      <c r="S971"/>
      <c r="T971"/>
      <c r="U971"/>
      <c r="V971"/>
      <c r="W971"/>
      <c r="X971"/>
      <c r="Y971"/>
      <c r="Z971" s="4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  <c r="ALZ971"/>
      <c r="AMA971"/>
      <c r="AMB971"/>
      <c r="AMC971"/>
      <c r="AMD971"/>
      <c r="AME971"/>
      <c r="AMF971"/>
      <c r="AMG971"/>
      <c r="AMH971"/>
      <c r="AMI971"/>
      <c r="AMJ971"/>
    </row>
    <row r="972" spans="1:1024">
      <c r="A972" s="217"/>
      <c r="B972" s="218"/>
      <c r="C972" s="218"/>
      <c r="D972" s="218"/>
      <c r="E972" s="218"/>
      <c r="F972" s="218"/>
      <c r="G972" s="218" t="s">
        <v>171</v>
      </c>
      <c r="H972" s="218" t="s">
        <v>170</v>
      </c>
      <c r="I972" s="218">
        <v>81186</v>
      </c>
      <c r="J972" s="218">
        <v>82388</v>
      </c>
      <c r="K972" s="218">
        <v>83574</v>
      </c>
      <c r="L972" s="219">
        <v>101.4</v>
      </c>
      <c r="M972" s="6"/>
      <c r="N972" s="6"/>
      <c r="O972" s="7"/>
      <c r="P972" s="6"/>
      <c r="Q972" s="6"/>
      <c r="R972" s="3"/>
      <c r="S972"/>
      <c r="T972"/>
      <c r="U972"/>
      <c r="V972"/>
      <c r="W972"/>
      <c r="X972"/>
      <c r="Y972"/>
      <c r="Z972" s="4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  <c r="VW972"/>
      <c r="VX972"/>
      <c r="VY972"/>
      <c r="VZ972"/>
      <c r="WA972"/>
      <c r="WB972"/>
      <c r="WC972"/>
      <c r="WD972"/>
      <c r="WE972"/>
      <c r="WF972"/>
      <c r="WG972"/>
      <c r="WH972"/>
      <c r="WI972"/>
      <c r="WJ972"/>
      <c r="WK972"/>
      <c r="WL972"/>
      <c r="WM972"/>
      <c r="WN972"/>
      <c r="WO972"/>
      <c r="WP972"/>
      <c r="WQ972"/>
      <c r="WR972"/>
      <c r="WS972"/>
      <c r="WT972"/>
      <c r="WU972"/>
      <c r="WV972"/>
      <c r="WW972"/>
      <c r="WX972"/>
      <c r="WY972"/>
      <c r="WZ972"/>
      <c r="XA972"/>
      <c r="XB972"/>
      <c r="XC972"/>
      <c r="XD972"/>
      <c r="XE972"/>
      <c r="XF972"/>
      <c r="XG972"/>
      <c r="XH972"/>
      <c r="XI972"/>
      <c r="XJ972"/>
      <c r="XK972"/>
      <c r="XL972"/>
      <c r="XM972"/>
      <c r="XN972"/>
      <c r="XO972"/>
      <c r="XP972"/>
      <c r="XQ972"/>
      <c r="XR972"/>
      <c r="XS972"/>
      <c r="XT972"/>
      <c r="XU972"/>
      <c r="XV972"/>
      <c r="XW972"/>
      <c r="XX972"/>
      <c r="XY972"/>
      <c r="XZ972"/>
      <c r="YA972"/>
      <c r="YB972"/>
      <c r="YC972"/>
      <c r="YD972"/>
      <c r="YE972"/>
      <c r="YF972"/>
      <c r="YG972"/>
      <c r="YH972"/>
      <c r="YI972"/>
      <c r="YJ972"/>
      <c r="YK972"/>
      <c r="YL972"/>
      <c r="YM972"/>
      <c r="YN972"/>
      <c r="YO972"/>
      <c r="YP972"/>
      <c r="YQ972"/>
      <c r="YR972"/>
      <c r="YS972"/>
      <c r="YT972"/>
      <c r="YU972"/>
      <c r="YV972"/>
      <c r="YW972"/>
      <c r="YX972"/>
      <c r="YY972"/>
      <c r="YZ972"/>
      <c r="ZA972"/>
      <c r="ZB972"/>
      <c r="ZC972"/>
      <c r="ZD972"/>
      <c r="ZE972"/>
      <c r="ZF972"/>
      <c r="ZG972"/>
      <c r="ZH972"/>
      <c r="ZI972"/>
      <c r="ZJ972"/>
      <c r="ZK972"/>
      <c r="ZL972"/>
      <c r="ZM972"/>
      <c r="ZN972"/>
      <c r="ZO972"/>
      <c r="ZP972"/>
      <c r="ZQ972"/>
      <c r="ZR972"/>
      <c r="ZS972"/>
      <c r="ZT972"/>
      <c r="ZU972"/>
      <c r="ZV972"/>
      <c r="ZW972"/>
      <c r="ZX972"/>
      <c r="ZY972"/>
      <c r="ZZ972"/>
      <c r="AAA972"/>
      <c r="AAB972"/>
      <c r="AAC972"/>
      <c r="AAD972"/>
      <c r="AAE972"/>
      <c r="AAF972"/>
      <c r="AAG972"/>
      <c r="AAH972"/>
      <c r="AAI972"/>
      <c r="AAJ972"/>
      <c r="AAK972"/>
      <c r="AAL972"/>
      <c r="AAM972"/>
      <c r="AAN972"/>
      <c r="AAO972"/>
      <c r="AAP972"/>
      <c r="AAQ972"/>
      <c r="AAR972"/>
      <c r="AAS972"/>
      <c r="AAT972"/>
      <c r="AAU972"/>
      <c r="AAV972"/>
      <c r="AAW972"/>
      <c r="AAX972"/>
      <c r="AAY972"/>
      <c r="AAZ972"/>
      <c r="ABA972"/>
      <c r="ABB972"/>
      <c r="ABC972"/>
      <c r="ABD972"/>
      <c r="ABE972"/>
      <c r="ABF972"/>
      <c r="ABG972"/>
      <c r="ABH972"/>
      <c r="ABI972"/>
      <c r="ABJ972"/>
      <c r="ABK972"/>
      <c r="ABL972"/>
      <c r="ABM972"/>
      <c r="ABN972"/>
      <c r="ABO972"/>
      <c r="ABP972"/>
      <c r="ABQ972"/>
      <c r="ABR972"/>
      <c r="ABS972"/>
      <c r="ABT972"/>
      <c r="ABU972"/>
      <c r="ABV972"/>
      <c r="ABW972"/>
      <c r="ABX972"/>
      <c r="ABY972"/>
      <c r="ABZ972"/>
      <c r="ACA972"/>
      <c r="ACB972"/>
      <c r="ACC972"/>
      <c r="ACD972"/>
      <c r="ACE972"/>
      <c r="ACF972"/>
      <c r="ACG972"/>
      <c r="ACH972"/>
      <c r="ACI972"/>
      <c r="ACJ972"/>
      <c r="ACK972"/>
      <c r="ACL972"/>
      <c r="ACM972"/>
      <c r="ACN972"/>
      <c r="ACO972"/>
      <c r="ACP972"/>
      <c r="ACQ972"/>
      <c r="ACR972"/>
      <c r="ACS972"/>
      <c r="ACT972"/>
      <c r="ACU972"/>
      <c r="ACV972"/>
      <c r="ACW972"/>
      <c r="ACX972"/>
      <c r="ACY972"/>
      <c r="ACZ972"/>
      <c r="ADA972"/>
      <c r="ADB972"/>
      <c r="ADC972"/>
      <c r="ADD972"/>
      <c r="ADE972"/>
      <c r="ADF972"/>
      <c r="ADG972"/>
      <c r="ADH972"/>
      <c r="ADI972"/>
      <c r="ADJ972"/>
      <c r="ADK972"/>
      <c r="ADL972"/>
      <c r="ADM972"/>
      <c r="ADN972"/>
      <c r="ADO972"/>
      <c r="ADP972"/>
      <c r="ADQ972"/>
      <c r="ADR972"/>
      <c r="ADS972"/>
      <c r="ADT972"/>
      <c r="ADU972"/>
      <c r="ADV972"/>
      <c r="ADW972"/>
      <c r="ADX972"/>
      <c r="ADY972"/>
      <c r="ADZ972"/>
      <c r="AEA972"/>
      <c r="AEB972"/>
      <c r="AEC972"/>
      <c r="AED972"/>
      <c r="AEE972"/>
      <c r="AEF972"/>
      <c r="AEG972"/>
      <c r="AEH972"/>
      <c r="AEI972"/>
      <c r="AEJ972"/>
      <c r="AEK972"/>
      <c r="AEL972"/>
      <c r="AEM972"/>
      <c r="AEN972"/>
      <c r="AEO972"/>
      <c r="AEP972"/>
      <c r="AEQ972"/>
      <c r="AER972"/>
      <c r="AES972"/>
      <c r="AET972"/>
      <c r="AEU972"/>
      <c r="AEV972"/>
      <c r="AEW972"/>
      <c r="AEX972"/>
      <c r="AEY972"/>
      <c r="AEZ972"/>
      <c r="AFA972"/>
      <c r="AFB972"/>
      <c r="AFC972"/>
      <c r="AFD972"/>
      <c r="AFE972"/>
      <c r="AFF972"/>
      <c r="AFG972"/>
      <c r="AFH972"/>
      <c r="AFI972"/>
      <c r="AFJ972"/>
      <c r="AFK972"/>
      <c r="AFL972"/>
      <c r="AFM972"/>
      <c r="AFN972"/>
      <c r="AFO972"/>
      <c r="AFP972"/>
      <c r="AFQ972"/>
      <c r="AFR972"/>
      <c r="AFS972"/>
      <c r="AFT972"/>
      <c r="AFU972"/>
      <c r="AFV972"/>
      <c r="AFW972"/>
      <c r="AFX972"/>
      <c r="AFY972"/>
      <c r="AFZ972"/>
      <c r="AGA972"/>
      <c r="AGB972"/>
      <c r="AGC972"/>
      <c r="AGD972"/>
      <c r="AGE972"/>
      <c r="AGF972"/>
      <c r="AGG972"/>
      <c r="AGH972"/>
      <c r="AGI972"/>
      <c r="AGJ972"/>
      <c r="AGK972"/>
      <c r="AGL972"/>
      <c r="AGM972"/>
      <c r="AGN972"/>
      <c r="AGO972"/>
      <c r="AGP972"/>
      <c r="AGQ972"/>
      <c r="AGR972"/>
      <c r="AGS972"/>
      <c r="AGT972"/>
      <c r="AGU972"/>
      <c r="AGV972"/>
      <c r="AGW972"/>
      <c r="AGX972"/>
      <c r="AGY972"/>
      <c r="AGZ972"/>
      <c r="AHA972"/>
      <c r="AHB972"/>
      <c r="AHC972"/>
      <c r="AHD972"/>
      <c r="AHE972"/>
      <c r="AHF972"/>
      <c r="AHG972"/>
      <c r="AHH972"/>
      <c r="AHI972"/>
      <c r="AHJ972"/>
      <c r="AHK972"/>
      <c r="AHL972"/>
      <c r="AHM972"/>
      <c r="AHN972"/>
      <c r="AHO972"/>
      <c r="AHP972"/>
      <c r="AHQ972"/>
      <c r="AHR972"/>
      <c r="AHS972"/>
      <c r="AHT972"/>
      <c r="AHU972"/>
      <c r="AHV972"/>
      <c r="AHW972"/>
      <c r="AHX972"/>
      <c r="AHY972"/>
      <c r="AHZ972"/>
      <c r="AIA972"/>
      <c r="AIB972"/>
      <c r="AIC972"/>
      <c r="AID972"/>
      <c r="AIE972"/>
      <c r="AIF972"/>
      <c r="AIG972"/>
      <c r="AIH972"/>
      <c r="AII972"/>
      <c r="AIJ972"/>
      <c r="AIK972"/>
      <c r="AIL972"/>
      <c r="AIM972"/>
      <c r="AIN972"/>
      <c r="AIO972"/>
      <c r="AIP972"/>
      <c r="AIQ972"/>
      <c r="AIR972"/>
      <c r="AIS972"/>
      <c r="AIT972"/>
      <c r="AIU972"/>
      <c r="AIV972"/>
      <c r="AIW972"/>
      <c r="AIX972"/>
      <c r="AIY972"/>
      <c r="AIZ972"/>
      <c r="AJA972"/>
      <c r="AJB972"/>
      <c r="AJC972"/>
      <c r="AJD972"/>
      <c r="AJE972"/>
      <c r="AJF972"/>
      <c r="AJG972"/>
      <c r="AJH972"/>
      <c r="AJI972"/>
      <c r="AJJ972"/>
      <c r="AJK972"/>
      <c r="AJL972"/>
      <c r="AJM972"/>
      <c r="AJN972"/>
      <c r="AJO972"/>
      <c r="AJP972"/>
      <c r="AJQ972"/>
      <c r="AJR972"/>
      <c r="AJS972"/>
      <c r="AJT972"/>
      <c r="AJU972"/>
      <c r="AJV972"/>
      <c r="AJW972"/>
      <c r="AJX972"/>
      <c r="AJY972"/>
      <c r="AJZ972"/>
      <c r="AKA972"/>
      <c r="AKB972"/>
      <c r="AKC972"/>
      <c r="AKD972"/>
      <c r="AKE972"/>
      <c r="AKF972"/>
      <c r="AKG972"/>
      <c r="AKH972"/>
      <c r="AKI972"/>
      <c r="AKJ972"/>
      <c r="AKK972"/>
      <c r="AKL972"/>
      <c r="AKM972"/>
      <c r="AKN972"/>
      <c r="AKO972"/>
      <c r="AKP972"/>
      <c r="AKQ972"/>
      <c r="AKR972"/>
      <c r="AKS972"/>
      <c r="AKT972"/>
      <c r="AKU972"/>
      <c r="AKV972"/>
      <c r="AKW972"/>
      <c r="AKX972"/>
      <c r="AKY972"/>
      <c r="AKZ972"/>
      <c r="ALA972"/>
      <c r="ALB972"/>
      <c r="ALC972"/>
      <c r="ALD972"/>
      <c r="ALE972"/>
      <c r="ALF972"/>
      <c r="ALG972"/>
      <c r="ALH972"/>
      <c r="ALI972"/>
      <c r="ALJ972"/>
      <c r="ALK972"/>
      <c r="ALL972"/>
      <c r="ALM972"/>
      <c r="ALN972"/>
      <c r="ALO972"/>
      <c r="ALP972"/>
      <c r="ALQ972"/>
      <c r="ALR972"/>
      <c r="ALS972"/>
      <c r="ALT972"/>
      <c r="ALU972"/>
      <c r="ALV972"/>
      <c r="ALW972"/>
      <c r="ALX972"/>
      <c r="ALY972"/>
      <c r="ALZ972"/>
      <c r="AMA972"/>
      <c r="AMB972"/>
      <c r="AMC972"/>
      <c r="AMD972"/>
      <c r="AME972"/>
      <c r="AMF972"/>
      <c r="AMG972"/>
      <c r="AMH972"/>
      <c r="AMI972"/>
      <c r="AMJ972"/>
    </row>
    <row r="973" spans="1:1024">
      <c r="A973" s="217"/>
      <c r="B973" s="218"/>
      <c r="C973" s="218"/>
      <c r="D973" s="218"/>
      <c r="E973" s="218"/>
      <c r="F973" s="218"/>
      <c r="G973" s="218" t="s">
        <v>177</v>
      </c>
      <c r="H973" s="218" t="s">
        <v>170</v>
      </c>
      <c r="I973" s="218">
        <v>127051</v>
      </c>
      <c r="J973" s="218">
        <v>127373</v>
      </c>
      <c r="K973" s="218">
        <v>164898</v>
      </c>
      <c r="L973" s="219">
        <v>129.5</v>
      </c>
      <c r="M973" s="6"/>
      <c r="N973" s="6"/>
      <c r="O973" s="7"/>
      <c r="P973" s="6"/>
      <c r="Q973" s="6"/>
      <c r="R973" s="3"/>
      <c r="S973"/>
      <c r="T973"/>
      <c r="U973"/>
      <c r="V973"/>
      <c r="W973"/>
      <c r="X973"/>
      <c r="Y973"/>
      <c r="Z973" s="4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  <c r="ALZ973"/>
      <c r="AMA973"/>
      <c r="AMB973"/>
      <c r="AMC973"/>
      <c r="AMD973"/>
      <c r="AME973"/>
      <c r="AMF973"/>
      <c r="AMG973"/>
      <c r="AMH973"/>
      <c r="AMI973"/>
      <c r="AMJ973"/>
    </row>
    <row r="974" spans="1:1024">
      <c r="A974" s="217"/>
      <c r="B974" s="218"/>
      <c r="C974" s="218"/>
      <c r="D974" s="218"/>
      <c r="E974" s="218"/>
      <c r="F974" s="218"/>
      <c r="G974" s="218" t="s">
        <v>204</v>
      </c>
      <c r="H974" s="218" t="s">
        <v>170</v>
      </c>
      <c r="I974" s="218">
        <v>666933</v>
      </c>
      <c r="J974" s="218">
        <v>657525</v>
      </c>
      <c r="K974" s="218">
        <v>653935</v>
      </c>
      <c r="L974" s="219">
        <v>99.5</v>
      </c>
      <c r="M974" s="6"/>
      <c r="N974" s="6"/>
      <c r="O974" s="7"/>
      <c r="P974" s="6"/>
      <c r="Q974" s="6"/>
      <c r="R974" s="3"/>
      <c r="S974"/>
      <c r="T974"/>
      <c r="U974"/>
      <c r="V974"/>
      <c r="W974"/>
      <c r="X974"/>
      <c r="Y974"/>
      <c r="Z974" s="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  <c r="ALZ974"/>
      <c r="AMA974"/>
      <c r="AMB974"/>
      <c r="AMC974"/>
      <c r="AMD974"/>
      <c r="AME974"/>
      <c r="AMF974"/>
      <c r="AMG974"/>
      <c r="AMH974"/>
      <c r="AMI974"/>
      <c r="AMJ974"/>
    </row>
    <row r="975" spans="1:1024" ht="27">
      <c r="A975" s="217" t="s">
        <v>404</v>
      </c>
      <c r="B975" s="218"/>
      <c r="C975" s="218"/>
      <c r="D975" s="218"/>
      <c r="E975" s="218"/>
      <c r="F975" s="218"/>
      <c r="G975" s="218"/>
      <c r="H975" s="218"/>
      <c r="I975" s="218"/>
      <c r="J975" s="218"/>
      <c r="K975" s="218"/>
      <c r="L975" s="219"/>
      <c r="M975" s="6"/>
      <c r="N975" s="6"/>
      <c r="O975" s="7"/>
      <c r="P975" s="6"/>
      <c r="Q975" s="6"/>
      <c r="R975" s="3"/>
      <c r="S975"/>
      <c r="T975"/>
      <c r="U975"/>
      <c r="V975"/>
      <c r="W975"/>
      <c r="X975"/>
      <c r="Y975"/>
      <c r="Z975" s="4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  <c r="WW975"/>
      <c r="WX975"/>
      <c r="WY975"/>
      <c r="WZ975"/>
      <c r="XA975"/>
      <c r="XB975"/>
      <c r="XC975"/>
      <c r="XD975"/>
      <c r="XE975"/>
      <c r="XF975"/>
      <c r="XG975"/>
      <c r="XH975"/>
      <c r="XI975"/>
      <c r="XJ975"/>
      <c r="XK975"/>
      <c r="XL975"/>
      <c r="XM975"/>
      <c r="XN975"/>
      <c r="XO975"/>
      <c r="XP975"/>
      <c r="XQ975"/>
      <c r="XR975"/>
      <c r="XS975"/>
      <c r="XT975"/>
      <c r="XU975"/>
      <c r="XV975"/>
      <c r="XW975"/>
      <c r="XX975"/>
      <c r="XY975"/>
      <c r="XZ975"/>
      <c r="YA975"/>
      <c r="YB975"/>
      <c r="YC975"/>
      <c r="YD975"/>
      <c r="YE975"/>
      <c r="YF975"/>
      <c r="YG975"/>
      <c r="YH975"/>
      <c r="YI975"/>
      <c r="YJ975"/>
      <c r="YK975"/>
      <c r="YL975"/>
      <c r="YM975"/>
      <c r="YN975"/>
      <c r="YO975"/>
      <c r="YP975"/>
      <c r="YQ975"/>
      <c r="YR975"/>
      <c r="YS975"/>
      <c r="YT975"/>
      <c r="YU975"/>
      <c r="YV975"/>
      <c r="YW975"/>
      <c r="YX975"/>
      <c r="YY975"/>
      <c r="YZ975"/>
      <c r="ZA975"/>
      <c r="ZB975"/>
      <c r="ZC975"/>
      <c r="ZD975"/>
      <c r="ZE975"/>
      <c r="ZF975"/>
      <c r="ZG975"/>
      <c r="ZH975"/>
      <c r="ZI975"/>
      <c r="ZJ975"/>
      <c r="ZK975"/>
      <c r="ZL975"/>
      <c r="ZM975"/>
      <c r="ZN975"/>
      <c r="ZO975"/>
      <c r="ZP975"/>
      <c r="ZQ975"/>
      <c r="ZR975"/>
      <c r="ZS975"/>
      <c r="ZT975"/>
      <c r="ZU975"/>
      <c r="ZV975"/>
      <c r="ZW975"/>
      <c r="ZX975"/>
      <c r="ZY975"/>
      <c r="ZZ975"/>
      <c r="AAA975"/>
      <c r="AAB975"/>
      <c r="AAC975"/>
      <c r="AAD975"/>
      <c r="AAE975"/>
      <c r="AAF975"/>
      <c r="AAG975"/>
      <c r="AAH975"/>
      <c r="AAI975"/>
      <c r="AAJ975"/>
      <c r="AAK975"/>
      <c r="AAL975"/>
      <c r="AAM975"/>
      <c r="AAN975"/>
      <c r="AAO975"/>
      <c r="AAP975"/>
      <c r="AAQ975"/>
      <c r="AAR975"/>
      <c r="AAS975"/>
      <c r="AAT975"/>
      <c r="AAU975"/>
      <c r="AAV975"/>
      <c r="AAW975"/>
      <c r="AAX975"/>
      <c r="AAY975"/>
      <c r="AAZ975"/>
      <c r="ABA975"/>
      <c r="ABB975"/>
      <c r="ABC975"/>
      <c r="ABD975"/>
      <c r="ABE975"/>
      <c r="ABF975"/>
      <c r="ABG975"/>
      <c r="ABH975"/>
      <c r="ABI975"/>
      <c r="ABJ975"/>
      <c r="ABK975"/>
      <c r="ABL975"/>
      <c r="ABM975"/>
      <c r="ABN975"/>
      <c r="ABO975"/>
      <c r="ABP975"/>
      <c r="ABQ975"/>
      <c r="ABR975"/>
      <c r="ABS975"/>
      <c r="ABT975"/>
      <c r="ABU975"/>
      <c r="ABV975"/>
      <c r="ABW975"/>
      <c r="ABX975"/>
      <c r="ABY975"/>
      <c r="ABZ975"/>
      <c r="ACA975"/>
      <c r="ACB975"/>
      <c r="ACC975"/>
      <c r="ACD975"/>
      <c r="ACE975"/>
      <c r="ACF975"/>
      <c r="ACG975"/>
      <c r="ACH975"/>
      <c r="ACI975"/>
      <c r="ACJ975"/>
      <c r="ACK975"/>
      <c r="ACL975"/>
      <c r="ACM975"/>
      <c r="ACN975"/>
      <c r="ACO975"/>
      <c r="ACP975"/>
      <c r="ACQ975"/>
      <c r="ACR975"/>
      <c r="ACS975"/>
      <c r="ACT975"/>
      <c r="ACU975"/>
      <c r="ACV975"/>
      <c r="ACW975"/>
      <c r="ACX975"/>
      <c r="ACY975"/>
      <c r="ACZ975"/>
      <c r="ADA975"/>
      <c r="ADB975"/>
      <c r="ADC975"/>
      <c r="ADD975"/>
      <c r="ADE975"/>
      <c r="ADF975"/>
      <c r="ADG975"/>
      <c r="ADH975"/>
      <c r="ADI975"/>
      <c r="ADJ975"/>
      <c r="ADK975"/>
      <c r="ADL975"/>
      <c r="ADM975"/>
      <c r="ADN975"/>
      <c r="ADO975"/>
      <c r="ADP975"/>
      <c r="ADQ975"/>
      <c r="ADR975"/>
      <c r="ADS975"/>
      <c r="ADT975"/>
      <c r="ADU975"/>
      <c r="ADV975"/>
      <c r="ADW975"/>
      <c r="ADX975"/>
      <c r="ADY975"/>
      <c r="ADZ975"/>
      <c r="AEA975"/>
      <c r="AEB975"/>
      <c r="AEC975"/>
      <c r="AED975"/>
      <c r="AEE975"/>
      <c r="AEF975"/>
      <c r="AEG975"/>
      <c r="AEH975"/>
      <c r="AEI975"/>
      <c r="AEJ975"/>
      <c r="AEK975"/>
      <c r="AEL975"/>
      <c r="AEM975"/>
      <c r="AEN975"/>
      <c r="AEO975"/>
      <c r="AEP975"/>
      <c r="AEQ975"/>
      <c r="AER975"/>
      <c r="AES975"/>
      <c r="AET975"/>
      <c r="AEU975"/>
      <c r="AEV975"/>
      <c r="AEW975"/>
      <c r="AEX975"/>
      <c r="AEY975"/>
      <c r="AEZ975"/>
      <c r="AFA975"/>
      <c r="AFB975"/>
      <c r="AFC975"/>
      <c r="AFD975"/>
      <c r="AFE975"/>
      <c r="AFF975"/>
      <c r="AFG975"/>
      <c r="AFH975"/>
      <c r="AFI975"/>
      <c r="AFJ975"/>
      <c r="AFK975"/>
      <c r="AFL975"/>
      <c r="AFM975"/>
      <c r="AFN975"/>
      <c r="AFO975"/>
      <c r="AFP975"/>
      <c r="AFQ975"/>
      <c r="AFR975"/>
      <c r="AFS975"/>
      <c r="AFT975"/>
      <c r="AFU975"/>
      <c r="AFV975"/>
      <c r="AFW975"/>
      <c r="AFX975"/>
      <c r="AFY975"/>
      <c r="AFZ975"/>
      <c r="AGA975"/>
      <c r="AGB975"/>
      <c r="AGC975"/>
      <c r="AGD975"/>
      <c r="AGE975"/>
      <c r="AGF975"/>
      <c r="AGG975"/>
      <c r="AGH975"/>
      <c r="AGI975"/>
      <c r="AGJ975"/>
      <c r="AGK975"/>
      <c r="AGL975"/>
      <c r="AGM975"/>
      <c r="AGN975"/>
      <c r="AGO975"/>
      <c r="AGP975"/>
      <c r="AGQ975"/>
      <c r="AGR975"/>
      <c r="AGS975"/>
      <c r="AGT975"/>
      <c r="AGU975"/>
      <c r="AGV975"/>
      <c r="AGW975"/>
      <c r="AGX975"/>
      <c r="AGY975"/>
      <c r="AGZ975"/>
      <c r="AHA975"/>
      <c r="AHB975"/>
      <c r="AHC975"/>
      <c r="AHD975"/>
      <c r="AHE975"/>
      <c r="AHF975"/>
      <c r="AHG975"/>
      <c r="AHH975"/>
      <c r="AHI975"/>
      <c r="AHJ975"/>
      <c r="AHK975"/>
      <c r="AHL975"/>
      <c r="AHM975"/>
      <c r="AHN975"/>
      <c r="AHO975"/>
      <c r="AHP975"/>
      <c r="AHQ975"/>
      <c r="AHR975"/>
      <c r="AHS975"/>
      <c r="AHT975"/>
      <c r="AHU975"/>
      <c r="AHV975"/>
      <c r="AHW975"/>
      <c r="AHX975"/>
      <c r="AHY975"/>
      <c r="AHZ975"/>
      <c r="AIA975"/>
      <c r="AIB975"/>
      <c r="AIC975"/>
      <c r="AID975"/>
      <c r="AIE975"/>
      <c r="AIF975"/>
      <c r="AIG975"/>
      <c r="AIH975"/>
      <c r="AII975"/>
      <c r="AIJ975"/>
      <c r="AIK975"/>
      <c r="AIL975"/>
      <c r="AIM975"/>
      <c r="AIN975"/>
      <c r="AIO975"/>
      <c r="AIP975"/>
      <c r="AIQ975"/>
      <c r="AIR975"/>
      <c r="AIS975"/>
      <c r="AIT975"/>
      <c r="AIU975"/>
      <c r="AIV975"/>
      <c r="AIW975"/>
      <c r="AIX975"/>
      <c r="AIY975"/>
      <c r="AIZ975"/>
      <c r="AJA975"/>
      <c r="AJB975"/>
      <c r="AJC975"/>
      <c r="AJD975"/>
      <c r="AJE975"/>
      <c r="AJF975"/>
      <c r="AJG975"/>
      <c r="AJH975"/>
      <c r="AJI975"/>
      <c r="AJJ975"/>
      <c r="AJK975"/>
      <c r="AJL975"/>
      <c r="AJM975"/>
      <c r="AJN975"/>
      <c r="AJO975"/>
      <c r="AJP975"/>
      <c r="AJQ975"/>
      <c r="AJR975"/>
      <c r="AJS975"/>
      <c r="AJT975"/>
      <c r="AJU975"/>
      <c r="AJV975"/>
      <c r="AJW975"/>
      <c r="AJX975"/>
      <c r="AJY975"/>
      <c r="AJZ975"/>
      <c r="AKA975"/>
      <c r="AKB975"/>
      <c r="AKC975"/>
      <c r="AKD975"/>
      <c r="AKE975"/>
      <c r="AKF975"/>
      <c r="AKG975"/>
      <c r="AKH975"/>
      <c r="AKI975"/>
      <c r="AKJ975"/>
      <c r="AKK975"/>
      <c r="AKL975"/>
      <c r="AKM975"/>
      <c r="AKN975"/>
      <c r="AKO975"/>
      <c r="AKP975"/>
      <c r="AKQ975"/>
      <c r="AKR975"/>
      <c r="AKS975"/>
      <c r="AKT975"/>
      <c r="AKU975"/>
      <c r="AKV975"/>
      <c r="AKW975"/>
      <c r="AKX975"/>
      <c r="AKY975"/>
      <c r="AKZ975"/>
      <c r="ALA975"/>
      <c r="ALB975"/>
      <c r="ALC975"/>
      <c r="ALD975"/>
      <c r="ALE975"/>
      <c r="ALF975"/>
      <c r="ALG975"/>
      <c r="ALH975"/>
      <c r="ALI975"/>
      <c r="ALJ975"/>
      <c r="ALK975"/>
      <c r="ALL975"/>
      <c r="ALM975"/>
      <c r="ALN975"/>
      <c r="ALO975"/>
      <c r="ALP975"/>
      <c r="ALQ975"/>
      <c r="ALR975"/>
      <c r="ALS975"/>
      <c r="ALT975"/>
      <c r="ALU975"/>
      <c r="ALV975"/>
      <c r="ALW975"/>
      <c r="ALX975"/>
      <c r="ALY975"/>
      <c r="ALZ975"/>
      <c r="AMA975"/>
      <c r="AMB975"/>
      <c r="AMC975"/>
      <c r="AMD975"/>
      <c r="AME975"/>
      <c r="AMF975"/>
      <c r="AMG975"/>
      <c r="AMH975"/>
      <c r="AMI975"/>
      <c r="AMJ975"/>
    </row>
    <row r="976" spans="1:1024" ht="27">
      <c r="A976" s="217" t="s">
        <v>401</v>
      </c>
      <c r="B976" s="218"/>
      <c r="C976" s="218">
        <v>17520881000</v>
      </c>
      <c r="D976" s="218">
        <v>22499781000</v>
      </c>
      <c r="E976" s="218">
        <v>22114876989</v>
      </c>
      <c r="F976" s="218">
        <v>98.3</v>
      </c>
      <c r="G976" s="218" t="s">
        <v>317</v>
      </c>
      <c r="H976" s="218" t="s">
        <v>170</v>
      </c>
      <c r="I976" s="218">
        <v>3313271</v>
      </c>
      <c r="J976" s="218">
        <v>3478452</v>
      </c>
      <c r="K976" s="218">
        <v>3421038</v>
      </c>
      <c r="L976" s="219">
        <v>98.3</v>
      </c>
      <c r="M976" s="6"/>
      <c r="N976" s="6"/>
      <c r="O976" s="7"/>
      <c r="P976" s="6"/>
      <c r="Q976" s="6"/>
      <c r="R976" s="3"/>
      <c r="S976"/>
      <c r="T976"/>
      <c r="U976"/>
      <c r="V976"/>
      <c r="W976"/>
      <c r="X976"/>
      <c r="Y976"/>
      <c r="Z976" s="4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  <c r="ALZ976"/>
      <c r="AMA976"/>
      <c r="AMB976"/>
      <c r="AMC976"/>
      <c r="AMD976"/>
      <c r="AME976"/>
      <c r="AMF976"/>
      <c r="AMG976"/>
      <c r="AMH976"/>
      <c r="AMI976"/>
      <c r="AMJ976"/>
    </row>
    <row r="977" spans="1:1024">
      <c r="A977" s="217"/>
      <c r="B977" s="218"/>
      <c r="C977" s="218"/>
      <c r="D977" s="218"/>
      <c r="E977" s="218"/>
      <c r="F977" s="218"/>
      <c r="G977" s="218" t="s">
        <v>339</v>
      </c>
      <c r="H977" s="218" t="s">
        <v>170</v>
      </c>
      <c r="I977" s="218">
        <v>162646</v>
      </c>
      <c r="J977" s="218">
        <v>165637</v>
      </c>
      <c r="K977" s="218">
        <v>150727</v>
      </c>
      <c r="L977" s="219">
        <v>91</v>
      </c>
      <c r="M977" s="6"/>
      <c r="N977" s="6"/>
      <c r="O977" s="7"/>
      <c r="P977" s="6"/>
      <c r="Q977" s="6"/>
      <c r="R977" s="3"/>
      <c r="S977"/>
      <c r="T977"/>
      <c r="U977"/>
      <c r="V977"/>
      <c r="W977"/>
      <c r="X977"/>
      <c r="Y977"/>
      <c r="Z977" s="4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  <c r="ALZ977"/>
      <c r="AMA977"/>
      <c r="AMB977"/>
      <c r="AMC977"/>
      <c r="AMD977"/>
      <c r="AME977"/>
      <c r="AMF977"/>
      <c r="AMG977"/>
      <c r="AMH977"/>
      <c r="AMI977"/>
      <c r="AMJ977"/>
    </row>
    <row r="978" spans="1:1024" ht="27">
      <c r="A978" s="217" t="s">
        <v>405</v>
      </c>
      <c r="B978" s="218"/>
      <c r="C978" s="218"/>
      <c r="D978" s="218"/>
      <c r="E978" s="218"/>
      <c r="F978" s="218"/>
      <c r="G978" s="218"/>
      <c r="H978" s="218"/>
      <c r="I978" s="218"/>
      <c r="J978" s="218"/>
      <c r="K978" s="218"/>
      <c r="L978" s="219"/>
      <c r="M978" s="6"/>
      <c r="N978" s="6"/>
      <c r="O978" s="7"/>
      <c r="P978" s="6"/>
      <c r="Q978" s="6"/>
      <c r="R978" s="3"/>
      <c r="S978"/>
      <c r="T978"/>
      <c r="U978"/>
      <c r="V978"/>
      <c r="W978"/>
      <c r="X978"/>
      <c r="Y978"/>
      <c r="Z978" s="4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  <c r="ALZ978"/>
      <c r="AMA978"/>
      <c r="AMB978"/>
      <c r="AMC978"/>
      <c r="AMD978"/>
      <c r="AME978"/>
      <c r="AMF978"/>
      <c r="AMG978"/>
      <c r="AMH978"/>
      <c r="AMI978"/>
      <c r="AMJ978"/>
    </row>
    <row r="979" spans="1:1024" ht="27">
      <c r="A979" s="217" t="s">
        <v>401</v>
      </c>
      <c r="B979" s="218"/>
      <c r="C979" s="218">
        <v>1365284352</v>
      </c>
      <c r="D979" s="218">
        <v>1060284352</v>
      </c>
      <c r="E979" s="218">
        <v>998092652</v>
      </c>
      <c r="F979" s="218">
        <v>94.1</v>
      </c>
      <c r="G979" s="218" t="s">
        <v>154</v>
      </c>
      <c r="H979" s="218" t="s">
        <v>101</v>
      </c>
      <c r="I979" s="218">
        <v>17</v>
      </c>
      <c r="J979" s="218">
        <v>20</v>
      </c>
      <c r="K979" s="218">
        <v>0</v>
      </c>
      <c r="L979" s="219">
        <v>0</v>
      </c>
      <c r="M979" s="6"/>
      <c r="N979" s="6"/>
      <c r="O979" s="7"/>
      <c r="P979" s="6"/>
      <c r="Q979" s="6"/>
      <c r="R979" s="3"/>
      <c r="S979"/>
      <c r="T979"/>
      <c r="U979"/>
      <c r="V979"/>
      <c r="W979"/>
      <c r="X979"/>
      <c r="Y979"/>
      <c r="Z979" s="4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  <c r="ALZ979"/>
      <c r="AMA979"/>
      <c r="AMB979"/>
      <c r="AMC979"/>
      <c r="AMD979"/>
      <c r="AME979"/>
      <c r="AMF979"/>
      <c r="AMG979"/>
      <c r="AMH979"/>
      <c r="AMI979"/>
      <c r="AMJ979"/>
    </row>
    <row r="980" spans="1:1024">
      <c r="A980" s="217"/>
      <c r="B980" s="218"/>
      <c r="C980" s="218"/>
      <c r="D980" s="218"/>
      <c r="E980" s="218"/>
      <c r="F980" s="218"/>
      <c r="G980" s="218" t="s">
        <v>169</v>
      </c>
      <c r="H980" s="218" t="s">
        <v>170</v>
      </c>
      <c r="I980" s="218">
        <v>211864</v>
      </c>
      <c r="J980" s="218">
        <v>186959</v>
      </c>
      <c r="K980" s="218">
        <v>172046</v>
      </c>
      <c r="L980" s="219">
        <v>92</v>
      </c>
      <c r="M980" s="6"/>
      <c r="N980" s="6"/>
      <c r="O980" s="7"/>
      <c r="P980" s="6"/>
      <c r="Q980" s="6"/>
      <c r="R980" s="3"/>
      <c r="S980"/>
      <c r="T980"/>
      <c r="U980"/>
      <c r="V980"/>
      <c r="W980"/>
      <c r="X980"/>
      <c r="Y980"/>
      <c r="Z980" s="4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  <c r="WW980"/>
      <c r="WX980"/>
      <c r="WY980"/>
      <c r="WZ980"/>
      <c r="XA980"/>
      <c r="XB980"/>
      <c r="XC980"/>
      <c r="XD980"/>
      <c r="XE980"/>
      <c r="XF980"/>
      <c r="XG980"/>
      <c r="XH980"/>
      <c r="XI980"/>
      <c r="XJ980"/>
      <c r="XK980"/>
      <c r="XL980"/>
      <c r="XM980"/>
      <c r="XN980"/>
      <c r="XO980"/>
      <c r="XP980"/>
      <c r="XQ980"/>
      <c r="XR980"/>
      <c r="XS980"/>
      <c r="XT980"/>
      <c r="XU980"/>
      <c r="XV980"/>
      <c r="XW980"/>
      <c r="XX980"/>
      <c r="XY980"/>
      <c r="XZ980"/>
      <c r="YA980"/>
      <c r="YB980"/>
      <c r="YC980"/>
      <c r="YD980"/>
      <c r="YE980"/>
      <c r="YF980"/>
      <c r="YG980"/>
      <c r="YH980"/>
      <c r="YI980"/>
      <c r="YJ980"/>
      <c r="YK980"/>
      <c r="YL980"/>
      <c r="YM980"/>
      <c r="YN980"/>
      <c r="YO980"/>
      <c r="YP980"/>
      <c r="YQ980"/>
      <c r="YR980"/>
      <c r="YS980"/>
      <c r="YT980"/>
      <c r="YU980"/>
      <c r="YV980"/>
      <c r="YW980"/>
      <c r="YX980"/>
      <c r="YY980"/>
      <c r="YZ980"/>
      <c r="ZA980"/>
      <c r="ZB980"/>
      <c r="ZC980"/>
      <c r="ZD980"/>
      <c r="ZE980"/>
      <c r="ZF980"/>
      <c r="ZG980"/>
      <c r="ZH980"/>
      <c r="ZI980"/>
      <c r="ZJ980"/>
      <c r="ZK980"/>
      <c r="ZL980"/>
      <c r="ZM980"/>
      <c r="ZN980"/>
      <c r="ZO980"/>
      <c r="ZP980"/>
      <c r="ZQ980"/>
      <c r="ZR980"/>
      <c r="ZS980"/>
      <c r="ZT980"/>
      <c r="ZU980"/>
      <c r="ZV980"/>
      <c r="ZW980"/>
      <c r="ZX980"/>
      <c r="ZY980"/>
      <c r="ZZ980"/>
      <c r="AAA980"/>
      <c r="AAB980"/>
      <c r="AAC980"/>
      <c r="AAD980"/>
      <c r="AAE980"/>
      <c r="AAF980"/>
      <c r="AAG980"/>
      <c r="AAH980"/>
      <c r="AAI980"/>
      <c r="AAJ980"/>
      <c r="AAK980"/>
      <c r="AAL980"/>
      <c r="AAM980"/>
      <c r="AAN980"/>
      <c r="AAO980"/>
      <c r="AAP980"/>
      <c r="AAQ980"/>
      <c r="AAR980"/>
      <c r="AAS980"/>
      <c r="AAT980"/>
      <c r="AAU980"/>
      <c r="AAV980"/>
      <c r="AAW980"/>
      <c r="AAX980"/>
      <c r="AAY980"/>
      <c r="AAZ980"/>
      <c r="ABA980"/>
      <c r="ABB980"/>
      <c r="ABC980"/>
      <c r="ABD980"/>
      <c r="ABE980"/>
      <c r="ABF980"/>
      <c r="ABG980"/>
      <c r="ABH980"/>
      <c r="ABI980"/>
      <c r="ABJ980"/>
      <c r="ABK980"/>
      <c r="ABL980"/>
      <c r="ABM980"/>
      <c r="ABN980"/>
      <c r="ABO980"/>
      <c r="ABP980"/>
      <c r="ABQ980"/>
      <c r="ABR980"/>
      <c r="ABS980"/>
      <c r="ABT980"/>
      <c r="ABU980"/>
      <c r="ABV980"/>
      <c r="ABW980"/>
      <c r="ABX980"/>
      <c r="ABY980"/>
      <c r="ABZ980"/>
      <c r="ACA980"/>
      <c r="ACB980"/>
      <c r="ACC980"/>
      <c r="ACD980"/>
      <c r="ACE980"/>
      <c r="ACF980"/>
      <c r="ACG980"/>
      <c r="ACH980"/>
      <c r="ACI980"/>
      <c r="ACJ980"/>
      <c r="ACK980"/>
      <c r="ACL980"/>
      <c r="ACM980"/>
      <c r="ACN980"/>
      <c r="ACO980"/>
      <c r="ACP980"/>
      <c r="ACQ980"/>
      <c r="ACR980"/>
      <c r="ACS980"/>
      <c r="ACT980"/>
      <c r="ACU980"/>
      <c r="ACV980"/>
      <c r="ACW980"/>
      <c r="ACX980"/>
      <c r="ACY980"/>
      <c r="ACZ980"/>
      <c r="ADA980"/>
      <c r="ADB980"/>
      <c r="ADC980"/>
      <c r="ADD980"/>
      <c r="ADE980"/>
      <c r="ADF980"/>
      <c r="ADG980"/>
      <c r="ADH980"/>
      <c r="ADI980"/>
      <c r="ADJ980"/>
      <c r="ADK980"/>
      <c r="ADL980"/>
      <c r="ADM980"/>
      <c r="ADN980"/>
      <c r="ADO980"/>
      <c r="ADP980"/>
      <c r="ADQ980"/>
      <c r="ADR980"/>
      <c r="ADS980"/>
      <c r="ADT980"/>
      <c r="ADU980"/>
      <c r="ADV980"/>
      <c r="ADW980"/>
      <c r="ADX980"/>
      <c r="ADY980"/>
      <c r="ADZ980"/>
      <c r="AEA980"/>
      <c r="AEB980"/>
      <c r="AEC980"/>
      <c r="AED980"/>
      <c r="AEE980"/>
      <c r="AEF980"/>
      <c r="AEG980"/>
      <c r="AEH980"/>
      <c r="AEI980"/>
      <c r="AEJ980"/>
      <c r="AEK980"/>
      <c r="AEL980"/>
      <c r="AEM980"/>
      <c r="AEN980"/>
      <c r="AEO980"/>
      <c r="AEP980"/>
      <c r="AEQ980"/>
      <c r="AER980"/>
      <c r="AES980"/>
      <c r="AET980"/>
      <c r="AEU980"/>
      <c r="AEV980"/>
      <c r="AEW980"/>
      <c r="AEX980"/>
      <c r="AEY980"/>
      <c r="AEZ980"/>
      <c r="AFA980"/>
      <c r="AFB980"/>
      <c r="AFC980"/>
      <c r="AFD980"/>
      <c r="AFE980"/>
      <c r="AFF980"/>
      <c r="AFG980"/>
      <c r="AFH980"/>
      <c r="AFI980"/>
      <c r="AFJ980"/>
      <c r="AFK980"/>
      <c r="AFL980"/>
      <c r="AFM980"/>
      <c r="AFN980"/>
      <c r="AFO980"/>
      <c r="AFP980"/>
      <c r="AFQ980"/>
      <c r="AFR980"/>
      <c r="AFS980"/>
      <c r="AFT980"/>
      <c r="AFU980"/>
      <c r="AFV980"/>
      <c r="AFW980"/>
      <c r="AFX980"/>
      <c r="AFY980"/>
      <c r="AFZ980"/>
      <c r="AGA980"/>
      <c r="AGB980"/>
      <c r="AGC980"/>
      <c r="AGD980"/>
      <c r="AGE980"/>
      <c r="AGF980"/>
      <c r="AGG980"/>
      <c r="AGH980"/>
      <c r="AGI980"/>
      <c r="AGJ980"/>
      <c r="AGK980"/>
      <c r="AGL980"/>
      <c r="AGM980"/>
      <c r="AGN980"/>
      <c r="AGO980"/>
      <c r="AGP980"/>
      <c r="AGQ980"/>
      <c r="AGR980"/>
      <c r="AGS980"/>
      <c r="AGT980"/>
      <c r="AGU980"/>
      <c r="AGV980"/>
      <c r="AGW980"/>
      <c r="AGX980"/>
      <c r="AGY980"/>
      <c r="AGZ980"/>
      <c r="AHA980"/>
      <c r="AHB980"/>
      <c r="AHC980"/>
      <c r="AHD980"/>
      <c r="AHE980"/>
      <c r="AHF980"/>
      <c r="AHG980"/>
      <c r="AHH980"/>
      <c r="AHI980"/>
      <c r="AHJ980"/>
      <c r="AHK980"/>
      <c r="AHL980"/>
      <c r="AHM980"/>
      <c r="AHN980"/>
      <c r="AHO980"/>
      <c r="AHP980"/>
      <c r="AHQ980"/>
      <c r="AHR980"/>
      <c r="AHS980"/>
      <c r="AHT980"/>
      <c r="AHU980"/>
      <c r="AHV980"/>
      <c r="AHW980"/>
      <c r="AHX980"/>
      <c r="AHY980"/>
      <c r="AHZ980"/>
      <c r="AIA980"/>
      <c r="AIB980"/>
      <c r="AIC980"/>
      <c r="AID980"/>
      <c r="AIE980"/>
      <c r="AIF980"/>
      <c r="AIG980"/>
      <c r="AIH980"/>
      <c r="AII980"/>
      <c r="AIJ980"/>
      <c r="AIK980"/>
      <c r="AIL980"/>
      <c r="AIM980"/>
      <c r="AIN980"/>
      <c r="AIO980"/>
      <c r="AIP980"/>
      <c r="AIQ980"/>
      <c r="AIR980"/>
      <c r="AIS980"/>
      <c r="AIT980"/>
      <c r="AIU980"/>
      <c r="AIV980"/>
      <c r="AIW980"/>
      <c r="AIX980"/>
      <c r="AIY980"/>
      <c r="AIZ980"/>
      <c r="AJA980"/>
      <c r="AJB980"/>
      <c r="AJC980"/>
      <c r="AJD980"/>
      <c r="AJE980"/>
      <c r="AJF980"/>
      <c r="AJG980"/>
      <c r="AJH980"/>
      <c r="AJI980"/>
      <c r="AJJ980"/>
      <c r="AJK980"/>
      <c r="AJL980"/>
      <c r="AJM980"/>
      <c r="AJN980"/>
      <c r="AJO980"/>
      <c r="AJP980"/>
      <c r="AJQ980"/>
      <c r="AJR980"/>
      <c r="AJS980"/>
      <c r="AJT980"/>
      <c r="AJU980"/>
      <c r="AJV980"/>
      <c r="AJW980"/>
      <c r="AJX980"/>
      <c r="AJY980"/>
      <c r="AJZ980"/>
      <c r="AKA980"/>
      <c r="AKB980"/>
      <c r="AKC980"/>
      <c r="AKD980"/>
      <c r="AKE980"/>
      <c r="AKF980"/>
      <c r="AKG980"/>
      <c r="AKH980"/>
      <c r="AKI980"/>
      <c r="AKJ980"/>
      <c r="AKK980"/>
      <c r="AKL980"/>
      <c r="AKM980"/>
      <c r="AKN980"/>
      <c r="AKO980"/>
      <c r="AKP980"/>
      <c r="AKQ980"/>
      <c r="AKR980"/>
      <c r="AKS980"/>
      <c r="AKT980"/>
      <c r="AKU980"/>
      <c r="AKV980"/>
      <c r="AKW980"/>
      <c r="AKX980"/>
      <c r="AKY980"/>
      <c r="AKZ980"/>
      <c r="ALA980"/>
      <c r="ALB980"/>
      <c r="ALC980"/>
      <c r="ALD980"/>
      <c r="ALE980"/>
      <c r="ALF980"/>
      <c r="ALG980"/>
      <c r="ALH980"/>
      <c r="ALI980"/>
      <c r="ALJ980"/>
      <c r="ALK980"/>
      <c r="ALL980"/>
      <c r="ALM980"/>
      <c r="ALN980"/>
      <c r="ALO980"/>
      <c r="ALP980"/>
      <c r="ALQ980"/>
      <c r="ALR980"/>
      <c r="ALS980"/>
      <c r="ALT980"/>
      <c r="ALU980"/>
      <c r="ALV980"/>
      <c r="ALW980"/>
      <c r="ALX980"/>
      <c r="ALY980"/>
      <c r="ALZ980"/>
      <c r="AMA980"/>
      <c r="AMB980"/>
      <c r="AMC980"/>
      <c r="AMD980"/>
      <c r="AME980"/>
      <c r="AMF980"/>
      <c r="AMG980"/>
      <c r="AMH980"/>
      <c r="AMI980"/>
      <c r="AMJ980"/>
    </row>
    <row r="981" spans="1:1024">
      <c r="A981" s="217"/>
      <c r="B981" s="218"/>
      <c r="C981" s="218"/>
      <c r="D981" s="218"/>
      <c r="E981" s="218"/>
      <c r="F981" s="218"/>
      <c r="G981" s="218" t="s">
        <v>171</v>
      </c>
      <c r="H981" s="218" t="s">
        <v>170</v>
      </c>
      <c r="I981" s="218">
        <v>7944</v>
      </c>
      <c r="J981" s="218">
        <v>7326</v>
      </c>
      <c r="K981" s="218">
        <v>7394</v>
      </c>
      <c r="L981" s="219">
        <v>100.9</v>
      </c>
      <c r="M981" s="6"/>
      <c r="N981" s="6"/>
      <c r="O981" s="7"/>
      <c r="P981" s="6"/>
      <c r="Q981" s="6"/>
      <c r="R981" s="3"/>
      <c r="S981"/>
      <c r="T981"/>
      <c r="U981"/>
      <c r="V981"/>
      <c r="W981"/>
      <c r="X981"/>
      <c r="Y981"/>
      <c r="Z981" s="4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  <c r="VW981"/>
      <c r="VX981"/>
      <c r="VY981"/>
      <c r="VZ981"/>
      <c r="WA981"/>
      <c r="WB981"/>
      <c r="WC981"/>
      <c r="WD981"/>
      <c r="WE981"/>
      <c r="WF981"/>
      <c r="WG981"/>
      <c r="WH981"/>
      <c r="WI981"/>
      <c r="WJ981"/>
      <c r="WK981"/>
      <c r="WL981"/>
      <c r="WM981"/>
      <c r="WN981"/>
      <c r="WO981"/>
      <c r="WP981"/>
      <c r="WQ981"/>
      <c r="WR981"/>
      <c r="WS981"/>
      <c r="WT981"/>
      <c r="WU981"/>
      <c r="WV981"/>
      <c r="WW981"/>
      <c r="WX981"/>
      <c r="WY981"/>
      <c r="WZ981"/>
      <c r="XA981"/>
      <c r="XB981"/>
      <c r="XC981"/>
      <c r="XD981"/>
      <c r="XE981"/>
      <c r="XF981"/>
      <c r="XG981"/>
      <c r="XH981"/>
      <c r="XI981"/>
      <c r="XJ981"/>
      <c r="XK981"/>
      <c r="XL981"/>
      <c r="XM981"/>
      <c r="XN981"/>
      <c r="XO981"/>
      <c r="XP981"/>
      <c r="XQ981"/>
      <c r="XR981"/>
      <c r="XS981"/>
      <c r="XT981"/>
      <c r="XU981"/>
      <c r="XV981"/>
      <c r="XW981"/>
      <c r="XX981"/>
      <c r="XY981"/>
      <c r="XZ981"/>
      <c r="YA981"/>
      <c r="YB981"/>
      <c r="YC981"/>
      <c r="YD981"/>
      <c r="YE981"/>
      <c r="YF981"/>
      <c r="YG981"/>
      <c r="YH981"/>
      <c r="YI981"/>
      <c r="YJ981"/>
      <c r="YK981"/>
      <c r="YL981"/>
      <c r="YM981"/>
      <c r="YN981"/>
      <c r="YO981"/>
      <c r="YP981"/>
      <c r="YQ981"/>
      <c r="YR981"/>
      <c r="YS981"/>
      <c r="YT981"/>
      <c r="YU981"/>
      <c r="YV981"/>
      <c r="YW981"/>
      <c r="YX981"/>
      <c r="YY981"/>
      <c r="YZ981"/>
      <c r="ZA981"/>
      <c r="ZB981"/>
      <c r="ZC981"/>
      <c r="ZD981"/>
      <c r="ZE981"/>
      <c r="ZF981"/>
      <c r="ZG981"/>
      <c r="ZH981"/>
      <c r="ZI981"/>
      <c r="ZJ981"/>
      <c r="ZK981"/>
      <c r="ZL981"/>
      <c r="ZM981"/>
      <c r="ZN981"/>
      <c r="ZO981"/>
      <c r="ZP981"/>
      <c r="ZQ981"/>
      <c r="ZR981"/>
      <c r="ZS981"/>
      <c r="ZT981"/>
      <c r="ZU981"/>
      <c r="ZV981"/>
      <c r="ZW981"/>
      <c r="ZX981"/>
      <c r="ZY981"/>
      <c r="ZZ981"/>
      <c r="AAA981"/>
      <c r="AAB981"/>
      <c r="AAC981"/>
      <c r="AAD981"/>
      <c r="AAE981"/>
      <c r="AAF981"/>
      <c r="AAG981"/>
      <c r="AAH981"/>
      <c r="AAI981"/>
      <c r="AAJ981"/>
      <c r="AAK981"/>
      <c r="AAL981"/>
      <c r="AAM981"/>
      <c r="AAN981"/>
      <c r="AAO981"/>
      <c r="AAP981"/>
      <c r="AAQ981"/>
      <c r="AAR981"/>
      <c r="AAS981"/>
      <c r="AAT981"/>
      <c r="AAU981"/>
      <c r="AAV981"/>
      <c r="AAW981"/>
      <c r="AAX981"/>
      <c r="AAY981"/>
      <c r="AAZ981"/>
      <c r="ABA981"/>
      <c r="ABB981"/>
      <c r="ABC981"/>
      <c r="ABD981"/>
      <c r="ABE981"/>
      <c r="ABF981"/>
      <c r="ABG981"/>
      <c r="ABH981"/>
      <c r="ABI981"/>
      <c r="ABJ981"/>
      <c r="ABK981"/>
      <c r="ABL981"/>
      <c r="ABM981"/>
      <c r="ABN981"/>
      <c r="ABO981"/>
      <c r="ABP981"/>
      <c r="ABQ981"/>
      <c r="ABR981"/>
      <c r="ABS981"/>
      <c r="ABT981"/>
      <c r="ABU981"/>
      <c r="ABV981"/>
      <c r="ABW981"/>
      <c r="ABX981"/>
      <c r="ABY981"/>
      <c r="ABZ981"/>
      <c r="ACA981"/>
      <c r="ACB981"/>
      <c r="ACC981"/>
      <c r="ACD981"/>
      <c r="ACE981"/>
      <c r="ACF981"/>
      <c r="ACG981"/>
      <c r="ACH981"/>
      <c r="ACI981"/>
      <c r="ACJ981"/>
      <c r="ACK981"/>
      <c r="ACL981"/>
      <c r="ACM981"/>
      <c r="ACN981"/>
      <c r="ACO981"/>
      <c r="ACP981"/>
      <c r="ACQ981"/>
      <c r="ACR981"/>
      <c r="ACS981"/>
      <c r="ACT981"/>
      <c r="ACU981"/>
      <c r="ACV981"/>
      <c r="ACW981"/>
      <c r="ACX981"/>
      <c r="ACY981"/>
      <c r="ACZ981"/>
      <c r="ADA981"/>
      <c r="ADB981"/>
      <c r="ADC981"/>
      <c r="ADD981"/>
      <c r="ADE981"/>
      <c r="ADF981"/>
      <c r="ADG981"/>
      <c r="ADH981"/>
      <c r="ADI981"/>
      <c r="ADJ981"/>
      <c r="ADK981"/>
      <c r="ADL981"/>
      <c r="ADM981"/>
      <c r="ADN981"/>
      <c r="ADO981"/>
      <c r="ADP981"/>
      <c r="ADQ981"/>
      <c r="ADR981"/>
      <c r="ADS981"/>
      <c r="ADT981"/>
      <c r="ADU981"/>
      <c r="ADV981"/>
      <c r="ADW981"/>
      <c r="ADX981"/>
      <c r="ADY981"/>
      <c r="ADZ981"/>
      <c r="AEA981"/>
      <c r="AEB981"/>
      <c r="AEC981"/>
      <c r="AED981"/>
      <c r="AEE981"/>
      <c r="AEF981"/>
      <c r="AEG981"/>
      <c r="AEH981"/>
      <c r="AEI981"/>
      <c r="AEJ981"/>
      <c r="AEK981"/>
      <c r="AEL981"/>
      <c r="AEM981"/>
      <c r="AEN981"/>
      <c r="AEO981"/>
      <c r="AEP981"/>
      <c r="AEQ981"/>
      <c r="AER981"/>
      <c r="AES981"/>
      <c r="AET981"/>
      <c r="AEU981"/>
      <c r="AEV981"/>
      <c r="AEW981"/>
      <c r="AEX981"/>
      <c r="AEY981"/>
      <c r="AEZ981"/>
      <c r="AFA981"/>
      <c r="AFB981"/>
      <c r="AFC981"/>
      <c r="AFD981"/>
      <c r="AFE981"/>
      <c r="AFF981"/>
      <c r="AFG981"/>
      <c r="AFH981"/>
      <c r="AFI981"/>
      <c r="AFJ981"/>
      <c r="AFK981"/>
      <c r="AFL981"/>
      <c r="AFM981"/>
      <c r="AFN981"/>
      <c r="AFO981"/>
      <c r="AFP981"/>
      <c r="AFQ981"/>
      <c r="AFR981"/>
      <c r="AFS981"/>
      <c r="AFT981"/>
      <c r="AFU981"/>
      <c r="AFV981"/>
      <c r="AFW981"/>
      <c r="AFX981"/>
      <c r="AFY981"/>
      <c r="AFZ981"/>
      <c r="AGA981"/>
      <c r="AGB981"/>
      <c r="AGC981"/>
      <c r="AGD981"/>
      <c r="AGE981"/>
      <c r="AGF981"/>
      <c r="AGG981"/>
      <c r="AGH981"/>
      <c r="AGI981"/>
      <c r="AGJ981"/>
      <c r="AGK981"/>
      <c r="AGL981"/>
      <c r="AGM981"/>
      <c r="AGN981"/>
      <c r="AGO981"/>
      <c r="AGP981"/>
      <c r="AGQ981"/>
      <c r="AGR981"/>
      <c r="AGS981"/>
      <c r="AGT981"/>
      <c r="AGU981"/>
      <c r="AGV981"/>
      <c r="AGW981"/>
      <c r="AGX981"/>
      <c r="AGY981"/>
      <c r="AGZ981"/>
      <c r="AHA981"/>
      <c r="AHB981"/>
      <c r="AHC981"/>
      <c r="AHD981"/>
      <c r="AHE981"/>
      <c r="AHF981"/>
      <c r="AHG981"/>
      <c r="AHH981"/>
      <c r="AHI981"/>
      <c r="AHJ981"/>
      <c r="AHK981"/>
      <c r="AHL981"/>
      <c r="AHM981"/>
      <c r="AHN981"/>
      <c r="AHO981"/>
      <c r="AHP981"/>
      <c r="AHQ981"/>
      <c r="AHR981"/>
      <c r="AHS981"/>
      <c r="AHT981"/>
      <c r="AHU981"/>
      <c r="AHV981"/>
      <c r="AHW981"/>
      <c r="AHX981"/>
      <c r="AHY981"/>
      <c r="AHZ981"/>
      <c r="AIA981"/>
      <c r="AIB981"/>
      <c r="AIC981"/>
      <c r="AID981"/>
      <c r="AIE981"/>
      <c r="AIF981"/>
      <c r="AIG981"/>
      <c r="AIH981"/>
      <c r="AII981"/>
      <c r="AIJ981"/>
      <c r="AIK981"/>
      <c r="AIL981"/>
      <c r="AIM981"/>
      <c r="AIN981"/>
      <c r="AIO981"/>
      <c r="AIP981"/>
      <c r="AIQ981"/>
      <c r="AIR981"/>
      <c r="AIS981"/>
      <c r="AIT981"/>
      <c r="AIU981"/>
      <c r="AIV981"/>
      <c r="AIW981"/>
      <c r="AIX981"/>
      <c r="AIY981"/>
      <c r="AIZ981"/>
      <c r="AJA981"/>
      <c r="AJB981"/>
      <c r="AJC981"/>
      <c r="AJD981"/>
      <c r="AJE981"/>
      <c r="AJF981"/>
      <c r="AJG981"/>
      <c r="AJH981"/>
      <c r="AJI981"/>
      <c r="AJJ981"/>
      <c r="AJK981"/>
      <c r="AJL981"/>
      <c r="AJM981"/>
      <c r="AJN981"/>
      <c r="AJO981"/>
      <c r="AJP981"/>
      <c r="AJQ981"/>
      <c r="AJR981"/>
      <c r="AJS981"/>
      <c r="AJT981"/>
      <c r="AJU981"/>
      <c r="AJV981"/>
      <c r="AJW981"/>
      <c r="AJX981"/>
      <c r="AJY981"/>
      <c r="AJZ981"/>
      <c r="AKA981"/>
      <c r="AKB981"/>
      <c r="AKC981"/>
      <c r="AKD981"/>
      <c r="AKE981"/>
      <c r="AKF981"/>
      <c r="AKG981"/>
      <c r="AKH981"/>
      <c r="AKI981"/>
      <c r="AKJ981"/>
      <c r="AKK981"/>
      <c r="AKL981"/>
      <c r="AKM981"/>
      <c r="AKN981"/>
      <c r="AKO981"/>
      <c r="AKP981"/>
      <c r="AKQ981"/>
      <c r="AKR981"/>
      <c r="AKS981"/>
      <c r="AKT981"/>
      <c r="AKU981"/>
      <c r="AKV981"/>
      <c r="AKW981"/>
      <c r="AKX981"/>
      <c r="AKY981"/>
      <c r="AKZ981"/>
      <c r="ALA981"/>
      <c r="ALB981"/>
      <c r="ALC981"/>
      <c r="ALD981"/>
      <c r="ALE981"/>
      <c r="ALF981"/>
      <c r="ALG981"/>
      <c r="ALH981"/>
      <c r="ALI981"/>
      <c r="ALJ981"/>
      <c r="ALK981"/>
      <c r="ALL981"/>
      <c r="ALM981"/>
      <c r="ALN981"/>
      <c r="ALO981"/>
      <c r="ALP981"/>
      <c r="ALQ981"/>
      <c r="ALR981"/>
      <c r="ALS981"/>
      <c r="ALT981"/>
      <c r="ALU981"/>
      <c r="ALV981"/>
      <c r="ALW981"/>
      <c r="ALX981"/>
      <c r="ALY981"/>
      <c r="ALZ981"/>
      <c r="AMA981"/>
      <c r="AMB981"/>
      <c r="AMC981"/>
      <c r="AMD981"/>
      <c r="AME981"/>
      <c r="AMF981"/>
      <c r="AMG981"/>
      <c r="AMH981"/>
      <c r="AMI981"/>
      <c r="AMJ981"/>
    </row>
    <row r="982" spans="1:1024">
      <c r="A982" s="217"/>
      <c r="B982" s="218"/>
      <c r="C982" s="218"/>
      <c r="D982" s="218"/>
      <c r="E982" s="218"/>
      <c r="F982" s="218"/>
      <c r="G982" s="218" t="s">
        <v>172</v>
      </c>
      <c r="H982" s="218" t="s">
        <v>170</v>
      </c>
      <c r="I982" s="218">
        <v>7156</v>
      </c>
      <c r="J982" s="218">
        <v>11873</v>
      </c>
      <c r="K982" s="218">
        <v>8822</v>
      </c>
      <c r="L982" s="219">
        <v>74.3</v>
      </c>
      <c r="M982" s="6"/>
      <c r="N982" s="6"/>
      <c r="O982" s="7"/>
      <c r="P982" s="6"/>
      <c r="Q982" s="6"/>
      <c r="R982" s="3"/>
      <c r="S982"/>
      <c r="T982"/>
      <c r="U982"/>
      <c r="V982"/>
      <c r="W982"/>
      <c r="X982"/>
      <c r="Y982"/>
      <c r="Z982" s="4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  <c r="ALZ982"/>
      <c r="AMA982"/>
      <c r="AMB982"/>
      <c r="AMC982"/>
      <c r="AMD982"/>
      <c r="AME982"/>
      <c r="AMF982"/>
      <c r="AMG982"/>
      <c r="AMH982"/>
      <c r="AMI982"/>
      <c r="AMJ982"/>
    </row>
    <row r="983" spans="1:1024" ht="18.75" customHeight="1">
      <c r="A983" s="217"/>
      <c r="B983" s="218"/>
      <c r="C983" s="218"/>
      <c r="D983" s="218"/>
      <c r="E983" s="218"/>
      <c r="F983" s="218"/>
      <c r="G983" s="218" t="s">
        <v>158</v>
      </c>
      <c r="H983" s="218" t="s">
        <v>101</v>
      </c>
      <c r="I983" s="218">
        <v>2544</v>
      </c>
      <c r="J983" s="218">
        <v>440</v>
      </c>
      <c r="K983" s="218">
        <v>0</v>
      </c>
      <c r="L983" s="219">
        <v>0</v>
      </c>
      <c r="M983" s="6"/>
      <c r="N983" s="6"/>
      <c r="O983" s="7"/>
      <c r="P983" s="6"/>
      <c r="Q983" s="6"/>
      <c r="R983" s="3"/>
      <c r="S983"/>
      <c r="T983"/>
      <c r="U983"/>
      <c r="V983"/>
      <c r="W983"/>
      <c r="X983"/>
      <c r="Y983"/>
      <c r="Z983" s="4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  <c r="ALZ983"/>
      <c r="AMA983"/>
      <c r="AMB983"/>
      <c r="AMC983"/>
      <c r="AMD983"/>
      <c r="AME983"/>
      <c r="AMF983"/>
      <c r="AMG983"/>
      <c r="AMH983"/>
      <c r="AMI983"/>
      <c r="AMJ983"/>
    </row>
    <row r="984" spans="1:1024" ht="18.75" customHeight="1">
      <c r="A984" s="217"/>
      <c r="B984" s="218"/>
      <c r="C984" s="218"/>
      <c r="D984" s="218"/>
      <c r="E984" s="218"/>
      <c r="F984" s="218"/>
      <c r="G984" s="218" t="s">
        <v>159</v>
      </c>
      <c r="H984" s="218" t="s">
        <v>101</v>
      </c>
      <c r="I984" s="218">
        <v>9114</v>
      </c>
      <c r="J984" s="218">
        <v>476</v>
      </c>
      <c r="K984" s="218">
        <v>0</v>
      </c>
      <c r="L984" s="219">
        <v>0</v>
      </c>
      <c r="M984" s="6"/>
      <c r="N984" s="6"/>
      <c r="O984" s="7"/>
      <c r="P984" s="6"/>
      <c r="Q984" s="6"/>
      <c r="R984" s="3"/>
      <c r="S984"/>
      <c r="T984"/>
      <c r="U984"/>
      <c r="V984"/>
      <c r="W984"/>
      <c r="X984"/>
      <c r="Y984"/>
      <c r="Z984" s="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  <c r="ALZ984"/>
      <c r="AMA984"/>
      <c r="AMB984"/>
      <c r="AMC984"/>
      <c r="AMD984"/>
      <c r="AME984"/>
      <c r="AMF984"/>
      <c r="AMG984"/>
      <c r="AMH984"/>
      <c r="AMI984"/>
      <c r="AMJ984"/>
    </row>
    <row r="985" spans="1:1024" ht="18.75" customHeight="1">
      <c r="A985" s="217"/>
      <c r="B985" s="218"/>
      <c r="C985" s="218"/>
      <c r="D985" s="218"/>
      <c r="E985" s="218"/>
      <c r="F985" s="218"/>
      <c r="G985" s="218" t="s">
        <v>173</v>
      </c>
      <c r="H985" s="218" t="s">
        <v>170</v>
      </c>
      <c r="I985" s="218">
        <v>4404</v>
      </c>
      <c r="J985" s="218">
        <v>4192</v>
      </c>
      <c r="K985" s="218">
        <v>4333</v>
      </c>
      <c r="L985" s="219">
        <v>103.4</v>
      </c>
      <c r="M985" s="6"/>
      <c r="N985" s="6"/>
      <c r="O985" s="7"/>
      <c r="P985" s="6"/>
      <c r="Q985" s="6"/>
      <c r="R985" s="3"/>
      <c r="S985"/>
      <c r="T985"/>
      <c r="U985"/>
      <c r="V985"/>
      <c r="W985"/>
      <c r="X985"/>
      <c r="Y985"/>
      <c r="Z985" s="4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  <c r="ALZ985"/>
      <c r="AMA985"/>
      <c r="AMB985"/>
      <c r="AMC985"/>
      <c r="AMD985"/>
      <c r="AME985"/>
      <c r="AMF985"/>
      <c r="AMG985"/>
      <c r="AMH985"/>
      <c r="AMI985"/>
      <c r="AMJ985"/>
    </row>
    <row r="986" spans="1:1024" ht="18.75" customHeight="1">
      <c r="A986" s="217"/>
      <c r="B986" s="218"/>
      <c r="C986" s="218"/>
      <c r="D986" s="218"/>
      <c r="E986" s="218"/>
      <c r="F986" s="218"/>
      <c r="G986" s="218" t="s">
        <v>177</v>
      </c>
      <c r="H986" s="218" t="s">
        <v>170</v>
      </c>
      <c r="I986" s="218">
        <v>162003</v>
      </c>
      <c r="J986" s="218">
        <v>99178</v>
      </c>
      <c r="K986" s="218">
        <v>125636</v>
      </c>
      <c r="L986" s="219">
        <v>126.7</v>
      </c>
      <c r="M986" s="6"/>
      <c r="N986" s="6"/>
      <c r="O986" s="7"/>
      <c r="P986" s="6"/>
      <c r="Q986" s="6"/>
      <c r="R986" s="3"/>
      <c r="S986"/>
      <c r="T986"/>
      <c r="U986"/>
      <c r="V986"/>
      <c r="W986"/>
      <c r="X986"/>
      <c r="Y986"/>
      <c r="Z986" s="4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  <c r="ALZ986"/>
      <c r="AMA986"/>
      <c r="AMB986"/>
      <c r="AMC986"/>
      <c r="AMD986"/>
      <c r="AME986"/>
      <c r="AMF986"/>
      <c r="AMG986"/>
      <c r="AMH986"/>
      <c r="AMI986"/>
      <c r="AMJ986"/>
    </row>
    <row r="987" spans="1:1024" ht="27">
      <c r="A987" s="217" t="s">
        <v>296</v>
      </c>
      <c r="B987" s="218"/>
      <c r="C987" s="218"/>
      <c r="D987" s="218"/>
      <c r="E987" s="218"/>
      <c r="F987" s="218"/>
      <c r="G987" s="218"/>
      <c r="H987" s="218"/>
      <c r="I987" s="218"/>
      <c r="J987" s="218"/>
      <c r="K987" s="218"/>
      <c r="L987" s="219"/>
      <c r="M987" s="6"/>
      <c r="N987" s="6"/>
      <c r="O987" s="7"/>
      <c r="P987" s="6"/>
      <c r="Q987" s="6"/>
      <c r="R987" s="3"/>
      <c r="S987"/>
      <c r="T987"/>
      <c r="U987"/>
      <c r="V987"/>
      <c r="W987"/>
      <c r="X987"/>
      <c r="Y987"/>
      <c r="Z987" s="4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  <c r="WW987"/>
      <c r="WX987"/>
      <c r="WY987"/>
      <c r="WZ987"/>
      <c r="XA987"/>
      <c r="XB987"/>
      <c r="XC987"/>
      <c r="XD987"/>
      <c r="XE987"/>
      <c r="XF987"/>
      <c r="XG987"/>
      <c r="XH987"/>
      <c r="XI987"/>
      <c r="XJ987"/>
      <c r="XK987"/>
      <c r="XL987"/>
      <c r="XM987"/>
      <c r="XN987"/>
      <c r="XO987"/>
      <c r="XP987"/>
      <c r="XQ987"/>
      <c r="XR987"/>
      <c r="XS987"/>
      <c r="XT987"/>
      <c r="XU987"/>
      <c r="XV987"/>
      <c r="XW987"/>
      <c r="XX987"/>
      <c r="XY987"/>
      <c r="XZ987"/>
      <c r="YA987"/>
      <c r="YB987"/>
      <c r="YC987"/>
      <c r="YD987"/>
      <c r="YE987"/>
      <c r="YF987"/>
      <c r="YG987"/>
      <c r="YH987"/>
      <c r="YI987"/>
      <c r="YJ987"/>
      <c r="YK987"/>
      <c r="YL987"/>
      <c r="YM987"/>
      <c r="YN987"/>
      <c r="YO987"/>
      <c r="YP987"/>
      <c r="YQ987"/>
      <c r="YR987"/>
      <c r="YS987"/>
      <c r="YT987"/>
      <c r="YU987"/>
      <c r="YV987"/>
      <c r="YW987"/>
      <c r="YX987"/>
      <c r="YY987"/>
      <c r="YZ987"/>
      <c r="ZA987"/>
      <c r="ZB987"/>
      <c r="ZC987"/>
      <c r="ZD987"/>
      <c r="ZE987"/>
      <c r="ZF987"/>
      <c r="ZG987"/>
      <c r="ZH987"/>
      <c r="ZI987"/>
      <c r="ZJ987"/>
      <c r="ZK987"/>
      <c r="ZL987"/>
      <c r="ZM987"/>
      <c r="ZN987"/>
      <c r="ZO987"/>
      <c r="ZP987"/>
      <c r="ZQ987"/>
      <c r="ZR987"/>
      <c r="ZS987"/>
      <c r="ZT987"/>
      <c r="ZU987"/>
      <c r="ZV987"/>
      <c r="ZW987"/>
      <c r="ZX987"/>
      <c r="ZY987"/>
      <c r="ZZ987"/>
      <c r="AAA987"/>
      <c r="AAB987"/>
      <c r="AAC987"/>
      <c r="AAD987"/>
      <c r="AAE987"/>
      <c r="AAF987"/>
      <c r="AAG987"/>
      <c r="AAH987"/>
      <c r="AAI987"/>
      <c r="AAJ987"/>
      <c r="AAK987"/>
      <c r="AAL987"/>
      <c r="AAM987"/>
      <c r="AAN987"/>
      <c r="AAO987"/>
      <c r="AAP987"/>
      <c r="AAQ987"/>
      <c r="AAR987"/>
      <c r="AAS987"/>
      <c r="AAT987"/>
      <c r="AAU987"/>
      <c r="AAV987"/>
      <c r="AAW987"/>
      <c r="AAX987"/>
      <c r="AAY987"/>
      <c r="AAZ987"/>
      <c r="ABA987"/>
      <c r="ABB987"/>
      <c r="ABC987"/>
      <c r="ABD987"/>
      <c r="ABE987"/>
      <c r="ABF987"/>
      <c r="ABG987"/>
      <c r="ABH987"/>
      <c r="ABI987"/>
      <c r="ABJ987"/>
      <c r="ABK987"/>
      <c r="ABL987"/>
      <c r="ABM987"/>
      <c r="ABN987"/>
      <c r="ABO987"/>
      <c r="ABP987"/>
      <c r="ABQ987"/>
      <c r="ABR987"/>
      <c r="ABS987"/>
      <c r="ABT987"/>
      <c r="ABU987"/>
      <c r="ABV987"/>
      <c r="ABW987"/>
      <c r="ABX987"/>
      <c r="ABY987"/>
      <c r="ABZ987"/>
      <c r="ACA987"/>
      <c r="ACB987"/>
      <c r="ACC987"/>
      <c r="ACD987"/>
      <c r="ACE987"/>
      <c r="ACF987"/>
      <c r="ACG987"/>
      <c r="ACH987"/>
      <c r="ACI987"/>
      <c r="ACJ987"/>
      <c r="ACK987"/>
      <c r="ACL987"/>
      <c r="ACM987"/>
      <c r="ACN987"/>
      <c r="ACO987"/>
      <c r="ACP987"/>
      <c r="ACQ987"/>
      <c r="ACR987"/>
      <c r="ACS987"/>
      <c r="ACT987"/>
      <c r="ACU987"/>
      <c r="ACV987"/>
      <c r="ACW987"/>
      <c r="ACX987"/>
      <c r="ACY987"/>
      <c r="ACZ987"/>
      <c r="ADA987"/>
      <c r="ADB987"/>
      <c r="ADC987"/>
      <c r="ADD987"/>
      <c r="ADE987"/>
      <c r="ADF987"/>
      <c r="ADG987"/>
      <c r="ADH987"/>
      <c r="ADI987"/>
      <c r="ADJ987"/>
      <c r="ADK987"/>
      <c r="ADL987"/>
      <c r="ADM987"/>
      <c r="ADN987"/>
      <c r="ADO987"/>
      <c r="ADP987"/>
      <c r="ADQ987"/>
      <c r="ADR987"/>
      <c r="ADS987"/>
      <c r="ADT987"/>
      <c r="ADU987"/>
      <c r="ADV987"/>
      <c r="ADW987"/>
      <c r="ADX987"/>
      <c r="ADY987"/>
      <c r="ADZ987"/>
      <c r="AEA987"/>
      <c r="AEB987"/>
      <c r="AEC987"/>
      <c r="AED987"/>
      <c r="AEE987"/>
      <c r="AEF987"/>
      <c r="AEG987"/>
      <c r="AEH987"/>
      <c r="AEI987"/>
      <c r="AEJ987"/>
      <c r="AEK987"/>
      <c r="AEL987"/>
      <c r="AEM987"/>
      <c r="AEN987"/>
      <c r="AEO987"/>
      <c r="AEP987"/>
      <c r="AEQ987"/>
      <c r="AER987"/>
      <c r="AES987"/>
      <c r="AET987"/>
      <c r="AEU987"/>
      <c r="AEV987"/>
      <c r="AEW987"/>
      <c r="AEX987"/>
      <c r="AEY987"/>
      <c r="AEZ987"/>
      <c r="AFA987"/>
      <c r="AFB987"/>
      <c r="AFC987"/>
      <c r="AFD987"/>
      <c r="AFE987"/>
      <c r="AFF987"/>
      <c r="AFG987"/>
      <c r="AFH987"/>
      <c r="AFI987"/>
      <c r="AFJ987"/>
      <c r="AFK987"/>
      <c r="AFL987"/>
      <c r="AFM987"/>
      <c r="AFN987"/>
      <c r="AFO987"/>
      <c r="AFP987"/>
      <c r="AFQ987"/>
      <c r="AFR987"/>
      <c r="AFS987"/>
      <c r="AFT987"/>
      <c r="AFU987"/>
      <c r="AFV987"/>
      <c r="AFW987"/>
      <c r="AFX987"/>
      <c r="AFY987"/>
      <c r="AFZ987"/>
      <c r="AGA987"/>
      <c r="AGB987"/>
      <c r="AGC987"/>
      <c r="AGD987"/>
      <c r="AGE987"/>
      <c r="AGF987"/>
      <c r="AGG987"/>
      <c r="AGH987"/>
      <c r="AGI987"/>
      <c r="AGJ987"/>
      <c r="AGK987"/>
      <c r="AGL987"/>
      <c r="AGM987"/>
      <c r="AGN987"/>
      <c r="AGO987"/>
      <c r="AGP987"/>
      <c r="AGQ987"/>
      <c r="AGR987"/>
      <c r="AGS987"/>
      <c r="AGT987"/>
      <c r="AGU987"/>
      <c r="AGV987"/>
      <c r="AGW987"/>
      <c r="AGX987"/>
      <c r="AGY987"/>
      <c r="AGZ987"/>
      <c r="AHA987"/>
      <c r="AHB987"/>
      <c r="AHC987"/>
      <c r="AHD987"/>
      <c r="AHE987"/>
      <c r="AHF987"/>
      <c r="AHG987"/>
      <c r="AHH987"/>
      <c r="AHI987"/>
      <c r="AHJ987"/>
      <c r="AHK987"/>
      <c r="AHL987"/>
      <c r="AHM987"/>
      <c r="AHN987"/>
      <c r="AHO987"/>
      <c r="AHP987"/>
      <c r="AHQ987"/>
      <c r="AHR987"/>
      <c r="AHS987"/>
      <c r="AHT987"/>
      <c r="AHU987"/>
      <c r="AHV987"/>
      <c r="AHW987"/>
      <c r="AHX987"/>
      <c r="AHY987"/>
      <c r="AHZ987"/>
      <c r="AIA987"/>
      <c r="AIB987"/>
      <c r="AIC987"/>
      <c r="AID987"/>
      <c r="AIE987"/>
      <c r="AIF987"/>
      <c r="AIG987"/>
      <c r="AIH987"/>
      <c r="AII987"/>
      <c r="AIJ987"/>
      <c r="AIK987"/>
      <c r="AIL987"/>
      <c r="AIM987"/>
      <c r="AIN987"/>
      <c r="AIO987"/>
      <c r="AIP987"/>
      <c r="AIQ987"/>
      <c r="AIR987"/>
      <c r="AIS987"/>
      <c r="AIT987"/>
      <c r="AIU987"/>
      <c r="AIV987"/>
      <c r="AIW987"/>
      <c r="AIX987"/>
      <c r="AIY987"/>
      <c r="AIZ987"/>
      <c r="AJA987"/>
      <c r="AJB987"/>
      <c r="AJC987"/>
      <c r="AJD987"/>
      <c r="AJE987"/>
      <c r="AJF987"/>
      <c r="AJG987"/>
      <c r="AJH987"/>
      <c r="AJI987"/>
      <c r="AJJ987"/>
      <c r="AJK987"/>
      <c r="AJL987"/>
      <c r="AJM987"/>
      <c r="AJN987"/>
      <c r="AJO987"/>
      <c r="AJP987"/>
      <c r="AJQ987"/>
      <c r="AJR987"/>
      <c r="AJS987"/>
      <c r="AJT987"/>
      <c r="AJU987"/>
      <c r="AJV987"/>
      <c r="AJW987"/>
      <c r="AJX987"/>
      <c r="AJY987"/>
      <c r="AJZ987"/>
      <c r="AKA987"/>
      <c r="AKB987"/>
      <c r="AKC987"/>
      <c r="AKD987"/>
      <c r="AKE987"/>
      <c r="AKF987"/>
      <c r="AKG987"/>
      <c r="AKH987"/>
      <c r="AKI987"/>
      <c r="AKJ987"/>
      <c r="AKK987"/>
      <c r="AKL987"/>
      <c r="AKM987"/>
      <c r="AKN987"/>
      <c r="AKO987"/>
      <c r="AKP987"/>
      <c r="AKQ987"/>
      <c r="AKR987"/>
      <c r="AKS987"/>
      <c r="AKT987"/>
      <c r="AKU987"/>
      <c r="AKV987"/>
      <c r="AKW987"/>
      <c r="AKX987"/>
      <c r="AKY987"/>
      <c r="AKZ987"/>
      <c r="ALA987"/>
      <c r="ALB987"/>
      <c r="ALC987"/>
      <c r="ALD987"/>
      <c r="ALE987"/>
      <c r="ALF987"/>
      <c r="ALG987"/>
      <c r="ALH987"/>
      <c r="ALI987"/>
      <c r="ALJ987"/>
      <c r="ALK987"/>
      <c r="ALL987"/>
      <c r="ALM987"/>
      <c r="ALN987"/>
      <c r="ALO987"/>
      <c r="ALP987"/>
      <c r="ALQ987"/>
      <c r="ALR987"/>
      <c r="ALS987"/>
      <c r="ALT987"/>
      <c r="ALU987"/>
      <c r="ALV987"/>
      <c r="ALW987"/>
      <c r="ALX987"/>
      <c r="ALY987"/>
      <c r="ALZ987"/>
      <c r="AMA987"/>
      <c r="AMB987"/>
      <c r="AMC987"/>
      <c r="AMD987"/>
      <c r="AME987"/>
      <c r="AMF987"/>
      <c r="AMG987"/>
      <c r="AMH987"/>
      <c r="AMI987"/>
      <c r="AMJ987"/>
    </row>
    <row r="988" spans="1:1024" ht="27">
      <c r="A988" s="217" t="s">
        <v>401</v>
      </c>
      <c r="B988" s="218"/>
      <c r="C988" s="218">
        <v>12081666000</v>
      </c>
      <c r="D988" s="218">
        <v>15651666000</v>
      </c>
      <c r="E988" s="218">
        <v>15360402149</v>
      </c>
      <c r="F988" s="218">
        <v>98.1</v>
      </c>
      <c r="G988" s="218" t="s">
        <v>45</v>
      </c>
      <c r="H988" s="218" t="s">
        <v>46</v>
      </c>
      <c r="I988" s="218">
        <v>112596</v>
      </c>
      <c r="J988" s="218">
        <v>112494</v>
      </c>
      <c r="K988" s="218">
        <v>113028</v>
      </c>
      <c r="L988" s="219">
        <v>100.5</v>
      </c>
      <c r="M988" s="6"/>
      <c r="N988" s="6"/>
      <c r="O988" s="7"/>
      <c r="P988" s="6"/>
      <c r="Q988" s="6"/>
      <c r="R988" s="3"/>
      <c r="S988"/>
      <c r="T988"/>
      <c r="U988"/>
      <c r="V988"/>
      <c r="W988"/>
      <c r="X988"/>
      <c r="Y988"/>
      <c r="Z988" s="4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  <c r="ALZ988"/>
      <c r="AMA988"/>
      <c r="AMB988"/>
      <c r="AMC988"/>
      <c r="AMD988"/>
      <c r="AME988"/>
      <c r="AMF988"/>
      <c r="AMG988"/>
      <c r="AMH988"/>
      <c r="AMI988"/>
      <c r="AMJ988"/>
    </row>
    <row r="989" spans="1:1024">
      <c r="A989" s="217"/>
      <c r="B989" s="218"/>
      <c r="C989" s="218"/>
      <c r="D989" s="218"/>
      <c r="E989" s="218"/>
      <c r="F989" s="218"/>
      <c r="G989" s="218" t="s">
        <v>48</v>
      </c>
      <c r="H989" s="218" t="s">
        <v>49</v>
      </c>
      <c r="I989" s="218">
        <v>31341</v>
      </c>
      <c r="J989" s="218">
        <v>31380</v>
      </c>
      <c r="K989" s="218">
        <v>31621</v>
      </c>
      <c r="L989" s="219">
        <v>100.8</v>
      </c>
      <c r="M989" s="6"/>
      <c r="N989" s="6"/>
      <c r="O989" s="7"/>
      <c r="P989" s="6"/>
      <c r="Q989" s="6"/>
      <c r="R989" s="3"/>
      <c r="S989"/>
      <c r="T989"/>
      <c r="U989"/>
      <c r="V989"/>
      <c r="W989"/>
      <c r="X989"/>
      <c r="Y989"/>
      <c r="Z989" s="4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  <c r="ALZ989"/>
      <c r="AMA989"/>
      <c r="AMB989"/>
      <c r="AMC989"/>
      <c r="AMD989"/>
      <c r="AME989"/>
      <c r="AMF989"/>
      <c r="AMG989"/>
      <c r="AMH989"/>
      <c r="AMI989"/>
      <c r="AMJ989"/>
    </row>
    <row r="990" spans="1:1024" ht="27">
      <c r="A990" s="217" t="s">
        <v>340</v>
      </c>
      <c r="B990" s="218"/>
      <c r="C990" s="218"/>
      <c r="D990" s="218"/>
      <c r="E990" s="218"/>
      <c r="F990" s="218"/>
      <c r="G990" s="218"/>
      <c r="H990" s="218"/>
      <c r="I990" s="218"/>
      <c r="J990" s="218"/>
      <c r="K990" s="218"/>
      <c r="L990" s="219"/>
      <c r="M990" s="6"/>
      <c r="N990" s="6"/>
      <c r="O990" s="7"/>
      <c r="P990" s="6"/>
      <c r="Q990" s="6"/>
      <c r="R990" s="3"/>
      <c r="S990"/>
      <c r="T990"/>
      <c r="U990"/>
      <c r="V990"/>
      <c r="W990"/>
      <c r="X990"/>
      <c r="Y990"/>
      <c r="Z990" s="4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  <c r="VW990"/>
      <c r="VX990"/>
      <c r="VY990"/>
      <c r="VZ990"/>
      <c r="WA990"/>
      <c r="WB990"/>
      <c r="WC990"/>
      <c r="WD990"/>
      <c r="WE990"/>
      <c r="WF990"/>
      <c r="WG990"/>
      <c r="WH990"/>
      <c r="WI990"/>
      <c r="WJ990"/>
      <c r="WK990"/>
      <c r="WL990"/>
      <c r="WM990"/>
      <c r="WN990"/>
      <c r="WO990"/>
      <c r="WP990"/>
      <c r="WQ990"/>
      <c r="WR990"/>
      <c r="WS990"/>
      <c r="WT990"/>
      <c r="WU990"/>
      <c r="WV990"/>
      <c r="WW990"/>
      <c r="WX990"/>
      <c r="WY990"/>
      <c r="WZ990"/>
      <c r="XA990"/>
      <c r="XB990"/>
      <c r="XC990"/>
      <c r="XD990"/>
      <c r="XE990"/>
      <c r="XF990"/>
      <c r="XG990"/>
      <c r="XH990"/>
      <c r="XI990"/>
      <c r="XJ990"/>
      <c r="XK990"/>
      <c r="XL990"/>
      <c r="XM990"/>
      <c r="XN990"/>
      <c r="XO990"/>
      <c r="XP990"/>
      <c r="XQ990"/>
      <c r="XR990"/>
      <c r="XS990"/>
      <c r="XT990"/>
      <c r="XU990"/>
      <c r="XV990"/>
      <c r="XW990"/>
      <c r="XX990"/>
      <c r="XY990"/>
      <c r="XZ990"/>
      <c r="YA990"/>
      <c r="YB990"/>
      <c r="YC990"/>
      <c r="YD990"/>
      <c r="YE990"/>
      <c r="YF990"/>
      <c r="YG990"/>
      <c r="YH990"/>
      <c r="YI990"/>
      <c r="YJ990"/>
      <c r="YK990"/>
      <c r="YL990"/>
      <c r="YM990"/>
      <c r="YN990"/>
      <c r="YO990"/>
      <c r="YP990"/>
      <c r="YQ990"/>
      <c r="YR990"/>
      <c r="YS990"/>
      <c r="YT990"/>
      <c r="YU990"/>
      <c r="YV990"/>
      <c r="YW990"/>
      <c r="YX990"/>
      <c r="YY990"/>
      <c r="YZ990"/>
      <c r="ZA990"/>
      <c r="ZB990"/>
      <c r="ZC990"/>
      <c r="ZD990"/>
      <c r="ZE990"/>
      <c r="ZF990"/>
      <c r="ZG990"/>
      <c r="ZH990"/>
      <c r="ZI990"/>
      <c r="ZJ990"/>
      <c r="ZK990"/>
      <c r="ZL990"/>
      <c r="ZM990"/>
      <c r="ZN990"/>
      <c r="ZO990"/>
      <c r="ZP990"/>
      <c r="ZQ990"/>
      <c r="ZR990"/>
      <c r="ZS990"/>
      <c r="ZT990"/>
      <c r="ZU990"/>
      <c r="ZV990"/>
      <c r="ZW990"/>
      <c r="ZX990"/>
      <c r="ZY990"/>
      <c r="ZZ990"/>
      <c r="AAA990"/>
      <c r="AAB990"/>
      <c r="AAC990"/>
      <c r="AAD990"/>
      <c r="AAE990"/>
      <c r="AAF990"/>
      <c r="AAG990"/>
      <c r="AAH990"/>
      <c r="AAI990"/>
      <c r="AAJ990"/>
      <c r="AAK990"/>
      <c r="AAL990"/>
      <c r="AAM990"/>
      <c r="AAN990"/>
      <c r="AAO990"/>
      <c r="AAP990"/>
      <c r="AAQ990"/>
      <c r="AAR990"/>
      <c r="AAS990"/>
      <c r="AAT990"/>
      <c r="AAU990"/>
      <c r="AAV990"/>
      <c r="AAW990"/>
      <c r="AAX990"/>
      <c r="AAY990"/>
      <c r="AAZ990"/>
      <c r="ABA990"/>
      <c r="ABB990"/>
      <c r="ABC990"/>
      <c r="ABD990"/>
      <c r="ABE990"/>
      <c r="ABF990"/>
      <c r="ABG990"/>
      <c r="ABH990"/>
      <c r="ABI990"/>
      <c r="ABJ990"/>
      <c r="ABK990"/>
      <c r="ABL990"/>
      <c r="ABM990"/>
      <c r="ABN990"/>
      <c r="ABO990"/>
      <c r="ABP990"/>
      <c r="ABQ990"/>
      <c r="ABR990"/>
      <c r="ABS990"/>
      <c r="ABT990"/>
      <c r="ABU990"/>
      <c r="ABV990"/>
      <c r="ABW990"/>
      <c r="ABX990"/>
      <c r="ABY990"/>
      <c r="ABZ990"/>
      <c r="ACA990"/>
      <c r="ACB990"/>
      <c r="ACC990"/>
      <c r="ACD990"/>
      <c r="ACE990"/>
      <c r="ACF990"/>
      <c r="ACG990"/>
      <c r="ACH990"/>
      <c r="ACI990"/>
      <c r="ACJ990"/>
      <c r="ACK990"/>
      <c r="ACL990"/>
      <c r="ACM990"/>
      <c r="ACN990"/>
      <c r="ACO990"/>
      <c r="ACP990"/>
      <c r="ACQ990"/>
      <c r="ACR990"/>
      <c r="ACS990"/>
      <c r="ACT990"/>
      <c r="ACU990"/>
      <c r="ACV990"/>
      <c r="ACW990"/>
      <c r="ACX990"/>
      <c r="ACY990"/>
      <c r="ACZ990"/>
      <c r="ADA990"/>
      <c r="ADB990"/>
      <c r="ADC990"/>
      <c r="ADD990"/>
      <c r="ADE990"/>
      <c r="ADF990"/>
      <c r="ADG990"/>
      <c r="ADH990"/>
      <c r="ADI990"/>
      <c r="ADJ990"/>
      <c r="ADK990"/>
      <c r="ADL990"/>
      <c r="ADM990"/>
      <c r="ADN990"/>
      <c r="ADO990"/>
      <c r="ADP990"/>
      <c r="ADQ990"/>
      <c r="ADR990"/>
      <c r="ADS990"/>
      <c r="ADT990"/>
      <c r="ADU990"/>
      <c r="ADV990"/>
      <c r="ADW990"/>
      <c r="ADX990"/>
      <c r="ADY990"/>
      <c r="ADZ990"/>
      <c r="AEA990"/>
      <c r="AEB990"/>
      <c r="AEC990"/>
      <c r="AED990"/>
      <c r="AEE990"/>
      <c r="AEF990"/>
      <c r="AEG990"/>
      <c r="AEH990"/>
      <c r="AEI990"/>
      <c r="AEJ990"/>
      <c r="AEK990"/>
      <c r="AEL990"/>
      <c r="AEM990"/>
      <c r="AEN990"/>
      <c r="AEO990"/>
      <c r="AEP990"/>
      <c r="AEQ990"/>
      <c r="AER990"/>
      <c r="AES990"/>
      <c r="AET990"/>
      <c r="AEU990"/>
      <c r="AEV990"/>
      <c r="AEW990"/>
      <c r="AEX990"/>
      <c r="AEY990"/>
      <c r="AEZ990"/>
      <c r="AFA990"/>
      <c r="AFB990"/>
      <c r="AFC990"/>
      <c r="AFD990"/>
      <c r="AFE990"/>
      <c r="AFF990"/>
      <c r="AFG990"/>
      <c r="AFH990"/>
      <c r="AFI990"/>
      <c r="AFJ990"/>
      <c r="AFK990"/>
      <c r="AFL990"/>
      <c r="AFM990"/>
      <c r="AFN990"/>
      <c r="AFO990"/>
      <c r="AFP990"/>
      <c r="AFQ990"/>
      <c r="AFR990"/>
      <c r="AFS990"/>
      <c r="AFT990"/>
      <c r="AFU990"/>
      <c r="AFV990"/>
      <c r="AFW990"/>
      <c r="AFX990"/>
      <c r="AFY990"/>
      <c r="AFZ990"/>
      <c r="AGA990"/>
      <c r="AGB990"/>
      <c r="AGC990"/>
      <c r="AGD990"/>
      <c r="AGE990"/>
      <c r="AGF990"/>
      <c r="AGG990"/>
      <c r="AGH990"/>
      <c r="AGI990"/>
      <c r="AGJ990"/>
      <c r="AGK990"/>
      <c r="AGL990"/>
      <c r="AGM990"/>
      <c r="AGN990"/>
      <c r="AGO990"/>
      <c r="AGP990"/>
      <c r="AGQ990"/>
      <c r="AGR990"/>
      <c r="AGS990"/>
      <c r="AGT990"/>
      <c r="AGU990"/>
      <c r="AGV990"/>
      <c r="AGW990"/>
      <c r="AGX990"/>
      <c r="AGY990"/>
      <c r="AGZ990"/>
      <c r="AHA990"/>
      <c r="AHB990"/>
      <c r="AHC990"/>
      <c r="AHD990"/>
      <c r="AHE990"/>
      <c r="AHF990"/>
      <c r="AHG990"/>
      <c r="AHH990"/>
      <c r="AHI990"/>
      <c r="AHJ990"/>
      <c r="AHK990"/>
      <c r="AHL990"/>
      <c r="AHM990"/>
      <c r="AHN990"/>
      <c r="AHO990"/>
      <c r="AHP990"/>
      <c r="AHQ990"/>
      <c r="AHR990"/>
      <c r="AHS990"/>
      <c r="AHT990"/>
      <c r="AHU990"/>
      <c r="AHV990"/>
      <c r="AHW990"/>
      <c r="AHX990"/>
      <c r="AHY990"/>
      <c r="AHZ990"/>
      <c r="AIA990"/>
      <c r="AIB990"/>
      <c r="AIC990"/>
      <c r="AID990"/>
      <c r="AIE990"/>
      <c r="AIF990"/>
      <c r="AIG990"/>
      <c r="AIH990"/>
      <c r="AII990"/>
      <c r="AIJ990"/>
      <c r="AIK990"/>
      <c r="AIL990"/>
      <c r="AIM990"/>
      <c r="AIN990"/>
      <c r="AIO990"/>
      <c r="AIP990"/>
      <c r="AIQ990"/>
      <c r="AIR990"/>
      <c r="AIS990"/>
      <c r="AIT990"/>
      <c r="AIU990"/>
      <c r="AIV990"/>
      <c r="AIW990"/>
      <c r="AIX990"/>
      <c r="AIY990"/>
      <c r="AIZ990"/>
      <c r="AJA990"/>
      <c r="AJB990"/>
      <c r="AJC990"/>
      <c r="AJD990"/>
      <c r="AJE990"/>
      <c r="AJF990"/>
      <c r="AJG990"/>
      <c r="AJH990"/>
      <c r="AJI990"/>
      <c r="AJJ990"/>
      <c r="AJK990"/>
      <c r="AJL990"/>
      <c r="AJM990"/>
      <c r="AJN990"/>
      <c r="AJO990"/>
      <c r="AJP990"/>
      <c r="AJQ990"/>
      <c r="AJR990"/>
      <c r="AJS990"/>
      <c r="AJT990"/>
      <c r="AJU990"/>
      <c r="AJV990"/>
      <c r="AJW990"/>
      <c r="AJX990"/>
      <c r="AJY990"/>
      <c r="AJZ990"/>
      <c r="AKA990"/>
      <c r="AKB990"/>
      <c r="AKC990"/>
      <c r="AKD990"/>
      <c r="AKE990"/>
      <c r="AKF990"/>
      <c r="AKG990"/>
      <c r="AKH990"/>
      <c r="AKI990"/>
      <c r="AKJ990"/>
      <c r="AKK990"/>
      <c r="AKL990"/>
      <c r="AKM990"/>
      <c r="AKN990"/>
      <c r="AKO990"/>
      <c r="AKP990"/>
      <c r="AKQ990"/>
      <c r="AKR990"/>
      <c r="AKS990"/>
      <c r="AKT990"/>
      <c r="AKU990"/>
      <c r="AKV990"/>
      <c r="AKW990"/>
      <c r="AKX990"/>
      <c r="AKY990"/>
      <c r="AKZ990"/>
      <c r="ALA990"/>
      <c r="ALB990"/>
      <c r="ALC990"/>
      <c r="ALD990"/>
      <c r="ALE990"/>
      <c r="ALF990"/>
      <c r="ALG990"/>
      <c r="ALH990"/>
      <c r="ALI990"/>
      <c r="ALJ990"/>
      <c r="ALK990"/>
      <c r="ALL990"/>
      <c r="ALM990"/>
      <c r="ALN990"/>
      <c r="ALO990"/>
      <c r="ALP990"/>
      <c r="ALQ990"/>
      <c r="ALR990"/>
      <c r="ALS990"/>
      <c r="ALT990"/>
      <c r="ALU990"/>
      <c r="ALV990"/>
      <c r="ALW990"/>
      <c r="ALX990"/>
      <c r="ALY990"/>
      <c r="ALZ990"/>
      <c r="AMA990"/>
      <c r="AMB990"/>
      <c r="AMC990"/>
      <c r="AMD990"/>
      <c r="AME990"/>
      <c r="AMF990"/>
      <c r="AMG990"/>
      <c r="AMH990"/>
      <c r="AMI990"/>
      <c r="AMJ990"/>
    </row>
    <row r="991" spans="1:1024" ht="27">
      <c r="A991" s="217" t="s">
        <v>401</v>
      </c>
      <c r="B991" s="218"/>
      <c r="C991" s="218">
        <v>1928864000</v>
      </c>
      <c r="D991" s="218">
        <v>2459864000</v>
      </c>
      <c r="E991" s="218">
        <v>2403841443</v>
      </c>
      <c r="F991" s="218">
        <v>97.7</v>
      </c>
      <c r="G991" s="218" t="s">
        <v>249</v>
      </c>
      <c r="H991" s="218" t="s">
        <v>49</v>
      </c>
      <c r="I991" s="218">
        <v>22309</v>
      </c>
      <c r="J991" s="218">
        <v>22282</v>
      </c>
      <c r="K991" s="218">
        <v>22279</v>
      </c>
      <c r="L991" s="219">
        <v>100</v>
      </c>
      <c r="M991" s="6"/>
      <c r="N991" s="6"/>
      <c r="O991" s="7"/>
      <c r="P991" s="6"/>
      <c r="Q991" s="6"/>
      <c r="R991" s="3"/>
      <c r="S991"/>
      <c r="T991"/>
      <c r="U991"/>
      <c r="V991"/>
      <c r="W991"/>
      <c r="X991"/>
      <c r="Y991"/>
      <c r="Z991" s="4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  <c r="ALZ991"/>
      <c r="AMA991"/>
      <c r="AMB991"/>
      <c r="AMC991"/>
      <c r="AMD991"/>
      <c r="AME991"/>
      <c r="AMF991"/>
      <c r="AMG991"/>
      <c r="AMH991"/>
      <c r="AMI991"/>
      <c r="AMJ991"/>
    </row>
    <row r="992" spans="1:1024" ht="27">
      <c r="A992" s="217" t="s">
        <v>406</v>
      </c>
      <c r="B992" s="218"/>
      <c r="C992" s="218"/>
      <c r="D992" s="218"/>
      <c r="E992" s="218"/>
      <c r="F992" s="218"/>
      <c r="G992" s="218"/>
      <c r="H992" s="218"/>
      <c r="I992" s="218"/>
      <c r="J992" s="218"/>
      <c r="K992" s="218"/>
      <c r="L992" s="219"/>
      <c r="M992" s="6"/>
      <c r="N992" s="6"/>
      <c r="O992" s="7"/>
      <c r="P992" s="6"/>
      <c r="Q992" s="6"/>
      <c r="R992" s="3"/>
      <c r="S992"/>
      <c r="T992"/>
      <c r="U992"/>
      <c r="V992"/>
      <c r="W992"/>
      <c r="X992"/>
      <c r="Y992"/>
      <c r="Z992" s="4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  <c r="ALZ992"/>
      <c r="AMA992"/>
      <c r="AMB992"/>
      <c r="AMC992"/>
      <c r="AMD992"/>
      <c r="AME992"/>
      <c r="AMF992"/>
      <c r="AMG992"/>
      <c r="AMH992"/>
      <c r="AMI992"/>
      <c r="AMJ992"/>
    </row>
    <row r="993" spans="1:1024" ht="27">
      <c r="A993" s="217" t="s">
        <v>407</v>
      </c>
      <c r="B993" s="218"/>
      <c r="C993" s="218">
        <v>2058705594</v>
      </c>
      <c r="D993" s="218">
        <v>4238989821</v>
      </c>
      <c r="E993" s="218">
        <v>4150160761</v>
      </c>
      <c r="F993" s="218">
        <v>97.9</v>
      </c>
      <c r="G993" s="218" t="s">
        <v>322</v>
      </c>
      <c r="H993" s="218" t="s">
        <v>323</v>
      </c>
      <c r="I993" s="218">
        <v>524408</v>
      </c>
      <c r="J993" s="218">
        <v>1078156</v>
      </c>
      <c r="K993" s="218">
        <v>1011991</v>
      </c>
      <c r="L993" s="219">
        <v>93.9</v>
      </c>
      <c r="M993" s="6"/>
      <c r="N993" s="6"/>
      <c r="O993" s="7"/>
      <c r="P993" s="6"/>
      <c r="Q993" s="6"/>
      <c r="R993" s="3"/>
      <c r="S993"/>
      <c r="T993"/>
      <c r="U993"/>
      <c r="V993"/>
      <c r="W993"/>
      <c r="X993"/>
      <c r="Y993"/>
      <c r="Z993" s="4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  <c r="WW993"/>
      <c r="WX993"/>
      <c r="WY993"/>
      <c r="WZ993"/>
      <c r="XA993"/>
      <c r="XB993"/>
      <c r="XC993"/>
      <c r="XD993"/>
      <c r="XE993"/>
      <c r="XF993"/>
      <c r="XG993"/>
      <c r="XH993"/>
      <c r="XI993"/>
      <c r="XJ993"/>
      <c r="XK993"/>
      <c r="XL993"/>
      <c r="XM993"/>
      <c r="XN993"/>
      <c r="XO993"/>
      <c r="XP993"/>
      <c r="XQ993"/>
      <c r="XR993"/>
      <c r="XS993"/>
      <c r="XT993"/>
      <c r="XU993"/>
      <c r="XV993"/>
      <c r="XW993"/>
      <c r="XX993"/>
      <c r="XY993"/>
      <c r="XZ993"/>
      <c r="YA993"/>
      <c r="YB993"/>
      <c r="YC993"/>
      <c r="YD993"/>
      <c r="YE993"/>
      <c r="YF993"/>
      <c r="YG993"/>
      <c r="YH993"/>
      <c r="YI993"/>
      <c r="YJ993"/>
      <c r="YK993"/>
      <c r="YL993"/>
      <c r="YM993"/>
      <c r="YN993"/>
      <c r="YO993"/>
      <c r="YP993"/>
      <c r="YQ993"/>
      <c r="YR993"/>
      <c r="YS993"/>
      <c r="YT993"/>
      <c r="YU993"/>
      <c r="YV993"/>
      <c r="YW993"/>
      <c r="YX993"/>
      <c r="YY993"/>
      <c r="YZ993"/>
      <c r="ZA993"/>
      <c r="ZB993"/>
      <c r="ZC993"/>
      <c r="ZD993"/>
      <c r="ZE993"/>
      <c r="ZF993"/>
      <c r="ZG993"/>
      <c r="ZH993"/>
      <c r="ZI993"/>
      <c r="ZJ993"/>
      <c r="ZK993"/>
      <c r="ZL993"/>
      <c r="ZM993"/>
      <c r="ZN993"/>
      <c r="ZO993"/>
      <c r="ZP993"/>
      <c r="ZQ993"/>
      <c r="ZR993"/>
      <c r="ZS993"/>
      <c r="ZT993"/>
      <c r="ZU993"/>
      <c r="ZV993"/>
      <c r="ZW993"/>
      <c r="ZX993"/>
      <c r="ZY993"/>
      <c r="ZZ993"/>
      <c r="AAA993"/>
      <c r="AAB993"/>
      <c r="AAC993"/>
      <c r="AAD993"/>
      <c r="AAE993"/>
      <c r="AAF993"/>
      <c r="AAG993"/>
      <c r="AAH993"/>
      <c r="AAI993"/>
      <c r="AAJ993"/>
      <c r="AAK993"/>
      <c r="AAL993"/>
      <c r="AAM993"/>
      <c r="AAN993"/>
      <c r="AAO993"/>
      <c r="AAP993"/>
      <c r="AAQ993"/>
      <c r="AAR993"/>
      <c r="AAS993"/>
      <c r="AAT993"/>
      <c r="AAU993"/>
      <c r="AAV993"/>
      <c r="AAW993"/>
      <c r="AAX993"/>
      <c r="AAY993"/>
      <c r="AAZ993"/>
      <c r="ABA993"/>
      <c r="ABB993"/>
      <c r="ABC993"/>
      <c r="ABD993"/>
      <c r="ABE993"/>
      <c r="ABF993"/>
      <c r="ABG993"/>
      <c r="ABH993"/>
      <c r="ABI993"/>
      <c r="ABJ993"/>
      <c r="ABK993"/>
      <c r="ABL993"/>
      <c r="ABM993"/>
      <c r="ABN993"/>
      <c r="ABO993"/>
      <c r="ABP993"/>
      <c r="ABQ993"/>
      <c r="ABR993"/>
      <c r="ABS993"/>
      <c r="ABT993"/>
      <c r="ABU993"/>
      <c r="ABV993"/>
      <c r="ABW993"/>
      <c r="ABX993"/>
      <c r="ABY993"/>
      <c r="ABZ993"/>
      <c r="ACA993"/>
      <c r="ACB993"/>
      <c r="ACC993"/>
      <c r="ACD993"/>
      <c r="ACE993"/>
      <c r="ACF993"/>
      <c r="ACG993"/>
      <c r="ACH993"/>
      <c r="ACI993"/>
      <c r="ACJ993"/>
      <c r="ACK993"/>
      <c r="ACL993"/>
      <c r="ACM993"/>
      <c r="ACN993"/>
      <c r="ACO993"/>
      <c r="ACP993"/>
      <c r="ACQ993"/>
      <c r="ACR993"/>
      <c r="ACS993"/>
      <c r="ACT993"/>
      <c r="ACU993"/>
      <c r="ACV993"/>
      <c r="ACW993"/>
      <c r="ACX993"/>
      <c r="ACY993"/>
      <c r="ACZ993"/>
      <c r="ADA993"/>
      <c r="ADB993"/>
      <c r="ADC993"/>
      <c r="ADD993"/>
      <c r="ADE993"/>
      <c r="ADF993"/>
      <c r="ADG993"/>
      <c r="ADH993"/>
      <c r="ADI993"/>
      <c r="ADJ993"/>
      <c r="ADK993"/>
      <c r="ADL993"/>
      <c r="ADM993"/>
      <c r="ADN993"/>
      <c r="ADO993"/>
      <c r="ADP993"/>
      <c r="ADQ993"/>
      <c r="ADR993"/>
      <c r="ADS993"/>
      <c r="ADT993"/>
      <c r="ADU993"/>
      <c r="ADV993"/>
      <c r="ADW993"/>
      <c r="ADX993"/>
      <c r="ADY993"/>
      <c r="ADZ993"/>
      <c r="AEA993"/>
      <c r="AEB993"/>
      <c r="AEC993"/>
      <c r="AED993"/>
      <c r="AEE993"/>
      <c r="AEF993"/>
      <c r="AEG993"/>
      <c r="AEH993"/>
      <c r="AEI993"/>
      <c r="AEJ993"/>
      <c r="AEK993"/>
      <c r="AEL993"/>
      <c r="AEM993"/>
      <c r="AEN993"/>
      <c r="AEO993"/>
      <c r="AEP993"/>
      <c r="AEQ993"/>
      <c r="AER993"/>
      <c r="AES993"/>
      <c r="AET993"/>
      <c r="AEU993"/>
      <c r="AEV993"/>
      <c r="AEW993"/>
      <c r="AEX993"/>
      <c r="AEY993"/>
      <c r="AEZ993"/>
      <c r="AFA993"/>
      <c r="AFB993"/>
      <c r="AFC993"/>
      <c r="AFD993"/>
      <c r="AFE993"/>
      <c r="AFF993"/>
      <c r="AFG993"/>
      <c r="AFH993"/>
      <c r="AFI993"/>
      <c r="AFJ993"/>
      <c r="AFK993"/>
      <c r="AFL993"/>
      <c r="AFM993"/>
      <c r="AFN993"/>
      <c r="AFO993"/>
      <c r="AFP993"/>
      <c r="AFQ993"/>
      <c r="AFR993"/>
      <c r="AFS993"/>
      <c r="AFT993"/>
      <c r="AFU993"/>
      <c r="AFV993"/>
      <c r="AFW993"/>
      <c r="AFX993"/>
      <c r="AFY993"/>
      <c r="AFZ993"/>
      <c r="AGA993"/>
      <c r="AGB993"/>
      <c r="AGC993"/>
      <c r="AGD993"/>
      <c r="AGE993"/>
      <c r="AGF993"/>
      <c r="AGG993"/>
      <c r="AGH993"/>
      <c r="AGI993"/>
      <c r="AGJ993"/>
      <c r="AGK993"/>
      <c r="AGL993"/>
      <c r="AGM993"/>
      <c r="AGN993"/>
      <c r="AGO993"/>
      <c r="AGP993"/>
      <c r="AGQ993"/>
      <c r="AGR993"/>
      <c r="AGS993"/>
      <c r="AGT993"/>
      <c r="AGU993"/>
      <c r="AGV993"/>
      <c r="AGW993"/>
      <c r="AGX993"/>
      <c r="AGY993"/>
      <c r="AGZ993"/>
      <c r="AHA993"/>
      <c r="AHB993"/>
      <c r="AHC993"/>
      <c r="AHD993"/>
      <c r="AHE993"/>
      <c r="AHF993"/>
      <c r="AHG993"/>
      <c r="AHH993"/>
      <c r="AHI993"/>
      <c r="AHJ993"/>
      <c r="AHK993"/>
      <c r="AHL993"/>
      <c r="AHM993"/>
      <c r="AHN993"/>
      <c r="AHO993"/>
      <c r="AHP993"/>
      <c r="AHQ993"/>
      <c r="AHR993"/>
      <c r="AHS993"/>
      <c r="AHT993"/>
      <c r="AHU993"/>
      <c r="AHV993"/>
      <c r="AHW993"/>
      <c r="AHX993"/>
      <c r="AHY993"/>
      <c r="AHZ993"/>
      <c r="AIA993"/>
      <c r="AIB993"/>
      <c r="AIC993"/>
      <c r="AID993"/>
      <c r="AIE993"/>
      <c r="AIF993"/>
      <c r="AIG993"/>
      <c r="AIH993"/>
      <c r="AII993"/>
      <c r="AIJ993"/>
      <c r="AIK993"/>
      <c r="AIL993"/>
      <c r="AIM993"/>
      <c r="AIN993"/>
      <c r="AIO993"/>
      <c r="AIP993"/>
      <c r="AIQ993"/>
      <c r="AIR993"/>
      <c r="AIS993"/>
      <c r="AIT993"/>
      <c r="AIU993"/>
      <c r="AIV993"/>
      <c r="AIW993"/>
      <c r="AIX993"/>
      <c r="AIY993"/>
      <c r="AIZ993"/>
      <c r="AJA993"/>
      <c r="AJB993"/>
      <c r="AJC993"/>
      <c r="AJD993"/>
      <c r="AJE993"/>
      <c r="AJF993"/>
      <c r="AJG993"/>
      <c r="AJH993"/>
      <c r="AJI993"/>
      <c r="AJJ993"/>
      <c r="AJK993"/>
      <c r="AJL993"/>
      <c r="AJM993"/>
      <c r="AJN993"/>
      <c r="AJO993"/>
      <c r="AJP993"/>
      <c r="AJQ993"/>
      <c r="AJR993"/>
      <c r="AJS993"/>
      <c r="AJT993"/>
      <c r="AJU993"/>
      <c r="AJV993"/>
      <c r="AJW993"/>
      <c r="AJX993"/>
      <c r="AJY993"/>
      <c r="AJZ993"/>
      <c r="AKA993"/>
      <c r="AKB993"/>
      <c r="AKC993"/>
      <c r="AKD993"/>
      <c r="AKE993"/>
      <c r="AKF993"/>
      <c r="AKG993"/>
      <c r="AKH993"/>
      <c r="AKI993"/>
      <c r="AKJ993"/>
      <c r="AKK993"/>
      <c r="AKL993"/>
      <c r="AKM993"/>
      <c r="AKN993"/>
      <c r="AKO993"/>
      <c r="AKP993"/>
      <c r="AKQ993"/>
      <c r="AKR993"/>
      <c r="AKS993"/>
      <c r="AKT993"/>
      <c r="AKU993"/>
      <c r="AKV993"/>
      <c r="AKW993"/>
      <c r="AKX993"/>
      <c r="AKY993"/>
      <c r="AKZ993"/>
      <c r="ALA993"/>
      <c r="ALB993"/>
      <c r="ALC993"/>
      <c r="ALD993"/>
      <c r="ALE993"/>
      <c r="ALF993"/>
      <c r="ALG993"/>
      <c r="ALH993"/>
      <c r="ALI993"/>
      <c r="ALJ993"/>
      <c r="ALK993"/>
      <c r="ALL993"/>
      <c r="ALM993"/>
      <c r="ALN993"/>
      <c r="ALO993"/>
      <c r="ALP993"/>
      <c r="ALQ993"/>
      <c r="ALR993"/>
      <c r="ALS993"/>
      <c r="ALT993"/>
      <c r="ALU993"/>
      <c r="ALV993"/>
      <c r="ALW993"/>
      <c r="ALX993"/>
      <c r="ALY993"/>
      <c r="ALZ993"/>
      <c r="AMA993"/>
      <c r="AMB993"/>
      <c r="AMC993"/>
      <c r="AMD993"/>
      <c r="AME993"/>
      <c r="AMF993"/>
      <c r="AMG993"/>
      <c r="AMH993"/>
      <c r="AMI993"/>
      <c r="AMJ993"/>
    </row>
    <row r="994" spans="1:1024" ht="16.5">
      <c r="A994" s="220"/>
      <c r="B994" s="220"/>
      <c r="C994" s="220"/>
      <c r="D994" s="220"/>
      <c r="E994" s="220"/>
      <c r="F994" s="220"/>
      <c r="G994" s="220"/>
      <c r="H994" s="220"/>
      <c r="I994" s="220"/>
      <c r="J994" s="220"/>
      <c r="K994" s="221" t="s">
        <v>460</v>
      </c>
      <c r="L994" s="220"/>
      <c r="M994" s="6"/>
      <c r="N994" s="6"/>
      <c r="O994" s="7"/>
      <c r="P994" s="6"/>
      <c r="Q994" s="6"/>
      <c r="R994" s="3"/>
      <c r="S994"/>
      <c r="T994"/>
      <c r="U994"/>
      <c r="V994"/>
      <c r="W994"/>
      <c r="X994"/>
      <c r="Y994"/>
      <c r="Z994" s="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  <c r="ALZ994"/>
      <c r="AMA994"/>
      <c r="AMB994"/>
      <c r="AMC994"/>
      <c r="AMD994"/>
      <c r="AME994"/>
      <c r="AMF994"/>
      <c r="AMG994"/>
      <c r="AMH994"/>
      <c r="AMI994"/>
      <c r="AMJ994"/>
    </row>
    <row r="995" spans="1:1024" ht="16.5">
      <c r="A995" s="220"/>
      <c r="B995" s="220"/>
      <c r="C995" s="220"/>
      <c r="D995" s="220"/>
      <c r="E995" s="220"/>
      <c r="F995" s="220"/>
      <c r="G995" s="220"/>
      <c r="H995" s="220"/>
      <c r="I995" s="220"/>
      <c r="J995" s="220"/>
      <c r="K995" s="221" t="s">
        <v>472</v>
      </c>
      <c r="L995" s="220"/>
      <c r="M995" s="6"/>
      <c r="N995" s="6"/>
      <c r="O995" s="7"/>
      <c r="P995" s="6"/>
      <c r="Q995" s="6"/>
      <c r="R995" s="3"/>
      <c r="S995"/>
      <c r="T995"/>
      <c r="U995"/>
      <c r="V995"/>
      <c r="W995"/>
      <c r="X995"/>
      <c r="Y995"/>
      <c r="Z995" s="4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  <c r="ALZ995"/>
      <c r="AMA995"/>
      <c r="AMB995"/>
      <c r="AMC995"/>
      <c r="AMD995"/>
      <c r="AME995"/>
      <c r="AMF995"/>
      <c r="AMG995"/>
      <c r="AMH995"/>
      <c r="AMI995"/>
      <c r="AMJ995"/>
    </row>
    <row r="996" spans="1:1024" ht="17.25" customHeight="1">
      <c r="A996" s="463" t="s">
        <v>462</v>
      </c>
      <c r="B996" s="463"/>
      <c r="C996" s="463"/>
      <c r="D996" s="463"/>
      <c r="E996" s="463"/>
      <c r="F996" s="463"/>
      <c r="G996" s="463"/>
      <c r="H996" s="463"/>
      <c r="I996" s="463"/>
      <c r="J996" s="463"/>
      <c r="K996" s="463"/>
      <c r="L996" s="463"/>
      <c r="M996" s="6"/>
      <c r="N996" s="6"/>
      <c r="O996" s="7"/>
      <c r="P996" s="6"/>
      <c r="Q996" s="6"/>
      <c r="R996" s="3"/>
      <c r="S996"/>
      <c r="T996"/>
      <c r="U996"/>
      <c r="V996"/>
      <c r="W996"/>
      <c r="X996"/>
      <c r="Y996"/>
      <c r="Z996" s="4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  <c r="ALZ996"/>
      <c r="AMA996"/>
      <c r="AMB996"/>
      <c r="AMC996"/>
      <c r="AMD996"/>
      <c r="AME996"/>
      <c r="AMF996"/>
      <c r="AMG996"/>
      <c r="AMH996"/>
      <c r="AMI996"/>
      <c r="AMJ996"/>
    </row>
    <row r="997" spans="1:1024" ht="17.25" customHeight="1">
      <c r="A997" s="464" t="s">
        <v>1</v>
      </c>
      <c r="B997" s="464"/>
      <c r="C997" s="464"/>
      <c r="D997" s="464"/>
      <c r="E997" s="464"/>
      <c r="F997" s="464"/>
      <c r="G997" s="464"/>
      <c r="H997" s="464"/>
      <c r="I997" s="464"/>
      <c r="J997" s="464"/>
      <c r="K997" s="464"/>
      <c r="L997" s="464"/>
      <c r="M997" s="6"/>
      <c r="N997" s="6"/>
      <c r="O997" s="7"/>
      <c r="P997" s="6"/>
      <c r="Q997" s="6"/>
      <c r="R997" s="3"/>
      <c r="S997"/>
      <c r="T997"/>
      <c r="U997"/>
      <c r="V997"/>
      <c r="W997"/>
      <c r="X997"/>
      <c r="Y997"/>
      <c r="Z997" s="4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  <c r="WW997"/>
      <c r="WX997"/>
      <c r="WY997"/>
      <c r="WZ997"/>
      <c r="XA997"/>
      <c r="XB997"/>
      <c r="XC997"/>
      <c r="XD997"/>
      <c r="XE997"/>
      <c r="XF997"/>
      <c r="XG997"/>
      <c r="XH997"/>
      <c r="XI997"/>
      <c r="XJ997"/>
      <c r="XK997"/>
      <c r="XL997"/>
      <c r="XM997"/>
      <c r="XN997"/>
      <c r="XO997"/>
      <c r="XP997"/>
      <c r="XQ997"/>
      <c r="XR997"/>
      <c r="XS997"/>
      <c r="XT997"/>
      <c r="XU997"/>
      <c r="XV997"/>
      <c r="XW997"/>
      <c r="XX997"/>
      <c r="XY997"/>
      <c r="XZ997"/>
      <c r="YA997"/>
      <c r="YB997"/>
      <c r="YC997"/>
      <c r="YD997"/>
      <c r="YE997"/>
      <c r="YF997"/>
      <c r="YG997"/>
      <c r="YH997"/>
      <c r="YI997"/>
      <c r="YJ997"/>
      <c r="YK997"/>
      <c r="YL997"/>
      <c r="YM997"/>
      <c r="YN997"/>
      <c r="YO997"/>
      <c r="YP997"/>
      <c r="YQ997"/>
      <c r="YR997"/>
      <c r="YS997"/>
      <c r="YT997"/>
      <c r="YU997"/>
      <c r="YV997"/>
      <c r="YW997"/>
      <c r="YX997"/>
      <c r="YY997"/>
      <c r="YZ997"/>
      <c r="ZA997"/>
      <c r="ZB997"/>
      <c r="ZC997"/>
      <c r="ZD997"/>
      <c r="ZE997"/>
      <c r="ZF997"/>
      <c r="ZG997"/>
      <c r="ZH997"/>
      <c r="ZI997"/>
      <c r="ZJ997"/>
      <c r="ZK997"/>
      <c r="ZL997"/>
      <c r="ZM997"/>
      <c r="ZN997"/>
      <c r="ZO997"/>
      <c r="ZP997"/>
      <c r="ZQ997"/>
      <c r="ZR997"/>
      <c r="ZS997"/>
      <c r="ZT997"/>
      <c r="ZU997"/>
      <c r="ZV997"/>
      <c r="ZW997"/>
      <c r="ZX997"/>
      <c r="ZY997"/>
      <c r="ZZ997"/>
      <c r="AAA997"/>
      <c r="AAB997"/>
      <c r="AAC997"/>
      <c r="AAD997"/>
      <c r="AAE997"/>
      <c r="AAF997"/>
      <c r="AAG997"/>
      <c r="AAH997"/>
      <c r="AAI997"/>
      <c r="AAJ997"/>
      <c r="AAK997"/>
      <c r="AAL997"/>
      <c r="AAM997"/>
      <c r="AAN997"/>
      <c r="AAO997"/>
      <c r="AAP997"/>
      <c r="AAQ997"/>
      <c r="AAR997"/>
      <c r="AAS997"/>
      <c r="AAT997"/>
      <c r="AAU997"/>
      <c r="AAV997"/>
      <c r="AAW997"/>
      <c r="AAX997"/>
      <c r="AAY997"/>
      <c r="AAZ997"/>
      <c r="ABA997"/>
      <c r="ABB997"/>
      <c r="ABC997"/>
      <c r="ABD997"/>
      <c r="ABE997"/>
      <c r="ABF997"/>
      <c r="ABG997"/>
      <c r="ABH997"/>
      <c r="ABI997"/>
      <c r="ABJ997"/>
      <c r="ABK997"/>
      <c r="ABL997"/>
      <c r="ABM997"/>
      <c r="ABN997"/>
      <c r="ABO997"/>
      <c r="ABP997"/>
      <c r="ABQ997"/>
      <c r="ABR997"/>
      <c r="ABS997"/>
      <c r="ABT997"/>
      <c r="ABU997"/>
      <c r="ABV997"/>
      <c r="ABW997"/>
      <c r="ABX997"/>
      <c r="ABY997"/>
      <c r="ABZ997"/>
      <c r="ACA997"/>
      <c r="ACB997"/>
      <c r="ACC997"/>
      <c r="ACD997"/>
      <c r="ACE997"/>
      <c r="ACF997"/>
      <c r="ACG997"/>
      <c r="ACH997"/>
      <c r="ACI997"/>
      <c r="ACJ997"/>
      <c r="ACK997"/>
      <c r="ACL997"/>
      <c r="ACM997"/>
      <c r="ACN997"/>
      <c r="ACO997"/>
      <c r="ACP997"/>
      <c r="ACQ997"/>
      <c r="ACR997"/>
      <c r="ACS997"/>
      <c r="ACT997"/>
      <c r="ACU997"/>
      <c r="ACV997"/>
      <c r="ACW997"/>
      <c r="ACX997"/>
      <c r="ACY997"/>
      <c r="ACZ997"/>
      <c r="ADA997"/>
      <c r="ADB997"/>
      <c r="ADC997"/>
      <c r="ADD997"/>
      <c r="ADE997"/>
      <c r="ADF997"/>
      <c r="ADG997"/>
      <c r="ADH997"/>
      <c r="ADI997"/>
      <c r="ADJ997"/>
      <c r="ADK997"/>
      <c r="ADL997"/>
      <c r="ADM997"/>
      <c r="ADN997"/>
      <c r="ADO997"/>
      <c r="ADP997"/>
      <c r="ADQ997"/>
      <c r="ADR997"/>
      <c r="ADS997"/>
      <c r="ADT997"/>
      <c r="ADU997"/>
      <c r="ADV997"/>
      <c r="ADW997"/>
      <c r="ADX997"/>
      <c r="ADY997"/>
      <c r="ADZ997"/>
      <c r="AEA997"/>
      <c r="AEB997"/>
      <c r="AEC997"/>
      <c r="AED997"/>
      <c r="AEE997"/>
      <c r="AEF997"/>
      <c r="AEG997"/>
      <c r="AEH997"/>
      <c r="AEI997"/>
      <c r="AEJ997"/>
      <c r="AEK997"/>
      <c r="AEL997"/>
      <c r="AEM997"/>
      <c r="AEN997"/>
      <c r="AEO997"/>
      <c r="AEP997"/>
      <c r="AEQ997"/>
      <c r="AER997"/>
      <c r="AES997"/>
      <c r="AET997"/>
      <c r="AEU997"/>
      <c r="AEV997"/>
      <c r="AEW997"/>
      <c r="AEX997"/>
      <c r="AEY997"/>
      <c r="AEZ997"/>
      <c r="AFA997"/>
      <c r="AFB997"/>
      <c r="AFC997"/>
      <c r="AFD997"/>
      <c r="AFE997"/>
      <c r="AFF997"/>
      <c r="AFG997"/>
      <c r="AFH997"/>
      <c r="AFI997"/>
      <c r="AFJ997"/>
      <c r="AFK997"/>
      <c r="AFL997"/>
      <c r="AFM997"/>
      <c r="AFN997"/>
      <c r="AFO997"/>
      <c r="AFP997"/>
      <c r="AFQ997"/>
      <c r="AFR997"/>
      <c r="AFS997"/>
      <c r="AFT997"/>
      <c r="AFU997"/>
      <c r="AFV997"/>
      <c r="AFW997"/>
      <c r="AFX997"/>
      <c r="AFY997"/>
      <c r="AFZ997"/>
      <c r="AGA997"/>
      <c r="AGB997"/>
      <c r="AGC997"/>
      <c r="AGD997"/>
      <c r="AGE997"/>
      <c r="AGF997"/>
      <c r="AGG997"/>
      <c r="AGH997"/>
      <c r="AGI997"/>
      <c r="AGJ997"/>
      <c r="AGK997"/>
      <c r="AGL997"/>
      <c r="AGM997"/>
      <c r="AGN997"/>
      <c r="AGO997"/>
      <c r="AGP997"/>
      <c r="AGQ997"/>
      <c r="AGR997"/>
      <c r="AGS997"/>
      <c r="AGT997"/>
      <c r="AGU997"/>
      <c r="AGV997"/>
      <c r="AGW997"/>
      <c r="AGX997"/>
      <c r="AGY997"/>
      <c r="AGZ997"/>
      <c r="AHA997"/>
      <c r="AHB997"/>
      <c r="AHC997"/>
      <c r="AHD997"/>
      <c r="AHE997"/>
      <c r="AHF997"/>
      <c r="AHG997"/>
      <c r="AHH997"/>
      <c r="AHI997"/>
      <c r="AHJ997"/>
      <c r="AHK997"/>
      <c r="AHL997"/>
      <c r="AHM997"/>
      <c r="AHN997"/>
      <c r="AHO997"/>
      <c r="AHP997"/>
      <c r="AHQ997"/>
      <c r="AHR997"/>
      <c r="AHS997"/>
      <c r="AHT997"/>
      <c r="AHU997"/>
      <c r="AHV997"/>
      <c r="AHW997"/>
      <c r="AHX997"/>
      <c r="AHY997"/>
      <c r="AHZ997"/>
      <c r="AIA997"/>
      <c r="AIB997"/>
      <c r="AIC997"/>
      <c r="AID997"/>
      <c r="AIE997"/>
      <c r="AIF997"/>
      <c r="AIG997"/>
      <c r="AIH997"/>
      <c r="AII997"/>
      <c r="AIJ997"/>
      <c r="AIK997"/>
      <c r="AIL997"/>
      <c r="AIM997"/>
      <c r="AIN997"/>
      <c r="AIO997"/>
      <c r="AIP997"/>
      <c r="AIQ997"/>
      <c r="AIR997"/>
      <c r="AIS997"/>
      <c r="AIT997"/>
      <c r="AIU997"/>
      <c r="AIV997"/>
      <c r="AIW997"/>
      <c r="AIX997"/>
      <c r="AIY997"/>
      <c r="AIZ997"/>
      <c r="AJA997"/>
      <c r="AJB997"/>
      <c r="AJC997"/>
      <c r="AJD997"/>
      <c r="AJE997"/>
      <c r="AJF997"/>
      <c r="AJG997"/>
      <c r="AJH997"/>
      <c r="AJI997"/>
      <c r="AJJ997"/>
      <c r="AJK997"/>
      <c r="AJL997"/>
      <c r="AJM997"/>
      <c r="AJN997"/>
      <c r="AJO997"/>
      <c r="AJP997"/>
      <c r="AJQ997"/>
      <c r="AJR997"/>
      <c r="AJS997"/>
      <c r="AJT997"/>
      <c r="AJU997"/>
      <c r="AJV997"/>
      <c r="AJW997"/>
      <c r="AJX997"/>
      <c r="AJY997"/>
      <c r="AJZ997"/>
      <c r="AKA997"/>
      <c r="AKB997"/>
      <c r="AKC997"/>
      <c r="AKD997"/>
      <c r="AKE997"/>
      <c r="AKF997"/>
      <c r="AKG997"/>
      <c r="AKH997"/>
      <c r="AKI997"/>
      <c r="AKJ997"/>
      <c r="AKK997"/>
      <c r="AKL997"/>
      <c r="AKM997"/>
      <c r="AKN997"/>
      <c r="AKO997"/>
      <c r="AKP997"/>
      <c r="AKQ997"/>
      <c r="AKR997"/>
      <c r="AKS997"/>
      <c r="AKT997"/>
      <c r="AKU997"/>
      <c r="AKV997"/>
      <c r="AKW997"/>
      <c r="AKX997"/>
      <c r="AKY997"/>
      <c r="AKZ997"/>
      <c r="ALA997"/>
      <c r="ALB997"/>
      <c r="ALC997"/>
      <c r="ALD997"/>
      <c r="ALE997"/>
      <c r="ALF997"/>
      <c r="ALG997"/>
      <c r="ALH997"/>
      <c r="ALI997"/>
      <c r="ALJ997"/>
      <c r="ALK997"/>
      <c r="ALL997"/>
      <c r="ALM997"/>
      <c r="ALN997"/>
      <c r="ALO997"/>
      <c r="ALP997"/>
      <c r="ALQ997"/>
      <c r="ALR997"/>
      <c r="ALS997"/>
      <c r="ALT997"/>
      <c r="ALU997"/>
      <c r="ALV997"/>
      <c r="ALW997"/>
      <c r="ALX997"/>
      <c r="ALY997"/>
      <c r="ALZ997"/>
      <c r="AMA997"/>
      <c r="AMB997"/>
      <c r="AMC997"/>
      <c r="AMD997"/>
      <c r="AME997"/>
      <c r="AMF997"/>
      <c r="AMG997"/>
      <c r="AMH997"/>
      <c r="AMI997"/>
      <c r="AMJ997"/>
    </row>
    <row r="998" spans="1:1024" ht="17.25" customHeight="1">
      <c r="A998" s="465" t="s">
        <v>463</v>
      </c>
      <c r="B998" s="465"/>
      <c r="C998" s="465"/>
      <c r="D998" s="465"/>
      <c r="E998" s="465"/>
      <c r="F998" s="465"/>
      <c r="G998" s="465"/>
      <c r="H998" s="465"/>
      <c r="I998" s="465"/>
      <c r="J998" s="465"/>
      <c r="K998" s="465"/>
      <c r="L998" s="465"/>
      <c r="M998" s="6"/>
      <c r="N998" s="6"/>
      <c r="O998" s="7"/>
      <c r="P998" s="6"/>
      <c r="Q998" s="6"/>
      <c r="R998" s="3"/>
      <c r="S998"/>
      <c r="T998"/>
      <c r="U998"/>
      <c r="V998"/>
      <c r="W998"/>
      <c r="X998"/>
      <c r="Y998"/>
      <c r="Z998" s="4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  <c r="ALZ998"/>
      <c r="AMA998"/>
      <c r="AMB998"/>
      <c r="AMC998"/>
      <c r="AMD998"/>
      <c r="AME998"/>
      <c r="AMF998"/>
      <c r="AMG998"/>
      <c r="AMH998"/>
      <c r="AMI998"/>
      <c r="AMJ998"/>
    </row>
    <row r="999" spans="1:1024" ht="17.25" customHeight="1">
      <c r="A999" s="465" t="s">
        <v>464</v>
      </c>
      <c r="B999" s="465"/>
      <c r="C999" s="465"/>
      <c r="D999" s="465"/>
      <c r="E999" s="465"/>
      <c r="F999" s="465"/>
      <c r="G999" s="465"/>
      <c r="H999" s="465"/>
      <c r="I999" s="465"/>
      <c r="J999" s="465"/>
      <c r="K999" s="465"/>
      <c r="L999" s="465"/>
      <c r="M999" s="6"/>
      <c r="N999" s="6"/>
      <c r="O999" s="7"/>
      <c r="P999" s="6"/>
      <c r="Q999" s="6"/>
      <c r="R999" s="3"/>
      <c r="S999"/>
      <c r="T999"/>
      <c r="U999"/>
      <c r="V999"/>
      <c r="W999"/>
      <c r="X999"/>
      <c r="Y999"/>
      <c r="Z999" s="4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  <c r="VW999"/>
      <c r="VX999"/>
      <c r="VY999"/>
      <c r="VZ999"/>
      <c r="WA999"/>
      <c r="WB999"/>
      <c r="WC999"/>
      <c r="WD999"/>
      <c r="WE999"/>
      <c r="WF999"/>
      <c r="WG999"/>
      <c r="WH999"/>
      <c r="WI999"/>
      <c r="WJ999"/>
      <c r="WK999"/>
      <c r="WL999"/>
      <c r="WM999"/>
      <c r="WN999"/>
      <c r="WO999"/>
      <c r="WP999"/>
      <c r="WQ999"/>
      <c r="WR999"/>
      <c r="WS999"/>
      <c r="WT999"/>
      <c r="WU999"/>
      <c r="WV999"/>
      <c r="WW999"/>
      <c r="WX999"/>
      <c r="WY999"/>
      <c r="WZ999"/>
      <c r="XA999"/>
      <c r="XB999"/>
      <c r="XC999"/>
      <c r="XD999"/>
      <c r="XE999"/>
      <c r="XF999"/>
      <c r="XG999"/>
      <c r="XH999"/>
      <c r="XI999"/>
      <c r="XJ999"/>
      <c r="XK999"/>
      <c r="XL999"/>
      <c r="XM999"/>
      <c r="XN999"/>
      <c r="XO999"/>
      <c r="XP999"/>
      <c r="XQ999"/>
      <c r="XR999"/>
      <c r="XS999"/>
      <c r="XT999"/>
      <c r="XU999"/>
      <c r="XV999"/>
      <c r="XW999"/>
      <c r="XX999"/>
      <c r="XY999"/>
      <c r="XZ999"/>
      <c r="YA999"/>
      <c r="YB999"/>
      <c r="YC999"/>
      <c r="YD999"/>
      <c r="YE999"/>
      <c r="YF999"/>
      <c r="YG999"/>
      <c r="YH999"/>
      <c r="YI999"/>
      <c r="YJ999"/>
      <c r="YK999"/>
      <c r="YL999"/>
      <c r="YM999"/>
      <c r="YN999"/>
      <c r="YO999"/>
      <c r="YP999"/>
      <c r="YQ999"/>
      <c r="YR999"/>
      <c r="YS999"/>
      <c r="YT999"/>
      <c r="YU999"/>
      <c r="YV999"/>
      <c r="YW999"/>
      <c r="YX999"/>
      <c r="YY999"/>
      <c r="YZ999"/>
      <c r="ZA999"/>
      <c r="ZB999"/>
      <c r="ZC999"/>
      <c r="ZD999"/>
      <c r="ZE999"/>
      <c r="ZF999"/>
      <c r="ZG999"/>
      <c r="ZH999"/>
      <c r="ZI999"/>
      <c r="ZJ999"/>
      <c r="ZK999"/>
      <c r="ZL999"/>
      <c r="ZM999"/>
      <c r="ZN999"/>
      <c r="ZO999"/>
      <c r="ZP999"/>
      <c r="ZQ999"/>
      <c r="ZR999"/>
      <c r="ZS999"/>
      <c r="ZT999"/>
      <c r="ZU999"/>
      <c r="ZV999"/>
      <c r="ZW999"/>
      <c r="ZX999"/>
      <c r="ZY999"/>
      <c r="ZZ999"/>
      <c r="AAA999"/>
      <c r="AAB999"/>
      <c r="AAC999"/>
      <c r="AAD999"/>
      <c r="AAE999"/>
      <c r="AAF999"/>
      <c r="AAG999"/>
      <c r="AAH999"/>
      <c r="AAI999"/>
      <c r="AAJ999"/>
      <c r="AAK999"/>
      <c r="AAL999"/>
      <c r="AAM999"/>
      <c r="AAN999"/>
      <c r="AAO999"/>
      <c r="AAP999"/>
      <c r="AAQ999"/>
      <c r="AAR999"/>
      <c r="AAS999"/>
      <c r="AAT999"/>
      <c r="AAU999"/>
      <c r="AAV999"/>
      <c r="AAW999"/>
      <c r="AAX999"/>
      <c r="AAY999"/>
      <c r="AAZ999"/>
      <c r="ABA999"/>
      <c r="ABB999"/>
      <c r="ABC999"/>
      <c r="ABD999"/>
      <c r="ABE999"/>
      <c r="ABF999"/>
      <c r="ABG999"/>
      <c r="ABH999"/>
      <c r="ABI999"/>
      <c r="ABJ999"/>
      <c r="ABK999"/>
      <c r="ABL999"/>
      <c r="ABM999"/>
      <c r="ABN999"/>
      <c r="ABO999"/>
      <c r="ABP999"/>
      <c r="ABQ999"/>
      <c r="ABR999"/>
      <c r="ABS999"/>
      <c r="ABT999"/>
      <c r="ABU999"/>
      <c r="ABV999"/>
      <c r="ABW999"/>
      <c r="ABX999"/>
      <c r="ABY999"/>
      <c r="ABZ999"/>
      <c r="ACA999"/>
      <c r="ACB999"/>
      <c r="ACC999"/>
      <c r="ACD999"/>
      <c r="ACE999"/>
      <c r="ACF999"/>
      <c r="ACG999"/>
      <c r="ACH999"/>
      <c r="ACI999"/>
      <c r="ACJ999"/>
      <c r="ACK999"/>
      <c r="ACL999"/>
      <c r="ACM999"/>
      <c r="ACN999"/>
      <c r="ACO999"/>
      <c r="ACP999"/>
      <c r="ACQ999"/>
      <c r="ACR999"/>
      <c r="ACS999"/>
      <c r="ACT999"/>
      <c r="ACU999"/>
      <c r="ACV999"/>
      <c r="ACW999"/>
      <c r="ACX999"/>
      <c r="ACY999"/>
      <c r="ACZ999"/>
      <c r="ADA999"/>
      <c r="ADB999"/>
      <c r="ADC999"/>
      <c r="ADD999"/>
      <c r="ADE999"/>
      <c r="ADF999"/>
      <c r="ADG999"/>
      <c r="ADH999"/>
      <c r="ADI999"/>
      <c r="ADJ999"/>
      <c r="ADK999"/>
      <c r="ADL999"/>
      <c r="ADM999"/>
      <c r="ADN999"/>
      <c r="ADO999"/>
      <c r="ADP999"/>
      <c r="ADQ999"/>
      <c r="ADR999"/>
      <c r="ADS999"/>
      <c r="ADT999"/>
      <c r="ADU999"/>
      <c r="ADV999"/>
      <c r="ADW999"/>
      <c r="ADX999"/>
      <c r="ADY999"/>
      <c r="ADZ999"/>
      <c r="AEA999"/>
      <c r="AEB999"/>
      <c r="AEC999"/>
      <c r="AED999"/>
      <c r="AEE999"/>
      <c r="AEF999"/>
      <c r="AEG999"/>
      <c r="AEH999"/>
      <c r="AEI999"/>
      <c r="AEJ999"/>
      <c r="AEK999"/>
      <c r="AEL999"/>
      <c r="AEM999"/>
      <c r="AEN999"/>
      <c r="AEO999"/>
      <c r="AEP999"/>
      <c r="AEQ999"/>
      <c r="AER999"/>
      <c r="AES999"/>
      <c r="AET999"/>
      <c r="AEU999"/>
      <c r="AEV999"/>
      <c r="AEW999"/>
      <c r="AEX999"/>
      <c r="AEY999"/>
      <c r="AEZ999"/>
      <c r="AFA999"/>
      <c r="AFB999"/>
      <c r="AFC999"/>
      <c r="AFD999"/>
      <c r="AFE999"/>
      <c r="AFF999"/>
      <c r="AFG999"/>
      <c r="AFH999"/>
      <c r="AFI999"/>
      <c r="AFJ999"/>
      <c r="AFK999"/>
      <c r="AFL999"/>
      <c r="AFM999"/>
      <c r="AFN999"/>
      <c r="AFO999"/>
      <c r="AFP999"/>
      <c r="AFQ999"/>
      <c r="AFR999"/>
      <c r="AFS999"/>
      <c r="AFT999"/>
      <c r="AFU999"/>
      <c r="AFV999"/>
      <c r="AFW999"/>
      <c r="AFX999"/>
      <c r="AFY999"/>
      <c r="AFZ999"/>
      <c r="AGA999"/>
      <c r="AGB999"/>
      <c r="AGC999"/>
      <c r="AGD999"/>
      <c r="AGE999"/>
      <c r="AGF999"/>
      <c r="AGG999"/>
      <c r="AGH999"/>
      <c r="AGI999"/>
      <c r="AGJ999"/>
      <c r="AGK999"/>
      <c r="AGL999"/>
      <c r="AGM999"/>
      <c r="AGN999"/>
      <c r="AGO999"/>
      <c r="AGP999"/>
      <c r="AGQ999"/>
      <c r="AGR999"/>
      <c r="AGS999"/>
      <c r="AGT999"/>
      <c r="AGU999"/>
      <c r="AGV999"/>
      <c r="AGW999"/>
      <c r="AGX999"/>
      <c r="AGY999"/>
      <c r="AGZ999"/>
      <c r="AHA999"/>
      <c r="AHB999"/>
      <c r="AHC999"/>
      <c r="AHD999"/>
      <c r="AHE999"/>
      <c r="AHF999"/>
      <c r="AHG999"/>
      <c r="AHH999"/>
      <c r="AHI999"/>
      <c r="AHJ999"/>
      <c r="AHK999"/>
      <c r="AHL999"/>
      <c r="AHM999"/>
      <c r="AHN999"/>
      <c r="AHO999"/>
      <c r="AHP999"/>
      <c r="AHQ999"/>
      <c r="AHR999"/>
      <c r="AHS999"/>
      <c r="AHT999"/>
      <c r="AHU999"/>
      <c r="AHV999"/>
      <c r="AHW999"/>
      <c r="AHX999"/>
      <c r="AHY999"/>
      <c r="AHZ999"/>
      <c r="AIA999"/>
      <c r="AIB999"/>
      <c r="AIC999"/>
      <c r="AID999"/>
      <c r="AIE999"/>
      <c r="AIF999"/>
      <c r="AIG999"/>
      <c r="AIH999"/>
      <c r="AII999"/>
      <c r="AIJ999"/>
      <c r="AIK999"/>
      <c r="AIL999"/>
      <c r="AIM999"/>
      <c r="AIN999"/>
      <c r="AIO999"/>
      <c r="AIP999"/>
      <c r="AIQ999"/>
      <c r="AIR999"/>
      <c r="AIS999"/>
      <c r="AIT999"/>
      <c r="AIU999"/>
      <c r="AIV999"/>
      <c r="AIW999"/>
      <c r="AIX999"/>
      <c r="AIY999"/>
      <c r="AIZ999"/>
      <c r="AJA999"/>
      <c r="AJB999"/>
      <c r="AJC999"/>
      <c r="AJD999"/>
      <c r="AJE999"/>
      <c r="AJF999"/>
      <c r="AJG999"/>
      <c r="AJH999"/>
      <c r="AJI999"/>
      <c r="AJJ999"/>
      <c r="AJK999"/>
      <c r="AJL999"/>
      <c r="AJM999"/>
      <c r="AJN999"/>
      <c r="AJO999"/>
      <c r="AJP999"/>
      <c r="AJQ999"/>
      <c r="AJR999"/>
      <c r="AJS999"/>
      <c r="AJT999"/>
      <c r="AJU999"/>
      <c r="AJV999"/>
      <c r="AJW999"/>
      <c r="AJX999"/>
      <c r="AJY999"/>
      <c r="AJZ999"/>
      <c r="AKA999"/>
      <c r="AKB999"/>
      <c r="AKC999"/>
      <c r="AKD999"/>
      <c r="AKE999"/>
      <c r="AKF999"/>
      <c r="AKG999"/>
      <c r="AKH999"/>
      <c r="AKI999"/>
      <c r="AKJ999"/>
      <c r="AKK999"/>
      <c r="AKL999"/>
      <c r="AKM999"/>
      <c r="AKN999"/>
      <c r="AKO999"/>
      <c r="AKP999"/>
      <c r="AKQ999"/>
      <c r="AKR999"/>
      <c r="AKS999"/>
      <c r="AKT999"/>
      <c r="AKU999"/>
      <c r="AKV999"/>
      <c r="AKW999"/>
      <c r="AKX999"/>
      <c r="AKY999"/>
      <c r="AKZ999"/>
      <c r="ALA999"/>
      <c r="ALB999"/>
      <c r="ALC999"/>
      <c r="ALD999"/>
      <c r="ALE999"/>
      <c r="ALF999"/>
      <c r="ALG999"/>
      <c r="ALH999"/>
      <c r="ALI999"/>
      <c r="ALJ999"/>
      <c r="ALK999"/>
      <c r="ALL999"/>
      <c r="ALM999"/>
      <c r="ALN999"/>
      <c r="ALO999"/>
      <c r="ALP999"/>
      <c r="ALQ999"/>
      <c r="ALR999"/>
      <c r="ALS999"/>
      <c r="ALT999"/>
      <c r="ALU999"/>
      <c r="ALV999"/>
      <c r="ALW999"/>
      <c r="ALX999"/>
      <c r="ALY999"/>
      <c r="ALZ999"/>
      <c r="AMA999"/>
      <c r="AMB999"/>
      <c r="AMC999"/>
      <c r="AMD999"/>
      <c r="AME999"/>
      <c r="AMF999"/>
      <c r="AMG999"/>
      <c r="AMH999"/>
      <c r="AMI999"/>
      <c r="AMJ999"/>
    </row>
    <row r="1000" spans="1:1024">
      <c r="A1000" s="220"/>
      <c r="B1000" s="220"/>
      <c r="C1000" s="220"/>
      <c r="D1000" s="220"/>
      <c r="E1000" s="220"/>
      <c r="F1000" s="220"/>
      <c r="G1000" s="220"/>
      <c r="H1000" s="220"/>
      <c r="I1000" s="220"/>
      <c r="J1000" s="220"/>
      <c r="K1000" s="220"/>
      <c r="L1000" s="220"/>
      <c r="M1000" s="6"/>
      <c r="N1000" s="6"/>
      <c r="O1000" s="7"/>
      <c r="P1000" s="6"/>
      <c r="Q1000" s="6"/>
      <c r="R1000" s="3"/>
      <c r="S1000"/>
      <c r="T1000"/>
      <c r="U1000"/>
      <c r="V1000"/>
      <c r="W1000"/>
      <c r="X1000"/>
      <c r="Y1000"/>
      <c r="Z1000" s="4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  <c r="VW1000"/>
      <c r="VX1000"/>
      <c r="VY1000"/>
      <c r="VZ1000"/>
      <c r="WA1000"/>
      <c r="WB1000"/>
      <c r="WC1000"/>
      <c r="WD1000"/>
      <c r="WE1000"/>
      <c r="WF1000"/>
      <c r="WG1000"/>
      <c r="WH1000"/>
      <c r="WI1000"/>
      <c r="WJ1000"/>
      <c r="WK1000"/>
      <c r="WL1000"/>
      <c r="WM1000"/>
      <c r="WN1000"/>
      <c r="WO1000"/>
      <c r="WP1000"/>
      <c r="WQ1000"/>
      <c r="WR1000"/>
      <c r="WS1000"/>
      <c r="WT1000"/>
      <c r="WU1000"/>
      <c r="WV1000"/>
      <c r="WW1000"/>
      <c r="WX1000"/>
      <c r="WY1000"/>
      <c r="WZ1000"/>
      <c r="XA1000"/>
      <c r="XB1000"/>
      <c r="XC1000"/>
      <c r="XD1000"/>
      <c r="XE1000"/>
      <c r="XF1000"/>
      <c r="XG1000"/>
      <c r="XH1000"/>
      <c r="XI1000"/>
      <c r="XJ1000"/>
      <c r="XK1000"/>
      <c r="XL1000"/>
      <c r="XM1000"/>
      <c r="XN1000"/>
      <c r="XO1000"/>
      <c r="XP1000"/>
      <c r="XQ1000"/>
      <c r="XR1000"/>
      <c r="XS1000"/>
      <c r="XT1000"/>
      <c r="XU1000"/>
      <c r="XV1000"/>
      <c r="XW1000"/>
      <c r="XX1000"/>
      <c r="XY1000"/>
      <c r="XZ1000"/>
      <c r="YA1000"/>
      <c r="YB1000"/>
      <c r="YC1000"/>
      <c r="YD1000"/>
      <c r="YE1000"/>
      <c r="YF1000"/>
      <c r="YG1000"/>
      <c r="YH1000"/>
      <c r="YI1000"/>
      <c r="YJ1000"/>
      <c r="YK1000"/>
      <c r="YL1000"/>
      <c r="YM1000"/>
      <c r="YN1000"/>
      <c r="YO1000"/>
      <c r="YP1000"/>
      <c r="YQ1000"/>
      <c r="YR1000"/>
      <c r="YS1000"/>
      <c r="YT1000"/>
      <c r="YU1000"/>
      <c r="YV1000"/>
      <c r="YW1000"/>
      <c r="YX1000"/>
      <c r="YY1000"/>
      <c r="YZ1000"/>
      <c r="ZA1000"/>
      <c r="ZB1000"/>
      <c r="ZC1000"/>
      <c r="ZD1000"/>
      <c r="ZE1000"/>
      <c r="ZF1000"/>
      <c r="ZG1000"/>
      <c r="ZH1000"/>
      <c r="ZI1000"/>
      <c r="ZJ1000"/>
      <c r="ZK1000"/>
      <c r="ZL1000"/>
      <c r="ZM1000"/>
      <c r="ZN1000"/>
      <c r="ZO1000"/>
      <c r="ZP1000"/>
      <c r="ZQ1000"/>
      <c r="ZR1000"/>
      <c r="ZS1000"/>
      <c r="ZT1000"/>
      <c r="ZU1000"/>
      <c r="ZV1000"/>
      <c r="ZW1000"/>
      <c r="ZX1000"/>
      <c r="ZY1000"/>
      <c r="ZZ1000"/>
      <c r="AAA1000"/>
      <c r="AAB1000"/>
      <c r="AAC1000"/>
      <c r="AAD1000"/>
      <c r="AAE1000"/>
      <c r="AAF1000"/>
      <c r="AAG1000"/>
      <c r="AAH1000"/>
      <c r="AAI1000"/>
      <c r="AAJ1000"/>
      <c r="AAK1000"/>
      <c r="AAL1000"/>
      <c r="AAM1000"/>
      <c r="AAN1000"/>
      <c r="AAO1000"/>
      <c r="AAP1000"/>
      <c r="AAQ1000"/>
      <c r="AAR1000"/>
      <c r="AAS1000"/>
      <c r="AAT1000"/>
      <c r="AAU1000"/>
      <c r="AAV1000"/>
      <c r="AAW1000"/>
      <c r="AAX1000"/>
      <c r="AAY1000"/>
      <c r="AAZ1000"/>
      <c r="ABA1000"/>
      <c r="ABB1000"/>
      <c r="ABC1000"/>
      <c r="ABD1000"/>
      <c r="ABE1000"/>
      <c r="ABF1000"/>
      <c r="ABG1000"/>
      <c r="ABH1000"/>
      <c r="ABI1000"/>
      <c r="ABJ1000"/>
      <c r="ABK1000"/>
      <c r="ABL1000"/>
      <c r="ABM1000"/>
      <c r="ABN1000"/>
      <c r="ABO1000"/>
      <c r="ABP1000"/>
      <c r="ABQ1000"/>
      <c r="ABR1000"/>
      <c r="ABS1000"/>
      <c r="ABT1000"/>
      <c r="ABU1000"/>
      <c r="ABV1000"/>
      <c r="ABW1000"/>
      <c r="ABX1000"/>
      <c r="ABY1000"/>
      <c r="ABZ1000"/>
      <c r="ACA1000"/>
      <c r="ACB1000"/>
      <c r="ACC1000"/>
      <c r="ACD1000"/>
      <c r="ACE1000"/>
      <c r="ACF1000"/>
      <c r="ACG1000"/>
      <c r="ACH1000"/>
      <c r="ACI1000"/>
      <c r="ACJ1000"/>
      <c r="ACK1000"/>
      <c r="ACL1000"/>
      <c r="ACM1000"/>
      <c r="ACN1000"/>
      <c r="ACO1000"/>
      <c r="ACP1000"/>
      <c r="ACQ1000"/>
      <c r="ACR1000"/>
      <c r="ACS1000"/>
      <c r="ACT1000"/>
      <c r="ACU1000"/>
      <c r="ACV1000"/>
      <c r="ACW1000"/>
      <c r="ACX1000"/>
      <c r="ACY1000"/>
      <c r="ACZ1000"/>
      <c r="ADA1000"/>
      <c r="ADB1000"/>
      <c r="ADC1000"/>
      <c r="ADD1000"/>
      <c r="ADE1000"/>
      <c r="ADF1000"/>
      <c r="ADG1000"/>
      <c r="ADH1000"/>
      <c r="ADI1000"/>
      <c r="ADJ1000"/>
      <c r="ADK1000"/>
      <c r="ADL1000"/>
      <c r="ADM1000"/>
      <c r="ADN1000"/>
      <c r="ADO1000"/>
      <c r="ADP1000"/>
      <c r="ADQ1000"/>
      <c r="ADR1000"/>
      <c r="ADS1000"/>
      <c r="ADT1000"/>
      <c r="ADU1000"/>
      <c r="ADV1000"/>
      <c r="ADW1000"/>
      <c r="ADX1000"/>
      <c r="ADY1000"/>
      <c r="ADZ1000"/>
      <c r="AEA1000"/>
      <c r="AEB1000"/>
      <c r="AEC1000"/>
      <c r="AED1000"/>
      <c r="AEE1000"/>
      <c r="AEF1000"/>
      <c r="AEG1000"/>
      <c r="AEH1000"/>
      <c r="AEI1000"/>
      <c r="AEJ1000"/>
      <c r="AEK1000"/>
      <c r="AEL1000"/>
      <c r="AEM1000"/>
      <c r="AEN1000"/>
      <c r="AEO1000"/>
      <c r="AEP1000"/>
      <c r="AEQ1000"/>
      <c r="AER1000"/>
      <c r="AES1000"/>
      <c r="AET1000"/>
      <c r="AEU1000"/>
      <c r="AEV1000"/>
      <c r="AEW1000"/>
      <c r="AEX1000"/>
      <c r="AEY1000"/>
      <c r="AEZ1000"/>
      <c r="AFA1000"/>
      <c r="AFB1000"/>
      <c r="AFC1000"/>
      <c r="AFD1000"/>
      <c r="AFE1000"/>
      <c r="AFF1000"/>
      <c r="AFG1000"/>
      <c r="AFH1000"/>
      <c r="AFI1000"/>
      <c r="AFJ1000"/>
      <c r="AFK1000"/>
      <c r="AFL1000"/>
      <c r="AFM1000"/>
      <c r="AFN1000"/>
      <c r="AFO1000"/>
      <c r="AFP1000"/>
      <c r="AFQ1000"/>
      <c r="AFR1000"/>
      <c r="AFS1000"/>
      <c r="AFT1000"/>
      <c r="AFU1000"/>
      <c r="AFV1000"/>
      <c r="AFW1000"/>
      <c r="AFX1000"/>
      <c r="AFY1000"/>
      <c r="AFZ1000"/>
      <c r="AGA1000"/>
      <c r="AGB1000"/>
      <c r="AGC1000"/>
      <c r="AGD1000"/>
      <c r="AGE1000"/>
      <c r="AGF1000"/>
      <c r="AGG1000"/>
      <c r="AGH1000"/>
      <c r="AGI1000"/>
      <c r="AGJ1000"/>
      <c r="AGK1000"/>
      <c r="AGL1000"/>
      <c r="AGM1000"/>
      <c r="AGN1000"/>
      <c r="AGO1000"/>
      <c r="AGP1000"/>
      <c r="AGQ1000"/>
      <c r="AGR1000"/>
      <c r="AGS1000"/>
      <c r="AGT1000"/>
      <c r="AGU1000"/>
      <c r="AGV1000"/>
      <c r="AGW1000"/>
      <c r="AGX1000"/>
      <c r="AGY1000"/>
      <c r="AGZ1000"/>
      <c r="AHA1000"/>
      <c r="AHB1000"/>
      <c r="AHC1000"/>
      <c r="AHD1000"/>
      <c r="AHE1000"/>
      <c r="AHF1000"/>
      <c r="AHG1000"/>
      <c r="AHH1000"/>
      <c r="AHI1000"/>
      <c r="AHJ1000"/>
      <c r="AHK1000"/>
      <c r="AHL1000"/>
      <c r="AHM1000"/>
      <c r="AHN1000"/>
      <c r="AHO1000"/>
      <c r="AHP1000"/>
      <c r="AHQ1000"/>
      <c r="AHR1000"/>
      <c r="AHS1000"/>
      <c r="AHT1000"/>
      <c r="AHU1000"/>
      <c r="AHV1000"/>
      <c r="AHW1000"/>
      <c r="AHX1000"/>
      <c r="AHY1000"/>
      <c r="AHZ1000"/>
      <c r="AIA1000"/>
      <c r="AIB1000"/>
      <c r="AIC1000"/>
      <c r="AID1000"/>
      <c r="AIE1000"/>
      <c r="AIF1000"/>
      <c r="AIG1000"/>
      <c r="AIH1000"/>
      <c r="AII1000"/>
      <c r="AIJ1000"/>
      <c r="AIK1000"/>
      <c r="AIL1000"/>
      <c r="AIM1000"/>
      <c r="AIN1000"/>
      <c r="AIO1000"/>
      <c r="AIP1000"/>
      <c r="AIQ1000"/>
      <c r="AIR1000"/>
      <c r="AIS1000"/>
      <c r="AIT1000"/>
      <c r="AIU1000"/>
      <c r="AIV1000"/>
      <c r="AIW1000"/>
      <c r="AIX1000"/>
      <c r="AIY1000"/>
      <c r="AIZ1000"/>
      <c r="AJA1000"/>
      <c r="AJB1000"/>
      <c r="AJC1000"/>
      <c r="AJD1000"/>
      <c r="AJE1000"/>
      <c r="AJF1000"/>
      <c r="AJG1000"/>
      <c r="AJH1000"/>
      <c r="AJI1000"/>
      <c r="AJJ1000"/>
      <c r="AJK1000"/>
      <c r="AJL1000"/>
      <c r="AJM1000"/>
      <c r="AJN1000"/>
      <c r="AJO1000"/>
      <c r="AJP1000"/>
      <c r="AJQ1000"/>
      <c r="AJR1000"/>
      <c r="AJS1000"/>
      <c r="AJT1000"/>
      <c r="AJU1000"/>
      <c r="AJV1000"/>
      <c r="AJW1000"/>
      <c r="AJX1000"/>
      <c r="AJY1000"/>
      <c r="AJZ1000"/>
      <c r="AKA1000"/>
      <c r="AKB1000"/>
      <c r="AKC1000"/>
      <c r="AKD1000"/>
      <c r="AKE1000"/>
      <c r="AKF1000"/>
      <c r="AKG1000"/>
      <c r="AKH1000"/>
      <c r="AKI1000"/>
      <c r="AKJ1000"/>
      <c r="AKK1000"/>
      <c r="AKL1000"/>
      <c r="AKM1000"/>
      <c r="AKN1000"/>
      <c r="AKO1000"/>
      <c r="AKP1000"/>
      <c r="AKQ1000"/>
      <c r="AKR1000"/>
      <c r="AKS1000"/>
      <c r="AKT1000"/>
      <c r="AKU1000"/>
      <c r="AKV1000"/>
      <c r="AKW1000"/>
      <c r="AKX1000"/>
      <c r="AKY1000"/>
      <c r="AKZ1000"/>
      <c r="ALA1000"/>
      <c r="ALB1000"/>
      <c r="ALC1000"/>
      <c r="ALD1000"/>
      <c r="ALE1000"/>
      <c r="ALF1000"/>
      <c r="ALG1000"/>
      <c r="ALH1000"/>
      <c r="ALI1000"/>
      <c r="ALJ1000"/>
      <c r="ALK1000"/>
      <c r="ALL1000"/>
      <c r="ALM1000"/>
      <c r="ALN1000"/>
      <c r="ALO1000"/>
      <c r="ALP1000"/>
      <c r="ALQ1000"/>
      <c r="ALR1000"/>
      <c r="ALS1000"/>
      <c r="ALT1000"/>
      <c r="ALU1000"/>
      <c r="ALV1000"/>
      <c r="ALW1000"/>
      <c r="ALX1000"/>
      <c r="ALY1000"/>
      <c r="ALZ1000"/>
      <c r="AMA1000"/>
      <c r="AMB1000"/>
      <c r="AMC1000"/>
      <c r="AMD1000"/>
      <c r="AME1000"/>
      <c r="AMF1000"/>
      <c r="AMG1000"/>
      <c r="AMH1000"/>
      <c r="AMI1000"/>
      <c r="AMJ1000"/>
    </row>
    <row r="1001" spans="1:1024">
      <c r="A1001" s="220"/>
      <c r="B1001" s="220"/>
      <c r="C1001" s="220"/>
      <c r="D1001" s="220"/>
      <c r="E1001" s="220"/>
      <c r="F1001" s="220"/>
      <c r="G1001" s="220"/>
      <c r="H1001" s="220"/>
      <c r="I1001" s="220"/>
      <c r="J1001" s="220"/>
      <c r="K1001" s="220"/>
      <c r="L1001" s="220"/>
      <c r="M1001" s="6"/>
      <c r="N1001" s="6"/>
      <c r="O1001" s="7"/>
      <c r="P1001" s="6"/>
      <c r="Q1001" s="6"/>
      <c r="R1001" s="3"/>
      <c r="S1001"/>
      <c r="T1001"/>
      <c r="U1001"/>
      <c r="V1001"/>
      <c r="W1001"/>
      <c r="X1001"/>
      <c r="Y1001"/>
      <c r="Z1001" s="4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  <c r="ALZ1001"/>
      <c r="AMA1001"/>
      <c r="AMB1001"/>
      <c r="AMC1001"/>
      <c r="AMD1001"/>
      <c r="AME1001"/>
      <c r="AMF1001"/>
      <c r="AMG1001"/>
      <c r="AMH1001"/>
      <c r="AMI1001"/>
      <c r="AMJ1001"/>
    </row>
    <row r="1002" spans="1:1024" ht="45">
      <c r="A1002" s="223" t="s">
        <v>465</v>
      </c>
      <c r="B1002" s="224" t="s">
        <v>32</v>
      </c>
      <c r="C1002" s="224" t="s">
        <v>33</v>
      </c>
      <c r="D1002" s="224" t="s">
        <v>466</v>
      </c>
      <c r="E1002" s="224" t="s">
        <v>35</v>
      </c>
      <c r="F1002" s="224" t="s">
        <v>467</v>
      </c>
      <c r="G1002" s="224" t="s">
        <v>468</v>
      </c>
      <c r="H1002" s="224" t="s">
        <v>38</v>
      </c>
      <c r="I1002" s="224" t="s">
        <v>469</v>
      </c>
      <c r="J1002" s="224" t="s">
        <v>470</v>
      </c>
      <c r="K1002" s="224" t="s">
        <v>471</v>
      </c>
      <c r="L1002" s="225" t="s">
        <v>467</v>
      </c>
      <c r="M1002" s="6"/>
      <c r="N1002" s="6"/>
      <c r="O1002" s="7"/>
      <c r="P1002" s="6">
        <f>Sheet1!K941+Sheet1!K944+Sheet1!K988</f>
        <v>4299919</v>
      </c>
      <c r="Q1002" s="6"/>
      <c r="R1002" s="3"/>
      <c r="S1002"/>
      <c r="T1002"/>
      <c r="U1002"/>
      <c r="V1002"/>
      <c r="W1002"/>
      <c r="X1002"/>
      <c r="Y1002"/>
      <c r="Z1002" s="4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  <c r="ALZ1002"/>
      <c r="AMA1002"/>
      <c r="AMB1002"/>
      <c r="AMC1002"/>
      <c r="AMD1002"/>
      <c r="AME1002"/>
      <c r="AMF1002"/>
      <c r="AMG1002"/>
      <c r="AMH1002"/>
      <c r="AMI1002"/>
      <c r="AMJ1002"/>
    </row>
    <row r="1003" spans="1:1024" ht="40.5">
      <c r="A1003" s="217" t="s">
        <v>408</v>
      </c>
      <c r="B1003" s="218"/>
      <c r="C1003" s="218"/>
      <c r="D1003" s="218"/>
      <c r="E1003" s="218"/>
      <c r="F1003" s="218"/>
      <c r="G1003" s="218"/>
      <c r="H1003" s="218"/>
      <c r="I1003" s="218"/>
      <c r="J1003" s="218"/>
      <c r="K1003" s="218"/>
      <c r="L1003" s="219"/>
      <c r="M1003" s="6"/>
      <c r="N1003" s="6"/>
      <c r="O1003" s="7"/>
      <c r="P1003" s="6"/>
      <c r="Q1003" s="6"/>
      <c r="R1003" s="3"/>
      <c r="S1003"/>
      <c r="T1003"/>
      <c r="U1003"/>
      <c r="V1003"/>
      <c r="W1003"/>
      <c r="X1003"/>
      <c r="Y1003"/>
      <c r="Z1003" s="4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  <c r="VW1003"/>
      <c r="VX1003"/>
      <c r="VY1003"/>
      <c r="VZ1003"/>
      <c r="WA1003"/>
      <c r="WB1003"/>
      <c r="WC1003"/>
      <c r="WD1003"/>
      <c r="WE1003"/>
      <c r="WF1003"/>
      <c r="WG1003"/>
      <c r="WH1003"/>
      <c r="WI1003"/>
      <c r="WJ1003"/>
      <c r="WK1003"/>
      <c r="WL1003"/>
      <c r="WM1003"/>
      <c r="WN1003"/>
      <c r="WO1003"/>
      <c r="WP1003"/>
      <c r="WQ1003"/>
      <c r="WR1003"/>
      <c r="WS1003"/>
      <c r="WT1003"/>
      <c r="WU1003"/>
      <c r="WV1003"/>
      <c r="WW1003"/>
      <c r="WX1003"/>
      <c r="WY1003"/>
      <c r="WZ1003"/>
      <c r="XA1003"/>
      <c r="XB1003"/>
      <c r="XC1003"/>
      <c r="XD1003"/>
      <c r="XE1003"/>
      <c r="XF1003"/>
      <c r="XG1003"/>
      <c r="XH1003"/>
      <c r="XI1003"/>
      <c r="XJ1003"/>
      <c r="XK1003"/>
      <c r="XL1003"/>
      <c r="XM1003"/>
      <c r="XN1003"/>
      <c r="XO1003"/>
      <c r="XP1003"/>
      <c r="XQ1003"/>
      <c r="XR1003"/>
      <c r="XS1003"/>
      <c r="XT1003"/>
      <c r="XU1003"/>
      <c r="XV1003"/>
      <c r="XW1003"/>
      <c r="XX1003"/>
      <c r="XY1003"/>
      <c r="XZ1003"/>
      <c r="YA1003"/>
      <c r="YB1003"/>
      <c r="YC1003"/>
      <c r="YD1003"/>
      <c r="YE1003"/>
      <c r="YF1003"/>
      <c r="YG1003"/>
      <c r="YH1003"/>
      <c r="YI1003"/>
      <c r="YJ1003"/>
      <c r="YK1003"/>
      <c r="YL1003"/>
      <c r="YM1003"/>
      <c r="YN1003"/>
      <c r="YO1003"/>
      <c r="YP1003"/>
      <c r="YQ1003"/>
      <c r="YR1003"/>
      <c r="YS1003"/>
      <c r="YT1003"/>
      <c r="YU1003"/>
      <c r="YV1003"/>
      <c r="YW1003"/>
      <c r="YX1003"/>
      <c r="YY1003"/>
      <c r="YZ1003"/>
      <c r="ZA1003"/>
      <c r="ZB1003"/>
      <c r="ZC1003"/>
      <c r="ZD1003"/>
      <c r="ZE1003"/>
      <c r="ZF1003"/>
      <c r="ZG1003"/>
      <c r="ZH1003"/>
      <c r="ZI1003"/>
      <c r="ZJ1003"/>
      <c r="ZK1003"/>
      <c r="ZL1003"/>
      <c r="ZM1003"/>
      <c r="ZN1003"/>
      <c r="ZO1003"/>
      <c r="ZP1003"/>
      <c r="ZQ1003"/>
      <c r="ZR1003"/>
      <c r="ZS1003"/>
      <c r="ZT1003"/>
      <c r="ZU1003"/>
      <c r="ZV1003"/>
      <c r="ZW1003"/>
      <c r="ZX1003"/>
      <c r="ZY1003"/>
      <c r="ZZ1003"/>
      <c r="AAA1003"/>
      <c r="AAB1003"/>
      <c r="AAC1003"/>
      <c r="AAD1003"/>
      <c r="AAE1003"/>
      <c r="AAF1003"/>
      <c r="AAG1003"/>
      <c r="AAH1003"/>
      <c r="AAI1003"/>
      <c r="AAJ1003"/>
      <c r="AAK1003"/>
      <c r="AAL1003"/>
      <c r="AAM1003"/>
      <c r="AAN1003"/>
      <c r="AAO1003"/>
      <c r="AAP1003"/>
      <c r="AAQ1003"/>
      <c r="AAR1003"/>
      <c r="AAS1003"/>
      <c r="AAT1003"/>
      <c r="AAU1003"/>
      <c r="AAV1003"/>
      <c r="AAW1003"/>
      <c r="AAX1003"/>
      <c r="AAY1003"/>
      <c r="AAZ1003"/>
      <c r="ABA1003"/>
      <c r="ABB1003"/>
      <c r="ABC1003"/>
      <c r="ABD1003"/>
      <c r="ABE1003"/>
      <c r="ABF1003"/>
      <c r="ABG1003"/>
      <c r="ABH1003"/>
      <c r="ABI1003"/>
      <c r="ABJ1003"/>
      <c r="ABK1003"/>
      <c r="ABL1003"/>
      <c r="ABM1003"/>
      <c r="ABN1003"/>
      <c r="ABO1003"/>
      <c r="ABP1003"/>
      <c r="ABQ1003"/>
      <c r="ABR1003"/>
      <c r="ABS1003"/>
      <c r="ABT1003"/>
      <c r="ABU1003"/>
      <c r="ABV1003"/>
      <c r="ABW1003"/>
      <c r="ABX1003"/>
      <c r="ABY1003"/>
      <c r="ABZ1003"/>
      <c r="ACA1003"/>
      <c r="ACB1003"/>
      <c r="ACC1003"/>
      <c r="ACD1003"/>
      <c r="ACE1003"/>
      <c r="ACF1003"/>
      <c r="ACG1003"/>
      <c r="ACH1003"/>
      <c r="ACI1003"/>
      <c r="ACJ1003"/>
      <c r="ACK1003"/>
      <c r="ACL1003"/>
      <c r="ACM1003"/>
      <c r="ACN1003"/>
      <c r="ACO1003"/>
      <c r="ACP1003"/>
      <c r="ACQ1003"/>
      <c r="ACR1003"/>
      <c r="ACS1003"/>
      <c r="ACT1003"/>
      <c r="ACU1003"/>
      <c r="ACV1003"/>
      <c r="ACW1003"/>
      <c r="ACX1003"/>
      <c r="ACY1003"/>
      <c r="ACZ1003"/>
      <c r="ADA1003"/>
      <c r="ADB1003"/>
      <c r="ADC1003"/>
      <c r="ADD1003"/>
      <c r="ADE1003"/>
      <c r="ADF1003"/>
      <c r="ADG1003"/>
      <c r="ADH1003"/>
      <c r="ADI1003"/>
      <c r="ADJ1003"/>
      <c r="ADK1003"/>
      <c r="ADL1003"/>
      <c r="ADM1003"/>
      <c r="ADN1003"/>
      <c r="ADO1003"/>
      <c r="ADP1003"/>
      <c r="ADQ1003"/>
      <c r="ADR1003"/>
      <c r="ADS1003"/>
      <c r="ADT1003"/>
      <c r="ADU1003"/>
      <c r="ADV1003"/>
      <c r="ADW1003"/>
      <c r="ADX1003"/>
      <c r="ADY1003"/>
      <c r="ADZ1003"/>
      <c r="AEA1003"/>
      <c r="AEB1003"/>
      <c r="AEC1003"/>
      <c r="AED1003"/>
      <c r="AEE1003"/>
      <c r="AEF1003"/>
      <c r="AEG1003"/>
      <c r="AEH1003"/>
      <c r="AEI1003"/>
      <c r="AEJ1003"/>
      <c r="AEK1003"/>
      <c r="AEL1003"/>
      <c r="AEM1003"/>
      <c r="AEN1003"/>
      <c r="AEO1003"/>
      <c r="AEP1003"/>
      <c r="AEQ1003"/>
      <c r="AER1003"/>
      <c r="AES1003"/>
      <c r="AET1003"/>
      <c r="AEU1003"/>
      <c r="AEV1003"/>
      <c r="AEW1003"/>
      <c r="AEX1003"/>
      <c r="AEY1003"/>
      <c r="AEZ1003"/>
      <c r="AFA1003"/>
      <c r="AFB1003"/>
      <c r="AFC1003"/>
      <c r="AFD1003"/>
      <c r="AFE1003"/>
      <c r="AFF1003"/>
      <c r="AFG1003"/>
      <c r="AFH1003"/>
      <c r="AFI1003"/>
      <c r="AFJ1003"/>
      <c r="AFK1003"/>
      <c r="AFL1003"/>
      <c r="AFM1003"/>
      <c r="AFN1003"/>
      <c r="AFO1003"/>
      <c r="AFP1003"/>
      <c r="AFQ1003"/>
      <c r="AFR1003"/>
      <c r="AFS1003"/>
      <c r="AFT1003"/>
      <c r="AFU1003"/>
      <c r="AFV1003"/>
      <c r="AFW1003"/>
      <c r="AFX1003"/>
      <c r="AFY1003"/>
      <c r="AFZ1003"/>
      <c r="AGA1003"/>
      <c r="AGB1003"/>
      <c r="AGC1003"/>
      <c r="AGD1003"/>
      <c r="AGE1003"/>
      <c r="AGF1003"/>
      <c r="AGG1003"/>
      <c r="AGH1003"/>
      <c r="AGI1003"/>
      <c r="AGJ1003"/>
      <c r="AGK1003"/>
      <c r="AGL1003"/>
      <c r="AGM1003"/>
      <c r="AGN1003"/>
      <c r="AGO1003"/>
      <c r="AGP1003"/>
      <c r="AGQ1003"/>
      <c r="AGR1003"/>
      <c r="AGS1003"/>
      <c r="AGT1003"/>
      <c r="AGU1003"/>
      <c r="AGV1003"/>
      <c r="AGW1003"/>
      <c r="AGX1003"/>
      <c r="AGY1003"/>
      <c r="AGZ1003"/>
      <c r="AHA1003"/>
      <c r="AHB1003"/>
      <c r="AHC1003"/>
      <c r="AHD1003"/>
      <c r="AHE1003"/>
      <c r="AHF1003"/>
      <c r="AHG1003"/>
      <c r="AHH1003"/>
      <c r="AHI1003"/>
      <c r="AHJ1003"/>
      <c r="AHK1003"/>
      <c r="AHL1003"/>
      <c r="AHM1003"/>
      <c r="AHN1003"/>
      <c r="AHO1003"/>
      <c r="AHP1003"/>
      <c r="AHQ1003"/>
      <c r="AHR1003"/>
      <c r="AHS1003"/>
      <c r="AHT1003"/>
      <c r="AHU1003"/>
      <c r="AHV1003"/>
      <c r="AHW1003"/>
      <c r="AHX1003"/>
      <c r="AHY1003"/>
      <c r="AHZ1003"/>
      <c r="AIA1003"/>
      <c r="AIB1003"/>
      <c r="AIC1003"/>
      <c r="AID1003"/>
      <c r="AIE1003"/>
      <c r="AIF1003"/>
      <c r="AIG1003"/>
      <c r="AIH1003"/>
      <c r="AII1003"/>
      <c r="AIJ1003"/>
      <c r="AIK1003"/>
      <c r="AIL1003"/>
      <c r="AIM1003"/>
      <c r="AIN1003"/>
      <c r="AIO1003"/>
      <c r="AIP1003"/>
      <c r="AIQ1003"/>
      <c r="AIR1003"/>
      <c r="AIS1003"/>
      <c r="AIT1003"/>
      <c r="AIU1003"/>
      <c r="AIV1003"/>
      <c r="AIW1003"/>
      <c r="AIX1003"/>
      <c r="AIY1003"/>
      <c r="AIZ1003"/>
      <c r="AJA1003"/>
      <c r="AJB1003"/>
      <c r="AJC1003"/>
      <c r="AJD1003"/>
      <c r="AJE1003"/>
      <c r="AJF1003"/>
      <c r="AJG1003"/>
      <c r="AJH1003"/>
      <c r="AJI1003"/>
      <c r="AJJ1003"/>
      <c r="AJK1003"/>
      <c r="AJL1003"/>
      <c r="AJM1003"/>
      <c r="AJN1003"/>
      <c r="AJO1003"/>
      <c r="AJP1003"/>
      <c r="AJQ1003"/>
      <c r="AJR1003"/>
      <c r="AJS1003"/>
      <c r="AJT1003"/>
      <c r="AJU1003"/>
      <c r="AJV1003"/>
      <c r="AJW1003"/>
      <c r="AJX1003"/>
      <c r="AJY1003"/>
      <c r="AJZ1003"/>
      <c r="AKA1003"/>
      <c r="AKB1003"/>
      <c r="AKC1003"/>
      <c r="AKD1003"/>
      <c r="AKE1003"/>
      <c r="AKF1003"/>
      <c r="AKG1003"/>
      <c r="AKH1003"/>
      <c r="AKI1003"/>
      <c r="AKJ1003"/>
      <c r="AKK1003"/>
      <c r="AKL1003"/>
      <c r="AKM1003"/>
      <c r="AKN1003"/>
      <c r="AKO1003"/>
      <c r="AKP1003"/>
      <c r="AKQ1003"/>
      <c r="AKR1003"/>
      <c r="AKS1003"/>
      <c r="AKT1003"/>
      <c r="AKU1003"/>
      <c r="AKV1003"/>
      <c r="AKW1003"/>
      <c r="AKX1003"/>
      <c r="AKY1003"/>
      <c r="AKZ1003"/>
      <c r="ALA1003"/>
      <c r="ALB1003"/>
      <c r="ALC1003"/>
      <c r="ALD1003"/>
      <c r="ALE1003"/>
      <c r="ALF1003"/>
      <c r="ALG1003"/>
      <c r="ALH1003"/>
      <c r="ALI1003"/>
      <c r="ALJ1003"/>
      <c r="ALK1003"/>
      <c r="ALL1003"/>
      <c r="ALM1003"/>
      <c r="ALN1003"/>
      <c r="ALO1003"/>
      <c r="ALP1003"/>
      <c r="ALQ1003"/>
      <c r="ALR1003"/>
      <c r="ALS1003"/>
      <c r="ALT1003"/>
      <c r="ALU1003"/>
      <c r="ALV1003"/>
      <c r="ALW1003"/>
      <c r="ALX1003"/>
      <c r="ALY1003"/>
      <c r="ALZ1003"/>
      <c r="AMA1003"/>
      <c r="AMB1003"/>
      <c r="AMC1003"/>
      <c r="AMD1003"/>
      <c r="AME1003"/>
      <c r="AMF1003"/>
      <c r="AMG1003"/>
      <c r="AMH1003"/>
      <c r="AMI1003"/>
      <c r="AMJ1003"/>
    </row>
    <row r="1004" spans="1:1024" ht="27">
      <c r="A1004" s="217" t="s">
        <v>401</v>
      </c>
      <c r="B1004" s="218"/>
      <c r="C1004" s="218">
        <v>0</v>
      </c>
      <c r="D1004" s="218">
        <v>2500000000</v>
      </c>
      <c r="E1004" s="218">
        <v>2358010210</v>
      </c>
      <c r="F1004" s="218">
        <v>94.3</v>
      </c>
      <c r="G1004" s="218" t="s">
        <v>409</v>
      </c>
      <c r="H1004" s="218" t="s">
        <v>170</v>
      </c>
      <c r="I1004" s="218" t="s">
        <v>410</v>
      </c>
      <c r="J1004" s="218">
        <v>338741</v>
      </c>
      <c r="K1004" s="218">
        <v>343606</v>
      </c>
      <c r="L1004" s="219">
        <v>101.4</v>
      </c>
      <c r="M1004" s="6"/>
      <c r="N1004" s="6"/>
      <c r="O1004" s="7"/>
      <c r="P1004" s="6">
        <f>Sheet1!P1005/Sheet1!P1002</f>
        <v>0.56519669324003541</v>
      </c>
      <c r="Q1004" s="6"/>
      <c r="R1004" s="3"/>
      <c r="S1004"/>
      <c r="T1004"/>
      <c r="U1004"/>
      <c r="V1004"/>
      <c r="W1004"/>
      <c r="X1004"/>
      <c r="Y1004"/>
      <c r="Z1004" s="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  <c r="ALZ1004"/>
      <c r="AMA1004"/>
      <c r="AMB1004"/>
      <c r="AMC1004"/>
      <c r="AMD1004"/>
      <c r="AME1004"/>
      <c r="AMF1004"/>
      <c r="AMG1004"/>
      <c r="AMH1004"/>
      <c r="AMI1004"/>
      <c r="AMJ1004"/>
    </row>
    <row r="1005" spans="1:1024">
      <c r="A1005" s="217"/>
      <c r="B1005" s="218"/>
      <c r="C1005" s="218"/>
      <c r="D1005" s="218"/>
      <c r="E1005" s="218"/>
      <c r="F1005" s="218"/>
      <c r="G1005" s="218"/>
      <c r="H1005" s="218"/>
      <c r="I1005" s="218"/>
      <c r="J1005" s="218"/>
      <c r="K1005" s="218"/>
      <c r="L1005" s="219"/>
      <c r="M1005" s="130">
        <f>Sheet1!K941+Sheet1!K944+Sheet1!K988</f>
        <v>4299919</v>
      </c>
      <c r="N1005" s="6"/>
      <c r="O1005" s="7"/>
      <c r="P1005" s="130">
        <f>Sheet1!K944</f>
        <v>2430300</v>
      </c>
      <c r="Q1005" s="6"/>
      <c r="R1005" s="3"/>
      <c r="S1005"/>
      <c r="T1005"/>
      <c r="U1005"/>
      <c r="V1005"/>
      <c r="W1005"/>
      <c r="X1005"/>
      <c r="Y1005"/>
      <c r="Z1005" s="4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  <c r="ALZ1005"/>
      <c r="AMA1005"/>
      <c r="AMB1005"/>
      <c r="AMC1005"/>
      <c r="AMD1005"/>
      <c r="AME1005"/>
      <c r="AMF1005"/>
      <c r="AMG1005"/>
      <c r="AMH1005"/>
      <c r="AMI1005"/>
      <c r="AMJ1005"/>
    </row>
    <row r="1006" spans="1:1024" ht="45">
      <c r="A1006" s="229" t="s">
        <v>411</v>
      </c>
      <c r="B1006" s="218"/>
      <c r="C1006" s="218">
        <v>316389091460</v>
      </c>
      <c r="D1006" s="218">
        <v>355973343740</v>
      </c>
      <c r="E1006" s="218">
        <v>350542416674</v>
      </c>
      <c r="F1006" s="218">
        <v>98.5</v>
      </c>
      <c r="G1006" s="218"/>
      <c r="H1006" s="218"/>
      <c r="I1006" s="218"/>
      <c r="J1006" s="218"/>
      <c r="K1006" s="218"/>
      <c r="L1006" s="219"/>
      <c r="M1006" s="130">
        <f>Sheet1!K942+Sheet1!K945+Sheet1!K989</f>
        <v>1548153</v>
      </c>
      <c r="N1006" s="6"/>
      <c r="O1006" s="184">
        <f>Sheet1!M1006/Sheet1!M1005</f>
        <v>0.36004236358870945</v>
      </c>
      <c r="P1006" s="130">
        <f>Sheet1!K945</f>
        <v>170856</v>
      </c>
      <c r="Q1006" s="130">
        <f>Sheet1!P1006/Sheet1!P1005</f>
        <v>7.0302431798543397E-2</v>
      </c>
      <c r="R1006" s="3"/>
      <c r="S1006"/>
      <c r="T1006"/>
      <c r="U1006"/>
      <c r="V1006"/>
      <c r="W1006"/>
      <c r="X1006"/>
      <c r="Y1006"/>
      <c r="Z1006" s="4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  <c r="ALZ1006"/>
      <c r="AMA1006"/>
      <c r="AMB1006"/>
      <c r="AMC1006"/>
      <c r="AMD1006"/>
      <c r="AME1006"/>
      <c r="AMF1006"/>
      <c r="AMG1006"/>
      <c r="AMH1006"/>
      <c r="AMI1006"/>
      <c r="AMJ1006"/>
    </row>
    <row r="1007" spans="1:1024">
      <c r="A1007" s="217"/>
      <c r="B1007" s="218"/>
      <c r="C1007" s="218"/>
      <c r="D1007" s="218"/>
      <c r="E1007" s="218"/>
      <c r="F1007" s="218"/>
      <c r="G1007" s="218"/>
      <c r="H1007" s="218"/>
      <c r="I1007" s="218"/>
      <c r="J1007" s="218"/>
      <c r="K1007" s="218"/>
      <c r="L1007" s="219"/>
      <c r="M1007" s="6"/>
      <c r="N1007" s="6"/>
      <c r="O1007" s="7"/>
      <c r="P1007" s="6"/>
      <c r="Q1007" s="6"/>
      <c r="R1007" s="3"/>
      <c r="S1007"/>
      <c r="T1007"/>
      <c r="U1007"/>
      <c r="V1007"/>
      <c r="W1007"/>
      <c r="X1007"/>
      <c r="Y1007"/>
      <c r="Z1007" s="4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  <c r="ALZ1007"/>
      <c r="AMA1007"/>
      <c r="AMB1007"/>
      <c r="AMC1007"/>
      <c r="AMD1007"/>
      <c r="AME1007"/>
      <c r="AMF1007"/>
      <c r="AMG1007"/>
      <c r="AMH1007"/>
      <c r="AMI1007"/>
      <c r="AMJ1007"/>
    </row>
    <row r="1008" spans="1:1024" ht="30">
      <c r="A1008" s="229" t="s">
        <v>473</v>
      </c>
      <c r="B1008" s="218"/>
      <c r="C1008" s="230">
        <v>331926432460</v>
      </c>
      <c r="D1008" s="230">
        <v>375255640885</v>
      </c>
      <c r="E1008" s="230">
        <v>369703055201</v>
      </c>
      <c r="F1008" s="230">
        <v>98.5</v>
      </c>
      <c r="G1008" s="218"/>
      <c r="H1008" s="218"/>
      <c r="I1008" s="218"/>
      <c r="J1008" s="218"/>
      <c r="K1008" s="218"/>
      <c r="L1008" s="219"/>
      <c r="M1008" s="6"/>
      <c r="N1008" s="6"/>
      <c r="O1008" s="7"/>
      <c r="P1008" s="6"/>
      <c r="Q1008" s="6"/>
      <c r="R1008" s="3"/>
      <c r="S1008"/>
      <c r="T1008"/>
      <c r="U1008"/>
      <c r="V1008"/>
      <c r="W1008"/>
      <c r="X1008"/>
      <c r="Y1008"/>
      <c r="Z1008" s="4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  <c r="VW1008"/>
      <c r="VX1008"/>
      <c r="VY1008"/>
      <c r="VZ1008"/>
      <c r="WA1008"/>
      <c r="WB1008"/>
      <c r="WC1008"/>
      <c r="WD1008"/>
      <c r="WE1008"/>
      <c r="WF1008"/>
      <c r="WG1008"/>
      <c r="WH1008"/>
      <c r="WI1008"/>
      <c r="WJ1008"/>
      <c r="WK1008"/>
      <c r="WL1008"/>
      <c r="WM1008"/>
      <c r="WN1008"/>
      <c r="WO1008"/>
      <c r="WP1008"/>
      <c r="WQ1008"/>
      <c r="WR1008"/>
      <c r="WS1008"/>
      <c r="WT1008"/>
      <c r="WU1008"/>
      <c r="WV1008"/>
      <c r="WW1008"/>
      <c r="WX1008"/>
      <c r="WY1008"/>
      <c r="WZ1008"/>
      <c r="XA1008"/>
      <c r="XB1008"/>
      <c r="XC1008"/>
      <c r="XD1008"/>
      <c r="XE1008"/>
      <c r="XF1008"/>
      <c r="XG1008"/>
      <c r="XH1008"/>
      <c r="XI1008"/>
      <c r="XJ1008"/>
      <c r="XK1008"/>
      <c r="XL1008"/>
      <c r="XM1008"/>
      <c r="XN1008"/>
      <c r="XO1008"/>
      <c r="XP1008"/>
      <c r="XQ1008"/>
      <c r="XR1008"/>
      <c r="XS1008"/>
      <c r="XT1008"/>
      <c r="XU1008"/>
      <c r="XV1008"/>
      <c r="XW1008"/>
      <c r="XX1008"/>
      <c r="XY1008"/>
      <c r="XZ1008"/>
      <c r="YA1008"/>
      <c r="YB1008"/>
      <c r="YC1008"/>
      <c r="YD1008"/>
      <c r="YE1008"/>
      <c r="YF1008"/>
      <c r="YG1008"/>
      <c r="YH1008"/>
      <c r="YI1008"/>
      <c r="YJ1008"/>
      <c r="YK1008"/>
      <c r="YL1008"/>
      <c r="YM1008"/>
      <c r="YN1008"/>
      <c r="YO1008"/>
      <c r="YP1008"/>
      <c r="YQ1008"/>
      <c r="YR1008"/>
      <c r="YS1008"/>
      <c r="YT1008"/>
      <c r="YU1008"/>
      <c r="YV1008"/>
      <c r="YW1008"/>
      <c r="YX1008"/>
      <c r="YY1008"/>
      <c r="YZ1008"/>
      <c r="ZA1008"/>
      <c r="ZB1008"/>
      <c r="ZC1008"/>
      <c r="ZD1008"/>
      <c r="ZE1008"/>
      <c r="ZF1008"/>
      <c r="ZG1008"/>
      <c r="ZH1008"/>
      <c r="ZI1008"/>
      <c r="ZJ1008"/>
      <c r="ZK1008"/>
      <c r="ZL1008"/>
      <c r="ZM1008"/>
      <c r="ZN1008"/>
      <c r="ZO1008"/>
      <c r="ZP1008"/>
      <c r="ZQ1008"/>
      <c r="ZR1008"/>
      <c r="ZS1008"/>
      <c r="ZT1008"/>
      <c r="ZU1008"/>
      <c r="ZV1008"/>
      <c r="ZW1008"/>
      <c r="ZX1008"/>
      <c r="ZY1008"/>
      <c r="ZZ1008"/>
      <c r="AAA1008"/>
      <c r="AAB1008"/>
      <c r="AAC1008"/>
      <c r="AAD1008"/>
      <c r="AAE1008"/>
      <c r="AAF1008"/>
      <c r="AAG1008"/>
      <c r="AAH1008"/>
      <c r="AAI1008"/>
      <c r="AAJ1008"/>
      <c r="AAK1008"/>
      <c r="AAL1008"/>
      <c r="AAM1008"/>
      <c r="AAN1008"/>
      <c r="AAO1008"/>
      <c r="AAP1008"/>
      <c r="AAQ1008"/>
      <c r="AAR1008"/>
      <c r="AAS1008"/>
      <c r="AAT1008"/>
      <c r="AAU1008"/>
      <c r="AAV1008"/>
      <c r="AAW1008"/>
      <c r="AAX1008"/>
      <c r="AAY1008"/>
      <c r="AAZ1008"/>
      <c r="ABA1008"/>
      <c r="ABB1008"/>
      <c r="ABC1008"/>
      <c r="ABD1008"/>
      <c r="ABE1008"/>
      <c r="ABF1008"/>
      <c r="ABG1008"/>
      <c r="ABH1008"/>
      <c r="ABI1008"/>
      <c r="ABJ1008"/>
      <c r="ABK1008"/>
      <c r="ABL1008"/>
      <c r="ABM1008"/>
      <c r="ABN1008"/>
      <c r="ABO1008"/>
      <c r="ABP1008"/>
      <c r="ABQ1008"/>
      <c r="ABR1008"/>
      <c r="ABS1008"/>
      <c r="ABT1008"/>
      <c r="ABU1008"/>
      <c r="ABV1008"/>
      <c r="ABW1008"/>
      <c r="ABX1008"/>
      <c r="ABY1008"/>
      <c r="ABZ1008"/>
      <c r="ACA1008"/>
      <c r="ACB1008"/>
      <c r="ACC1008"/>
      <c r="ACD1008"/>
      <c r="ACE1008"/>
      <c r="ACF1008"/>
      <c r="ACG1008"/>
      <c r="ACH1008"/>
      <c r="ACI1008"/>
      <c r="ACJ1008"/>
      <c r="ACK1008"/>
      <c r="ACL1008"/>
      <c r="ACM1008"/>
      <c r="ACN1008"/>
      <c r="ACO1008"/>
      <c r="ACP1008"/>
      <c r="ACQ1008"/>
      <c r="ACR1008"/>
      <c r="ACS1008"/>
      <c r="ACT1008"/>
      <c r="ACU1008"/>
      <c r="ACV1008"/>
      <c r="ACW1008"/>
      <c r="ACX1008"/>
      <c r="ACY1008"/>
      <c r="ACZ1008"/>
      <c r="ADA1008"/>
      <c r="ADB1008"/>
      <c r="ADC1008"/>
      <c r="ADD1008"/>
      <c r="ADE1008"/>
      <c r="ADF1008"/>
      <c r="ADG1008"/>
      <c r="ADH1008"/>
      <c r="ADI1008"/>
      <c r="ADJ1008"/>
      <c r="ADK1008"/>
      <c r="ADL1008"/>
      <c r="ADM1008"/>
      <c r="ADN1008"/>
      <c r="ADO1008"/>
      <c r="ADP1008"/>
      <c r="ADQ1008"/>
      <c r="ADR1008"/>
      <c r="ADS1008"/>
      <c r="ADT1008"/>
      <c r="ADU1008"/>
      <c r="ADV1008"/>
      <c r="ADW1008"/>
      <c r="ADX1008"/>
      <c r="ADY1008"/>
      <c r="ADZ1008"/>
      <c r="AEA1008"/>
      <c r="AEB1008"/>
      <c r="AEC1008"/>
      <c r="AED1008"/>
      <c r="AEE1008"/>
      <c r="AEF1008"/>
      <c r="AEG1008"/>
      <c r="AEH1008"/>
      <c r="AEI1008"/>
      <c r="AEJ1008"/>
      <c r="AEK1008"/>
      <c r="AEL1008"/>
      <c r="AEM1008"/>
      <c r="AEN1008"/>
      <c r="AEO1008"/>
      <c r="AEP1008"/>
      <c r="AEQ1008"/>
      <c r="AER1008"/>
      <c r="AES1008"/>
      <c r="AET1008"/>
      <c r="AEU1008"/>
      <c r="AEV1008"/>
      <c r="AEW1008"/>
      <c r="AEX1008"/>
      <c r="AEY1008"/>
      <c r="AEZ1008"/>
      <c r="AFA1008"/>
      <c r="AFB1008"/>
      <c r="AFC1008"/>
      <c r="AFD1008"/>
      <c r="AFE1008"/>
      <c r="AFF1008"/>
      <c r="AFG1008"/>
      <c r="AFH1008"/>
      <c r="AFI1008"/>
      <c r="AFJ1008"/>
      <c r="AFK1008"/>
      <c r="AFL1008"/>
      <c r="AFM1008"/>
      <c r="AFN1008"/>
      <c r="AFO1008"/>
      <c r="AFP1008"/>
      <c r="AFQ1008"/>
      <c r="AFR1008"/>
      <c r="AFS1008"/>
      <c r="AFT1008"/>
      <c r="AFU1008"/>
      <c r="AFV1008"/>
      <c r="AFW1008"/>
      <c r="AFX1008"/>
      <c r="AFY1008"/>
      <c r="AFZ1008"/>
      <c r="AGA1008"/>
      <c r="AGB1008"/>
      <c r="AGC1008"/>
      <c r="AGD1008"/>
      <c r="AGE1008"/>
      <c r="AGF1008"/>
      <c r="AGG1008"/>
      <c r="AGH1008"/>
      <c r="AGI1008"/>
      <c r="AGJ1008"/>
      <c r="AGK1008"/>
      <c r="AGL1008"/>
      <c r="AGM1008"/>
      <c r="AGN1008"/>
      <c r="AGO1008"/>
      <c r="AGP1008"/>
      <c r="AGQ1008"/>
      <c r="AGR1008"/>
      <c r="AGS1008"/>
      <c r="AGT1008"/>
      <c r="AGU1008"/>
      <c r="AGV1008"/>
      <c r="AGW1008"/>
      <c r="AGX1008"/>
      <c r="AGY1008"/>
      <c r="AGZ1008"/>
      <c r="AHA1008"/>
      <c r="AHB1008"/>
      <c r="AHC1008"/>
      <c r="AHD1008"/>
      <c r="AHE1008"/>
      <c r="AHF1008"/>
      <c r="AHG1008"/>
      <c r="AHH1008"/>
      <c r="AHI1008"/>
      <c r="AHJ1008"/>
      <c r="AHK1008"/>
      <c r="AHL1008"/>
      <c r="AHM1008"/>
      <c r="AHN1008"/>
      <c r="AHO1008"/>
      <c r="AHP1008"/>
      <c r="AHQ1008"/>
      <c r="AHR1008"/>
      <c r="AHS1008"/>
      <c r="AHT1008"/>
      <c r="AHU1008"/>
      <c r="AHV1008"/>
      <c r="AHW1008"/>
      <c r="AHX1008"/>
      <c r="AHY1008"/>
      <c r="AHZ1008"/>
      <c r="AIA1008"/>
      <c r="AIB1008"/>
      <c r="AIC1008"/>
      <c r="AID1008"/>
      <c r="AIE1008"/>
      <c r="AIF1008"/>
      <c r="AIG1008"/>
      <c r="AIH1008"/>
      <c r="AII1008"/>
      <c r="AIJ1008"/>
      <c r="AIK1008"/>
      <c r="AIL1008"/>
      <c r="AIM1008"/>
      <c r="AIN1008"/>
      <c r="AIO1008"/>
      <c r="AIP1008"/>
      <c r="AIQ1008"/>
      <c r="AIR1008"/>
      <c r="AIS1008"/>
      <c r="AIT1008"/>
      <c r="AIU1008"/>
      <c r="AIV1008"/>
      <c r="AIW1008"/>
      <c r="AIX1008"/>
      <c r="AIY1008"/>
      <c r="AIZ1008"/>
      <c r="AJA1008"/>
      <c r="AJB1008"/>
      <c r="AJC1008"/>
      <c r="AJD1008"/>
      <c r="AJE1008"/>
      <c r="AJF1008"/>
      <c r="AJG1008"/>
      <c r="AJH1008"/>
      <c r="AJI1008"/>
      <c r="AJJ1008"/>
      <c r="AJK1008"/>
      <c r="AJL1008"/>
      <c r="AJM1008"/>
      <c r="AJN1008"/>
      <c r="AJO1008"/>
      <c r="AJP1008"/>
      <c r="AJQ1008"/>
      <c r="AJR1008"/>
      <c r="AJS1008"/>
      <c r="AJT1008"/>
      <c r="AJU1008"/>
      <c r="AJV1008"/>
      <c r="AJW1008"/>
      <c r="AJX1008"/>
      <c r="AJY1008"/>
      <c r="AJZ1008"/>
      <c r="AKA1008"/>
      <c r="AKB1008"/>
      <c r="AKC1008"/>
      <c r="AKD1008"/>
      <c r="AKE1008"/>
      <c r="AKF1008"/>
      <c r="AKG1008"/>
      <c r="AKH1008"/>
      <c r="AKI1008"/>
      <c r="AKJ1008"/>
      <c r="AKK1008"/>
      <c r="AKL1008"/>
      <c r="AKM1008"/>
      <c r="AKN1008"/>
      <c r="AKO1008"/>
      <c r="AKP1008"/>
      <c r="AKQ1008"/>
      <c r="AKR1008"/>
      <c r="AKS1008"/>
      <c r="AKT1008"/>
      <c r="AKU1008"/>
      <c r="AKV1008"/>
      <c r="AKW1008"/>
      <c r="AKX1008"/>
      <c r="AKY1008"/>
      <c r="AKZ1008"/>
      <c r="ALA1008"/>
      <c r="ALB1008"/>
      <c r="ALC1008"/>
      <c r="ALD1008"/>
      <c r="ALE1008"/>
      <c r="ALF1008"/>
      <c r="ALG1008"/>
      <c r="ALH1008"/>
      <c r="ALI1008"/>
      <c r="ALJ1008"/>
      <c r="ALK1008"/>
      <c r="ALL1008"/>
      <c r="ALM1008"/>
      <c r="ALN1008"/>
      <c r="ALO1008"/>
      <c r="ALP1008"/>
      <c r="ALQ1008"/>
      <c r="ALR1008"/>
      <c r="ALS1008"/>
      <c r="ALT1008"/>
      <c r="ALU1008"/>
      <c r="ALV1008"/>
      <c r="ALW1008"/>
      <c r="ALX1008"/>
      <c r="ALY1008"/>
      <c r="ALZ1008"/>
      <c r="AMA1008"/>
      <c r="AMB1008"/>
      <c r="AMC1008"/>
      <c r="AMD1008"/>
      <c r="AME1008"/>
      <c r="AMF1008"/>
      <c r="AMG1008"/>
      <c r="AMH1008"/>
      <c r="AMI1008"/>
      <c r="AMJ1008"/>
    </row>
    <row r="1009" spans="1:1024" ht="105">
      <c r="A1009" s="231"/>
      <c r="B1009" s="231"/>
      <c r="C1009" s="231"/>
      <c r="D1009" s="231"/>
      <c r="E1009" s="231"/>
      <c r="F1009" s="231"/>
      <c r="G1009" s="231"/>
      <c r="H1009" s="231"/>
      <c r="I1009" s="231"/>
      <c r="J1009" s="231"/>
      <c r="K1009" s="232" t="s">
        <v>474</v>
      </c>
      <c r="L1009" s="231"/>
      <c r="M1009" s="6"/>
      <c r="N1009" s="6"/>
      <c r="O1009" s="7"/>
      <c r="P1009" s="6"/>
      <c r="Q1009" s="6"/>
      <c r="R1009" s="3"/>
      <c r="S1009"/>
      <c r="T1009"/>
      <c r="U1009"/>
      <c r="V1009"/>
      <c r="W1009"/>
      <c r="X1009"/>
      <c r="Y1009"/>
      <c r="Z1009" s="4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  <c r="ALZ1009"/>
      <c r="AMA1009"/>
      <c r="AMB1009"/>
      <c r="AMC1009"/>
      <c r="AMD1009"/>
      <c r="AME1009"/>
      <c r="AMF1009"/>
      <c r="AMG1009"/>
      <c r="AMH1009"/>
      <c r="AMI1009"/>
      <c r="AMJ1009"/>
    </row>
    <row r="1010" spans="1:1024" ht="75">
      <c r="A1010" s="231"/>
      <c r="B1010" s="231"/>
      <c r="C1010" s="231"/>
      <c r="D1010" s="231"/>
      <c r="E1010" s="231"/>
      <c r="F1010" s="231"/>
      <c r="G1010" s="231"/>
      <c r="H1010" s="231"/>
      <c r="I1010" s="231"/>
      <c r="J1010" s="231"/>
      <c r="K1010" s="232" t="s">
        <v>475</v>
      </c>
      <c r="L1010" s="231"/>
      <c r="M1010" s="6"/>
      <c r="N1010" s="6"/>
      <c r="O1010" s="184">
        <f>Sheet1!K941+Sheet1!K944+Sheet1!K988</f>
        <v>4299919</v>
      </c>
      <c r="P1010" s="6"/>
      <c r="Q1010" s="6"/>
      <c r="R1010" s="3"/>
      <c r="S1010"/>
      <c r="T1010"/>
      <c r="U1010"/>
      <c r="V1010"/>
      <c r="W1010"/>
      <c r="X1010"/>
      <c r="Y1010"/>
      <c r="Z1010" s="4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  <c r="VW1010"/>
      <c r="VX1010"/>
      <c r="VY1010"/>
      <c r="VZ1010"/>
      <c r="WA1010"/>
      <c r="WB1010"/>
      <c r="WC1010"/>
      <c r="WD1010"/>
      <c r="WE1010"/>
      <c r="WF1010"/>
      <c r="WG1010"/>
      <c r="WH1010"/>
      <c r="WI1010"/>
      <c r="WJ1010"/>
      <c r="WK1010"/>
      <c r="WL1010"/>
      <c r="WM1010"/>
      <c r="WN1010"/>
      <c r="WO1010"/>
      <c r="WP1010"/>
      <c r="WQ1010"/>
      <c r="WR1010"/>
      <c r="WS1010"/>
      <c r="WT1010"/>
      <c r="WU1010"/>
      <c r="WV1010"/>
      <c r="WW1010"/>
      <c r="WX1010"/>
      <c r="WY1010"/>
      <c r="WZ1010"/>
      <c r="XA1010"/>
      <c r="XB1010"/>
      <c r="XC1010"/>
      <c r="XD1010"/>
      <c r="XE1010"/>
      <c r="XF1010"/>
      <c r="XG1010"/>
      <c r="XH1010"/>
      <c r="XI1010"/>
      <c r="XJ1010"/>
      <c r="XK1010"/>
      <c r="XL1010"/>
      <c r="XM1010"/>
      <c r="XN1010"/>
      <c r="XO1010"/>
      <c r="XP1010"/>
      <c r="XQ1010"/>
      <c r="XR1010"/>
      <c r="XS1010"/>
      <c r="XT1010"/>
      <c r="XU1010"/>
      <c r="XV1010"/>
      <c r="XW1010"/>
      <c r="XX1010"/>
      <c r="XY1010"/>
      <c r="XZ1010"/>
      <c r="YA1010"/>
      <c r="YB1010"/>
      <c r="YC1010"/>
      <c r="YD1010"/>
      <c r="YE1010"/>
      <c r="YF1010"/>
      <c r="YG1010"/>
      <c r="YH1010"/>
      <c r="YI1010"/>
      <c r="YJ1010"/>
      <c r="YK1010"/>
      <c r="YL1010"/>
      <c r="YM1010"/>
      <c r="YN1010"/>
      <c r="YO1010"/>
      <c r="YP1010"/>
      <c r="YQ1010"/>
      <c r="YR1010"/>
      <c r="YS1010"/>
      <c r="YT1010"/>
      <c r="YU1010"/>
      <c r="YV1010"/>
      <c r="YW1010"/>
      <c r="YX1010"/>
      <c r="YY1010"/>
      <c r="YZ1010"/>
      <c r="ZA1010"/>
      <c r="ZB1010"/>
      <c r="ZC1010"/>
      <c r="ZD1010"/>
      <c r="ZE1010"/>
      <c r="ZF1010"/>
      <c r="ZG1010"/>
      <c r="ZH1010"/>
      <c r="ZI1010"/>
      <c r="ZJ1010"/>
      <c r="ZK1010"/>
      <c r="ZL1010"/>
      <c r="ZM1010"/>
      <c r="ZN1010"/>
      <c r="ZO1010"/>
      <c r="ZP1010"/>
      <c r="ZQ1010"/>
      <c r="ZR1010"/>
      <c r="ZS1010"/>
      <c r="ZT1010"/>
      <c r="ZU1010"/>
      <c r="ZV1010"/>
      <c r="ZW1010"/>
      <c r="ZX1010"/>
      <c r="ZY1010"/>
      <c r="ZZ1010"/>
      <c r="AAA1010"/>
      <c r="AAB1010"/>
      <c r="AAC1010"/>
      <c r="AAD1010"/>
      <c r="AAE1010"/>
      <c r="AAF1010"/>
      <c r="AAG1010"/>
      <c r="AAH1010"/>
      <c r="AAI1010"/>
      <c r="AAJ1010"/>
      <c r="AAK1010"/>
      <c r="AAL1010"/>
      <c r="AAM1010"/>
      <c r="AAN1010"/>
      <c r="AAO1010"/>
      <c r="AAP1010"/>
      <c r="AAQ1010"/>
      <c r="AAR1010"/>
      <c r="AAS1010"/>
      <c r="AAT1010"/>
      <c r="AAU1010"/>
      <c r="AAV1010"/>
      <c r="AAW1010"/>
      <c r="AAX1010"/>
      <c r="AAY1010"/>
      <c r="AAZ1010"/>
      <c r="ABA1010"/>
      <c r="ABB1010"/>
      <c r="ABC1010"/>
      <c r="ABD1010"/>
      <c r="ABE1010"/>
      <c r="ABF1010"/>
      <c r="ABG1010"/>
      <c r="ABH1010"/>
      <c r="ABI1010"/>
      <c r="ABJ1010"/>
      <c r="ABK1010"/>
      <c r="ABL1010"/>
      <c r="ABM1010"/>
      <c r="ABN1010"/>
      <c r="ABO1010"/>
      <c r="ABP1010"/>
      <c r="ABQ1010"/>
      <c r="ABR1010"/>
      <c r="ABS1010"/>
      <c r="ABT1010"/>
      <c r="ABU1010"/>
      <c r="ABV1010"/>
      <c r="ABW1010"/>
      <c r="ABX1010"/>
      <c r="ABY1010"/>
      <c r="ABZ1010"/>
      <c r="ACA1010"/>
      <c r="ACB1010"/>
      <c r="ACC1010"/>
      <c r="ACD1010"/>
      <c r="ACE1010"/>
      <c r="ACF1010"/>
      <c r="ACG1010"/>
      <c r="ACH1010"/>
      <c r="ACI1010"/>
      <c r="ACJ1010"/>
      <c r="ACK1010"/>
      <c r="ACL1010"/>
      <c r="ACM1010"/>
      <c r="ACN1010"/>
      <c r="ACO1010"/>
      <c r="ACP1010"/>
      <c r="ACQ1010"/>
      <c r="ACR1010"/>
      <c r="ACS1010"/>
      <c r="ACT1010"/>
      <c r="ACU1010"/>
      <c r="ACV1010"/>
      <c r="ACW1010"/>
      <c r="ACX1010"/>
      <c r="ACY1010"/>
      <c r="ACZ1010"/>
      <c r="ADA1010"/>
      <c r="ADB1010"/>
      <c r="ADC1010"/>
      <c r="ADD1010"/>
      <c r="ADE1010"/>
      <c r="ADF1010"/>
      <c r="ADG1010"/>
      <c r="ADH1010"/>
      <c r="ADI1010"/>
      <c r="ADJ1010"/>
      <c r="ADK1010"/>
      <c r="ADL1010"/>
      <c r="ADM1010"/>
      <c r="ADN1010"/>
      <c r="ADO1010"/>
      <c r="ADP1010"/>
      <c r="ADQ1010"/>
      <c r="ADR1010"/>
      <c r="ADS1010"/>
      <c r="ADT1010"/>
      <c r="ADU1010"/>
      <c r="ADV1010"/>
      <c r="ADW1010"/>
      <c r="ADX1010"/>
      <c r="ADY1010"/>
      <c r="ADZ1010"/>
      <c r="AEA1010"/>
      <c r="AEB1010"/>
      <c r="AEC1010"/>
      <c r="AED1010"/>
      <c r="AEE1010"/>
      <c r="AEF1010"/>
      <c r="AEG1010"/>
      <c r="AEH1010"/>
      <c r="AEI1010"/>
      <c r="AEJ1010"/>
      <c r="AEK1010"/>
      <c r="AEL1010"/>
      <c r="AEM1010"/>
      <c r="AEN1010"/>
      <c r="AEO1010"/>
      <c r="AEP1010"/>
      <c r="AEQ1010"/>
      <c r="AER1010"/>
      <c r="AES1010"/>
      <c r="AET1010"/>
      <c r="AEU1010"/>
      <c r="AEV1010"/>
      <c r="AEW1010"/>
      <c r="AEX1010"/>
      <c r="AEY1010"/>
      <c r="AEZ1010"/>
      <c r="AFA1010"/>
      <c r="AFB1010"/>
      <c r="AFC1010"/>
      <c r="AFD1010"/>
      <c r="AFE1010"/>
      <c r="AFF1010"/>
      <c r="AFG1010"/>
      <c r="AFH1010"/>
      <c r="AFI1010"/>
      <c r="AFJ1010"/>
      <c r="AFK1010"/>
      <c r="AFL1010"/>
      <c r="AFM1010"/>
      <c r="AFN1010"/>
      <c r="AFO1010"/>
      <c r="AFP1010"/>
      <c r="AFQ1010"/>
      <c r="AFR1010"/>
      <c r="AFS1010"/>
      <c r="AFT1010"/>
      <c r="AFU1010"/>
      <c r="AFV1010"/>
      <c r="AFW1010"/>
      <c r="AFX1010"/>
      <c r="AFY1010"/>
      <c r="AFZ1010"/>
      <c r="AGA1010"/>
      <c r="AGB1010"/>
      <c r="AGC1010"/>
      <c r="AGD1010"/>
      <c r="AGE1010"/>
      <c r="AGF1010"/>
      <c r="AGG1010"/>
      <c r="AGH1010"/>
      <c r="AGI1010"/>
      <c r="AGJ1010"/>
      <c r="AGK1010"/>
      <c r="AGL1010"/>
      <c r="AGM1010"/>
      <c r="AGN1010"/>
      <c r="AGO1010"/>
      <c r="AGP1010"/>
      <c r="AGQ1010"/>
      <c r="AGR1010"/>
      <c r="AGS1010"/>
      <c r="AGT1010"/>
      <c r="AGU1010"/>
      <c r="AGV1010"/>
      <c r="AGW1010"/>
      <c r="AGX1010"/>
      <c r="AGY1010"/>
      <c r="AGZ1010"/>
      <c r="AHA1010"/>
      <c r="AHB1010"/>
      <c r="AHC1010"/>
      <c r="AHD1010"/>
      <c r="AHE1010"/>
      <c r="AHF1010"/>
      <c r="AHG1010"/>
      <c r="AHH1010"/>
      <c r="AHI1010"/>
      <c r="AHJ1010"/>
      <c r="AHK1010"/>
      <c r="AHL1010"/>
      <c r="AHM1010"/>
      <c r="AHN1010"/>
      <c r="AHO1010"/>
      <c r="AHP1010"/>
      <c r="AHQ1010"/>
      <c r="AHR1010"/>
      <c r="AHS1010"/>
      <c r="AHT1010"/>
      <c r="AHU1010"/>
      <c r="AHV1010"/>
      <c r="AHW1010"/>
      <c r="AHX1010"/>
      <c r="AHY1010"/>
      <c r="AHZ1010"/>
      <c r="AIA1010"/>
      <c r="AIB1010"/>
      <c r="AIC1010"/>
      <c r="AID1010"/>
      <c r="AIE1010"/>
      <c r="AIF1010"/>
      <c r="AIG1010"/>
      <c r="AIH1010"/>
      <c r="AII1010"/>
      <c r="AIJ1010"/>
      <c r="AIK1010"/>
      <c r="AIL1010"/>
      <c r="AIM1010"/>
      <c r="AIN1010"/>
      <c r="AIO1010"/>
      <c r="AIP1010"/>
      <c r="AIQ1010"/>
      <c r="AIR1010"/>
      <c r="AIS1010"/>
      <c r="AIT1010"/>
      <c r="AIU1010"/>
      <c r="AIV1010"/>
      <c r="AIW1010"/>
      <c r="AIX1010"/>
      <c r="AIY1010"/>
      <c r="AIZ1010"/>
      <c r="AJA1010"/>
      <c r="AJB1010"/>
      <c r="AJC1010"/>
      <c r="AJD1010"/>
      <c r="AJE1010"/>
      <c r="AJF1010"/>
      <c r="AJG1010"/>
      <c r="AJH1010"/>
      <c r="AJI1010"/>
      <c r="AJJ1010"/>
      <c r="AJK1010"/>
      <c r="AJL1010"/>
      <c r="AJM1010"/>
      <c r="AJN1010"/>
      <c r="AJO1010"/>
      <c r="AJP1010"/>
      <c r="AJQ1010"/>
      <c r="AJR1010"/>
      <c r="AJS1010"/>
      <c r="AJT1010"/>
      <c r="AJU1010"/>
      <c r="AJV1010"/>
      <c r="AJW1010"/>
      <c r="AJX1010"/>
      <c r="AJY1010"/>
      <c r="AJZ1010"/>
      <c r="AKA1010"/>
      <c r="AKB1010"/>
      <c r="AKC1010"/>
      <c r="AKD1010"/>
      <c r="AKE1010"/>
      <c r="AKF1010"/>
      <c r="AKG1010"/>
      <c r="AKH1010"/>
      <c r="AKI1010"/>
      <c r="AKJ1010"/>
      <c r="AKK1010"/>
      <c r="AKL1010"/>
      <c r="AKM1010"/>
      <c r="AKN1010"/>
      <c r="AKO1010"/>
      <c r="AKP1010"/>
      <c r="AKQ1010"/>
      <c r="AKR1010"/>
      <c r="AKS1010"/>
      <c r="AKT1010"/>
      <c r="AKU1010"/>
      <c r="AKV1010"/>
      <c r="AKW1010"/>
      <c r="AKX1010"/>
      <c r="AKY1010"/>
      <c r="AKZ1010"/>
      <c r="ALA1010"/>
      <c r="ALB1010"/>
      <c r="ALC1010"/>
      <c r="ALD1010"/>
      <c r="ALE1010"/>
      <c r="ALF1010"/>
      <c r="ALG1010"/>
      <c r="ALH1010"/>
      <c r="ALI1010"/>
      <c r="ALJ1010"/>
      <c r="ALK1010"/>
      <c r="ALL1010"/>
      <c r="ALM1010"/>
      <c r="ALN1010"/>
      <c r="ALO1010"/>
      <c r="ALP1010"/>
      <c r="ALQ1010"/>
      <c r="ALR1010"/>
      <c r="ALS1010"/>
      <c r="ALT1010"/>
      <c r="ALU1010"/>
      <c r="ALV1010"/>
      <c r="ALW1010"/>
      <c r="ALX1010"/>
      <c r="ALY1010"/>
      <c r="ALZ1010"/>
      <c r="AMA1010"/>
      <c r="AMB1010"/>
      <c r="AMC1010"/>
      <c r="AMD1010"/>
      <c r="AME1010"/>
      <c r="AMF1010"/>
      <c r="AMG1010"/>
      <c r="AMH1010"/>
      <c r="AMI1010"/>
      <c r="AMJ1010"/>
    </row>
    <row r="1011" spans="1:1024" ht="90">
      <c r="A1011" s="233"/>
      <c r="B1011" s="233"/>
      <c r="C1011" s="233"/>
      <c r="D1011" s="233"/>
      <c r="E1011" s="233"/>
      <c r="F1011" s="233"/>
      <c r="G1011" s="233"/>
      <c r="H1011" s="233"/>
      <c r="I1011" s="233"/>
      <c r="J1011" s="233"/>
      <c r="K1011" s="232" t="s">
        <v>476</v>
      </c>
      <c r="L1011" s="233"/>
      <c r="M1011" s="6"/>
      <c r="N1011" s="6"/>
      <c r="O1011" s="184">
        <f>Sheet1!K942+Sheet1!K945+Sheet1!K989</f>
        <v>1548153</v>
      </c>
      <c r="P1011" s="6"/>
      <c r="Q1011" s="6"/>
      <c r="R1011" s="3"/>
      <c r="S1011"/>
      <c r="T1011"/>
      <c r="U1011"/>
      <c r="V1011"/>
      <c r="W1011"/>
      <c r="X1011"/>
      <c r="Y1011"/>
      <c r="Z1011" s="4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  <c r="ALZ1011"/>
      <c r="AMA1011"/>
      <c r="AMB1011"/>
      <c r="AMC1011"/>
      <c r="AMD1011"/>
      <c r="AME1011"/>
      <c r="AMF1011"/>
      <c r="AMG1011"/>
      <c r="AMH1011"/>
      <c r="AMI1011"/>
      <c r="AMJ1011"/>
    </row>
    <row r="1012" spans="1:1024" ht="18.75" customHeight="1">
      <c r="A1012" s="233"/>
      <c r="B1012" s="233"/>
      <c r="C1012" s="233"/>
      <c r="D1012" s="233"/>
      <c r="E1012" s="233"/>
      <c r="F1012" s="233"/>
      <c r="G1012" s="233"/>
      <c r="H1012" s="233"/>
      <c r="I1012" s="233"/>
      <c r="J1012" s="233"/>
      <c r="K1012" s="232"/>
      <c r="L1012" s="233"/>
      <c r="M1012" s="6"/>
      <c r="N1012" s="6"/>
      <c r="O1012" s="7"/>
      <c r="P1012" s="6"/>
      <c r="Q1012" s="6"/>
      <c r="R1012" s="3"/>
      <c r="S1012"/>
      <c r="T1012"/>
      <c r="U1012"/>
      <c r="V1012"/>
      <c r="W1012"/>
      <c r="X1012"/>
      <c r="Y1012"/>
      <c r="Z1012" s="4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  <c r="ALZ1012"/>
      <c r="AMA1012"/>
      <c r="AMB1012"/>
      <c r="AMC1012"/>
      <c r="AMD1012"/>
      <c r="AME1012"/>
      <c r="AMF1012"/>
      <c r="AMG1012"/>
      <c r="AMH1012"/>
      <c r="AMI1012"/>
      <c r="AMJ1012"/>
    </row>
    <row r="1013" spans="1:1024" ht="18.75" customHeight="1">
      <c r="A1013" s="234" t="s">
        <v>477</v>
      </c>
      <c r="B1013" s="235" t="s">
        <v>478</v>
      </c>
      <c r="C1013" s="235" t="s">
        <v>479</v>
      </c>
      <c r="D1013" s="235" t="s">
        <v>480</v>
      </c>
      <c r="E1013" s="235" t="s">
        <v>481</v>
      </c>
      <c r="F1013" s="235" t="s">
        <v>482</v>
      </c>
      <c r="G1013" s="235" t="s">
        <v>466</v>
      </c>
      <c r="H1013" s="235" t="s">
        <v>483</v>
      </c>
      <c r="I1013" s="235" t="s">
        <v>484</v>
      </c>
      <c r="J1013" s="235" t="s">
        <v>485</v>
      </c>
      <c r="K1013" s="235" t="s">
        <v>486</v>
      </c>
      <c r="L1013" s="235" t="s">
        <v>487</v>
      </c>
      <c r="M1013" s="235" t="s">
        <v>488</v>
      </c>
      <c r="N1013" s="235"/>
      <c r="O1013" s="236" t="s">
        <v>489</v>
      </c>
      <c r="P1013" s="235" t="s">
        <v>490</v>
      </c>
      <c r="Q1013" s="237" t="s">
        <v>491</v>
      </c>
      <c r="R1013" s="238" t="s">
        <v>492</v>
      </c>
      <c r="S1013" s="239" t="s">
        <v>493</v>
      </c>
      <c r="T1013"/>
      <c r="U1013"/>
      <c r="V1013"/>
      <c r="W1013"/>
      <c r="X1013"/>
      <c r="Y1013"/>
      <c r="Z1013" s="4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  <c r="VW1013"/>
      <c r="VX1013"/>
      <c r="VY1013"/>
      <c r="VZ1013"/>
      <c r="WA1013"/>
      <c r="WB1013"/>
      <c r="WC1013"/>
      <c r="WD1013"/>
      <c r="WE1013"/>
      <c r="WF1013"/>
      <c r="WG1013"/>
      <c r="WH1013"/>
      <c r="WI1013"/>
      <c r="WJ1013"/>
      <c r="WK1013"/>
      <c r="WL1013"/>
      <c r="WM1013"/>
      <c r="WN1013"/>
      <c r="WO1013"/>
      <c r="WP1013"/>
      <c r="WQ1013"/>
      <c r="WR1013"/>
      <c r="WS1013"/>
      <c r="WT1013"/>
      <c r="WU1013"/>
      <c r="WV1013"/>
      <c r="WW1013"/>
      <c r="WX1013"/>
      <c r="WY1013"/>
      <c r="WZ1013"/>
      <c r="XA1013"/>
      <c r="XB1013"/>
      <c r="XC1013"/>
      <c r="XD1013"/>
      <c r="XE1013"/>
      <c r="XF1013"/>
      <c r="XG1013"/>
      <c r="XH1013"/>
      <c r="XI1013"/>
      <c r="XJ1013"/>
      <c r="XK1013"/>
      <c r="XL1013"/>
      <c r="XM1013"/>
      <c r="XN1013"/>
      <c r="XO1013"/>
      <c r="XP1013"/>
      <c r="XQ1013"/>
      <c r="XR1013"/>
      <c r="XS1013"/>
      <c r="XT1013"/>
      <c r="XU1013"/>
      <c r="XV1013"/>
      <c r="XW1013"/>
      <c r="XX1013"/>
      <c r="XY1013"/>
      <c r="XZ1013"/>
      <c r="YA1013"/>
      <c r="YB1013"/>
      <c r="YC1013"/>
      <c r="YD1013"/>
      <c r="YE1013"/>
      <c r="YF1013"/>
      <c r="YG1013"/>
      <c r="YH1013"/>
      <c r="YI1013"/>
      <c r="YJ1013"/>
      <c r="YK1013"/>
      <c r="YL1013"/>
      <c r="YM1013"/>
      <c r="YN1013"/>
      <c r="YO1013"/>
      <c r="YP1013"/>
      <c r="YQ1013"/>
      <c r="YR1013"/>
      <c r="YS1013"/>
      <c r="YT1013"/>
      <c r="YU1013"/>
      <c r="YV1013"/>
      <c r="YW1013"/>
      <c r="YX1013"/>
      <c r="YY1013"/>
      <c r="YZ1013"/>
      <c r="ZA1013"/>
      <c r="ZB1013"/>
      <c r="ZC1013"/>
      <c r="ZD1013"/>
      <c r="ZE1013"/>
      <c r="ZF1013"/>
      <c r="ZG1013"/>
      <c r="ZH1013"/>
      <c r="ZI1013"/>
      <c r="ZJ1013"/>
      <c r="ZK1013"/>
      <c r="ZL1013"/>
      <c r="ZM1013"/>
      <c r="ZN1013"/>
      <c r="ZO1013"/>
      <c r="ZP1013"/>
      <c r="ZQ1013"/>
      <c r="ZR1013"/>
      <c r="ZS1013"/>
      <c r="ZT1013"/>
      <c r="ZU1013"/>
      <c r="ZV1013"/>
      <c r="ZW1013"/>
      <c r="ZX1013"/>
      <c r="ZY1013"/>
      <c r="ZZ1013"/>
      <c r="AAA1013"/>
      <c r="AAB1013"/>
      <c r="AAC1013"/>
      <c r="AAD1013"/>
      <c r="AAE1013"/>
      <c r="AAF1013"/>
      <c r="AAG1013"/>
      <c r="AAH1013"/>
      <c r="AAI1013"/>
      <c r="AAJ1013"/>
      <c r="AAK1013"/>
      <c r="AAL1013"/>
      <c r="AAM1013"/>
      <c r="AAN1013"/>
      <c r="AAO1013"/>
      <c r="AAP1013"/>
      <c r="AAQ1013"/>
      <c r="AAR1013"/>
      <c r="AAS1013"/>
      <c r="AAT1013"/>
      <c r="AAU1013"/>
      <c r="AAV1013"/>
      <c r="AAW1013"/>
      <c r="AAX1013"/>
      <c r="AAY1013"/>
      <c r="AAZ1013"/>
      <c r="ABA1013"/>
      <c r="ABB1013"/>
      <c r="ABC1013"/>
      <c r="ABD1013"/>
      <c r="ABE1013"/>
      <c r="ABF1013"/>
      <c r="ABG1013"/>
      <c r="ABH1013"/>
      <c r="ABI1013"/>
      <c r="ABJ1013"/>
      <c r="ABK1013"/>
      <c r="ABL1013"/>
      <c r="ABM1013"/>
      <c r="ABN1013"/>
      <c r="ABO1013"/>
      <c r="ABP1013"/>
      <c r="ABQ1013"/>
      <c r="ABR1013"/>
      <c r="ABS1013"/>
      <c r="ABT1013"/>
      <c r="ABU1013"/>
      <c r="ABV1013"/>
      <c r="ABW1013"/>
      <c r="ABX1013"/>
      <c r="ABY1013"/>
      <c r="ABZ1013"/>
      <c r="ACA1013"/>
      <c r="ACB1013"/>
      <c r="ACC1013"/>
      <c r="ACD1013"/>
      <c r="ACE1013"/>
      <c r="ACF1013"/>
      <c r="ACG1013"/>
      <c r="ACH1013"/>
      <c r="ACI1013"/>
      <c r="ACJ1013"/>
      <c r="ACK1013"/>
      <c r="ACL1013"/>
      <c r="ACM1013"/>
      <c r="ACN1013"/>
      <c r="ACO1013"/>
      <c r="ACP1013"/>
      <c r="ACQ1013"/>
      <c r="ACR1013"/>
      <c r="ACS1013"/>
      <c r="ACT1013"/>
      <c r="ACU1013"/>
      <c r="ACV1013"/>
      <c r="ACW1013"/>
      <c r="ACX1013"/>
      <c r="ACY1013"/>
      <c r="ACZ1013"/>
      <c r="ADA1013"/>
      <c r="ADB1013"/>
      <c r="ADC1013"/>
      <c r="ADD1013"/>
      <c r="ADE1013"/>
      <c r="ADF1013"/>
      <c r="ADG1013"/>
      <c r="ADH1013"/>
      <c r="ADI1013"/>
      <c r="ADJ1013"/>
      <c r="ADK1013"/>
      <c r="ADL1013"/>
      <c r="ADM1013"/>
      <c r="ADN1013"/>
      <c r="ADO1013"/>
      <c r="ADP1013"/>
      <c r="ADQ1013"/>
      <c r="ADR1013"/>
      <c r="ADS1013"/>
      <c r="ADT1013"/>
      <c r="ADU1013"/>
      <c r="ADV1013"/>
      <c r="ADW1013"/>
      <c r="ADX1013"/>
      <c r="ADY1013"/>
      <c r="ADZ1013"/>
      <c r="AEA1013"/>
      <c r="AEB1013"/>
      <c r="AEC1013"/>
      <c r="AED1013"/>
      <c r="AEE1013"/>
      <c r="AEF1013"/>
      <c r="AEG1013"/>
      <c r="AEH1013"/>
      <c r="AEI1013"/>
      <c r="AEJ1013"/>
      <c r="AEK1013"/>
      <c r="AEL1013"/>
      <c r="AEM1013"/>
      <c r="AEN1013"/>
      <c r="AEO1013"/>
      <c r="AEP1013"/>
      <c r="AEQ1013"/>
      <c r="AER1013"/>
      <c r="AES1013"/>
      <c r="AET1013"/>
      <c r="AEU1013"/>
      <c r="AEV1013"/>
      <c r="AEW1013"/>
      <c r="AEX1013"/>
      <c r="AEY1013"/>
      <c r="AEZ1013"/>
      <c r="AFA1013"/>
      <c r="AFB1013"/>
      <c r="AFC1013"/>
      <c r="AFD1013"/>
      <c r="AFE1013"/>
      <c r="AFF1013"/>
      <c r="AFG1013"/>
      <c r="AFH1013"/>
      <c r="AFI1013"/>
      <c r="AFJ1013"/>
      <c r="AFK1013"/>
      <c r="AFL1013"/>
      <c r="AFM1013"/>
      <c r="AFN1013"/>
      <c r="AFO1013"/>
      <c r="AFP1013"/>
      <c r="AFQ1013"/>
      <c r="AFR1013"/>
      <c r="AFS1013"/>
      <c r="AFT1013"/>
      <c r="AFU1013"/>
      <c r="AFV1013"/>
      <c r="AFW1013"/>
      <c r="AFX1013"/>
      <c r="AFY1013"/>
      <c r="AFZ1013"/>
      <c r="AGA1013"/>
      <c r="AGB1013"/>
      <c r="AGC1013"/>
      <c r="AGD1013"/>
      <c r="AGE1013"/>
      <c r="AGF1013"/>
      <c r="AGG1013"/>
      <c r="AGH1013"/>
      <c r="AGI1013"/>
      <c r="AGJ1013"/>
      <c r="AGK1013"/>
      <c r="AGL1013"/>
      <c r="AGM1013"/>
      <c r="AGN1013"/>
      <c r="AGO1013"/>
      <c r="AGP1013"/>
      <c r="AGQ1013"/>
      <c r="AGR1013"/>
      <c r="AGS1013"/>
      <c r="AGT1013"/>
      <c r="AGU1013"/>
      <c r="AGV1013"/>
      <c r="AGW1013"/>
      <c r="AGX1013"/>
      <c r="AGY1013"/>
      <c r="AGZ1013"/>
      <c r="AHA1013"/>
      <c r="AHB1013"/>
      <c r="AHC1013"/>
      <c r="AHD1013"/>
      <c r="AHE1013"/>
      <c r="AHF1013"/>
      <c r="AHG1013"/>
      <c r="AHH1013"/>
      <c r="AHI1013"/>
      <c r="AHJ1013"/>
      <c r="AHK1013"/>
      <c r="AHL1013"/>
      <c r="AHM1013"/>
      <c r="AHN1013"/>
      <c r="AHO1013"/>
      <c r="AHP1013"/>
      <c r="AHQ1013"/>
      <c r="AHR1013"/>
      <c r="AHS1013"/>
      <c r="AHT1013"/>
      <c r="AHU1013"/>
      <c r="AHV1013"/>
      <c r="AHW1013"/>
      <c r="AHX1013"/>
      <c r="AHY1013"/>
      <c r="AHZ1013"/>
      <c r="AIA1013"/>
      <c r="AIB1013"/>
      <c r="AIC1013"/>
      <c r="AID1013"/>
      <c r="AIE1013"/>
      <c r="AIF1013"/>
      <c r="AIG1013"/>
      <c r="AIH1013"/>
      <c r="AII1013"/>
      <c r="AIJ1013"/>
      <c r="AIK1013"/>
      <c r="AIL1013"/>
      <c r="AIM1013"/>
      <c r="AIN1013"/>
      <c r="AIO1013"/>
      <c r="AIP1013"/>
      <c r="AIQ1013"/>
      <c r="AIR1013"/>
      <c r="AIS1013"/>
      <c r="AIT1013"/>
      <c r="AIU1013"/>
      <c r="AIV1013"/>
      <c r="AIW1013"/>
      <c r="AIX1013"/>
      <c r="AIY1013"/>
      <c r="AIZ1013"/>
      <c r="AJA1013"/>
      <c r="AJB1013"/>
      <c r="AJC1013"/>
      <c r="AJD1013"/>
      <c r="AJE1013"/>
      <c r="AJF1013"/>
      <c r="AJG1013"/>
      <c r="AJH1013"/>
      <c r="AJI1013"/>
      <c r="AJJ1013"/>
      <c r="AJK1013"/>
      <c r="AJL1013"/>
      <c r="AJM1013"/>
      <c r="AJN1013"/>
      <c r="AJO1013"/>
      <c r="AJP1013"/>
      <c r="AJQ1013"/>
      <c r="AJR1013"/>
      <c r="AJS1013"/>
      <c r="AJT1013"/>
      <c r="AJU1013"/>
      <c r="AJV1013"/>
      <c r="AJW1013"/>
      <c r="AJX1013"/>
      <c r="AJY1013"/>
      <c r="AJZ1013"/>
      <c r="AKA1013"/>
      <c r="AKB1013"/>
      <c r="AKC1013"/>
      <c r="AKD1013"/>
      <c r="AKE1013"/>
      <c r="AKF1013"/>
      <c r="AKG1013"/>
      <c r="AKH1013"/>
      <c r="AKI1013"/>
      <c r="AKJ1013"/>
      <c r="AKK1013"/>
      <c r="AKL1013"/>
      <c r="AKM1013"/>
      <c r="AKN1013"/>
      <c r="AKO1013"/>
      <c r="AKP1013"/>
      <c r="AKQ1013"/>
      <c r="AKR1013"/>
      <c r="AKS1013"/>
      <c r="AKT1013"/>
      <c r="AKU1013"/>
      <c r="AKV1013"/>
      <c r="AKW1013"/>
      <c r="AKX1013"/>
      <c r="AKY1013"/>
      <c r="AKZ1013"/>
      <c r="ALA1013"/>
      <c r="ALB1013"/>
      <c r="ALC1013"/>
      <c r="ALD1013"/>
      <c r="ALE1013"/>
      <c r="ALF1013"/>
      <c r="ALG1013"/>
      <c r="ALH1013"/>
      <c r="ALI1013"/>
      <c r="ALJ1013"/>
      <c r="ALK1013"/>
      <c r="ALL1013"/>
      <c r="ALM1013"/>
      <c r="ALN1013"/>
      <c r="ALO1013"/>
      <c r="ALP1013"/>
      <c r="ALQ1013"/>
      <c r="ALR1013"/>
      <c r="ALS1013"/>
      <c r="ALT1013"/>
      <c r="ALU1013"/>
      <c r="ALV1013"/>
      <c r="ALW1013"/>
      <c r="ALX1013"/>
      <c r="ALY1013"/>
      <c r="ALZ1013"/>
      <c r="AMA1013"/>
      <c r="AMB1013"/>
      <c r="AMC1013"/>
      <c r="AMD1013"/>
      <c r="AME1013"/>
      <c r="AMF1013"/>
      <c r="AMG1013"/>
      <c r="AMH1013"/>
      <c r="AMI1013"/>
      <c r="AMJ1013"/>
    </row>
    <row r="1014" spans="1:1024" ht="18.7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7"/>
      <c r="P1014" s="6"/>
      <c r="Q1014" s="6"/>
      <c r="R1014" s="3"/>
      <c r="S1014"/>
      <c r="T1014"/>
      <c r="U1014"/>
      <c r="V1014"/>
      <c r="W1014"/>
      <c r="X1014"/>
      <c r="Y1014"/>
      <c r="Z1014" s="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  <c r="ALZ1014"/>
      <c r="AMA1014"/>
      <c r="AMB1014"/>
      <c r="AMC1014"/>
      <c r="AMD1014"/>
      <c r="AME1014"/>
      <c r="AMF1014"/>
      <c r="AMG1014"/>
      <c r="AMH1014"/>
      <c r="AMI1014"/>
      <c r="AMJ1014"/>
    </row>
    <row r="1015" spans="1:1024" ht="18.7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7"/>
      <c r="P1015" s="6"/>
      <c r="Q1015" s="6"/>
      <c r="R1015" s="3"/>
      <c r="S1015"/>
      <c r="T1015"/>
      <c r="U1015"/>
      <c r="V1015"/>
      <c r="W1015"/>
      <c r="X1015"/>
      <c r="Y1015"/>
      <c r="Z1015" s="4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  <c r="ALZ1015"/>
      <c r="AMA1015"/>
      <c r="AMB1015"/>
      <c r="AMC1015"/>
      <c r="AMD1015"/>
      <c r="AME1015"/>
      <c r="AMF1015"/>
      <c r="AMG1015"/>
      <c r="AMH1015"/>
      <c r="AMI1015"/>
      <c r="AMJ1015"/>
    </row>
    <row r="1016" spans="1:1024" ht="45">
      <c r="A1016" s="233" t="s">
        <v>494</v>
      </c>
      <c r="B1016" s="240"/>
      <c r="C1016" s="240"/>
      <c r="D1016" s="240"/>
      <c r="E1016" s="240"/>
      <c r="F1016" s="240"/>
      <c r="G1016" s="240"/>
      <c r="H1016" s="240"/>
      <c r="I1016" s="240"/>
      <c r="J1016" s="240"/>
      <c r="K1016" s="240"/>
      <c r="L1016" s="240"/>
      <c r="M1016" s="240"/>
      <c r="N1016" s="240"/>
      <c r="O1016" s="241"/>
      <c r="P1016" s="240"/>
      <c r="Q1016" s="240"/>
      <c r="R1016" s="242"/>
      <c r="S1016" s="243"/>
      <c r="T1016"/>
      <c r="U1016"/>
      <c r="V1016"/>
      <c r="W1016"/>
      <c r="X1016"/>
      <c r="Y1016"/>
      <c r="Z1016" s="4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  <c r="ALZ1016"/>
      <c r="AMA1016"/>
      <c r="AMB1016"/>
      <c r="AMC1016"/>
      <c r="AMD1016"/>
      <c r="AME1016"/>
      <c r="AMF1016"/>
      <c r="AMG1016"/>
      <c r="AMH1016"/>
      <c r="AMI1016"/>
      <c r="AMJ1016"/>
    </row>
    <row r="1017" spans="1:1024" ht="42.75">
      <c r="A1017" s="240" t="s">
        <v>495</v>
      </c>
      <c r="B1017" s="240" t="s">
        <v>496</v>
      </c>
      <c r="C1017" s="240">
        <v>177944678445</v>
      </c>
      <c r="D1017" s="240">
        <v>247068957904</v>
      </c>
      <c r="E1017" s="240">
        <v>69124279459</v>
      </c>
      <c r="F1017" s="240">
        <v>38.799999999999997</v>
      </c>
      <c r="G1017" s="240">
        <v>251268187121</v>
      </c>
      <c r="H1017" s="240">
        <v>98.3</v>
      </c>
      <c r="I1017" s="240"/>
      <c r="J1017" s="240"/>
      <c r="K1017" s="240"/>
      <c r="L1017" s="240"/>
      <c r="M1017" s="240"/>
      <c r="N1017" s="240"/>
      <c r="O1017" s="241"/>
      <c r="P1017" s="240"/>
      <c r="Q1017" s="240"/>
      <c r="R1017" s="242"/>
      <c r="S1017" s="243"/>
      <c r="T1017"/>
      <c r="U1017"/>
      <c r="V1017"/>
      <c r="W1017"/>
      <c r="X1017"/>
      <c r="Y1017"/>
      <c r="Z1017" s="4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  <c r="VW1017"/>
      <c r="VX1017"/>
      <c r="VY1017"/>
      <c r="VZ1017"/>
      <c r="WA1017"/>
      <c r="WB1017"/>
      <c r="WC1017"/>
      <c r="WD1017"/>
      <c r="WE1017"/>
      <c r="WF1017"/>
      <c r="WG1017"/>
      <c r="WH1017"/>
      <c r="WI1017"/>
      <c r="WJ1017"/>
      <c r="WK1017"/>
      <c r="WL1017"/>
      <c r="WM1017"/>
      <c r="WN1017"/>
      <c r="WO1017"/>
      <c r="WP1017"/>
      <c r="WQ1017"/>
      <c r="WR1017"/>
      <c r="WS1017"/>
      <c r="WT1017"/>
      <c r="WU1017"/>
      <c r="WV1017"/>
      <c r="WW1017"/>
      <c r="WX1017"/>
      <c r="WY1017"/>
      <c r="WZ1017"/>
      <c r="XA1017"/>
      <c r="XB1017"/>
      <c r="XC1017"/>
      <c r="XD1017"/>
      <c r="XE1017"/>
      <c r="XF1017"/>
      <c r="XG1017"/>
      <c r="XH1017"/>
      <c r="XI1017"/>
      <c r="XJ1017"/>
      <c r="XK1017"/>
      <c r="XL1017"/>
      <c r="XM1017"/>
      <c r="XN1017"/>
      <c r="XO1017"/>
      <c r="XP1017"/>
      <c r="XQ1017"/>
      <c r="XR1017"/>
      <c r="XS1017"/>
      <c r="XT1017"/>
      <c r="XU1017"/>
      <c r="XV1017"/>
      <c r="XW1017"/>
      <c r="XX1017"/>
      <c r="XY1017"/>
      <c r="XZ1017"/>
      <c r="YA1017"/>
      <c r="YB1017"/>
      <c r="YC1017"/>
      <c r="YD1017"/>
      <c r="YE1017"/>
      <c r="YF1017"/>
      <c r="YG1017"/>
      <c r="YH1017"/>
      <c r="YI1017"/>
      <c r="YJ1017"/>
      <c r="YK1017"/>
      <c r="YL1017"/>
      <c r="YM1017"/>
      <c r="YN1017"/>
      <c r="YO1017"/>
      <c r="YP1017"/>
      <c r="YQ1017"/>
      <c r="YR1017"/>
      <c r="YS1017"/>
      <c r="YT1017"/>
      <c r="YU1017"/>
      <c r="YV1017"/>
      <c r="YW1017"/>
      <c r="YX1017"/>
      <c r="YY1017"/>
      <c r="YZ1017"/>
      <c r="ZA1017"/>
      <c r="ZB1017"/>
      <c r="ZC1017"/>
      <c r="ZD1017"/>
      <c r="ZE1017"/>
      <c r="ZF1017"/>
      <c r="ZG1017"/>
      <c r="ZH1017"/>
      <c r="ZI1017"/>
      <c r="ZJ1017"/>
      <c r="ZK1017"/>
      <c r="ZL1017"/>
      <c r="ZM1017"/>
      <c r="ZN1017"/>
      <c r="ZO1017"/>
      <c r="ZP1017"/>
      <c r="ZQ1017"/>
      <c r="ZR1017"/>
      <c r="ZS1017"/>
      <c r="ZT1017"/>
      <c r="ZU1017"/>
      <c r="ZV1017"/>
      <c r="ZW1017"/>
      <c r="ZX1017"/>
      <c r="ZY1017"/>
      <c r="ZZ1017"/>
      <c r="AAA1017"/>
      <c r="AAB1017"/>
      <c r="AAC1017"/>
      <c r="AAD1017"/>
      <c r="AAE1017"/>
      <c r="AAF1017"/>
      <c r="AAG1017"/>
      <c r="AAH1017"/>
      <c r="AAI1017"/>
      <c r="AAJ1017"/>
      <c r="AAK1017"/>
      <c r="AAL1017"/>
      <c r="AAM1017"/>
      <c r="AAN1017"/>
      <c r="AAO1017"/>
      <c r="AAP1017"/>
      <c r="AAQ1017"/>
      <c r="AAR1017"/>
      <c r="AAS1017"/>
      <c r="AAT1017"/>
      <c r="AAU1017"/>
      <c r="AAV1017"/>
      <c r="AAW1017"/>
      <c r="AAX1017"/>
      <c r="AAY1017"/>
      <c r="AAZ1017"/>
      <c r="ABA1017"/>
      <c r="ABB1017"/>
      <c r="ABC1017"/>
      <c r="ABD1017"/>
      <c r="ABE1017"/>
      <c r="ABF1017"/>
      <c r="ABG1017"/>
      <c r="ABH1017"/>
      <c r="ABI1017"/>
      <c r="ABJ1017"/>
      <c r="ABK1017"/>
      <c r="ABL1017"/>
      <c r="ABM1017"/>
      <c r="ABN1017"/>
      <c r="ABO1017"/>
      <c r="ABP1017"/>
      <c r="ABQ1017"/>
      <c r="ABR1017"/>
      <c r="ABS1017"/>
      <c r="ABT1017"/>
      <c r="ABU1017"/>
      <c r="ABV1017"/>
      <c r="ABW1017"/>
      <c r="ABX1017"/>
      <c r="ABY1017"/>
      <c r="ABZ1017"/>
      <c r="ACA1017"/>
      <c r="ACB1017"/>
      <c r="ACC1017"/>
      <c r="ACD1017"/>
      <c r="ACE1017"/>
      <c r="ACF1017"/>
      <c r="ACG1017"/>
      <c r="ACH1017"/>
      <c r="ACI1017"/>
      <c r="ACJ1017"/>
      <c r="ACK1017"/>
      <c r="ACL1017"/>
      <c r="ACM1017"/>
      <c r="ACN1017"/>
      <c r="ACO1017"/>
      <c r="ACP1017"/>
      <c r="ACQ1017"/>
      <c r="ACR1017"/>
      <c r="ACS1017"/>
      <c r="ACT1017"/>
      <c r="ACU1017"/>
      <c r="ACV1017"/>
      <c r="ACW1017"/>
      <c r="ACX1017"/>
      <c r="ACY1017"/>
      <c r="ACZ1017"/>
      <c r="ADA1017"/>
      <c r="ADB1017"/>
      <c r="ADC1017"/>
      <c r="ADD1017"/>
      <c r="ADE1017"/>
      <c r="ADF1017"/>
      <c r="ADG1017"/>
      <c r="ADH1017"/>
      <c r="ADI1017"/>
      <c r="ADJ1017"/>
      <c r="ADK1017"/>
      <c r="ADL1017"/>
      <c r="ADM1017"/>
      <c r="ADN1017"/>
      <c r="ADO1017"/>
      <c r="ADP1017"/>
      <c r="ADQ1017"/>
      <c r="ADR1017"/>
      <c r="ADS1017"/>
      <c r="ADT1017"/>
      <c r="ADU1017"/>
      <c r="ADV1017"/>
      <c r="ADW1017"/>
      <c r="ADX1017"/>
      <c r="ADY1017"/>
      <c r="ADZ1017"/>
      <c r="AEA1017"/>
      <c r="AEB1017"/>
      <c r="AEC1017"/>
      <c r="AED1017"/>
      <c r="AEE1017"/>
      <c r="AEF1017"/>
      <c r="AEG1017"/>
      <c r="AEH1017"/>
      <c r="AEI1017"/>
      <c r="AEJ1017"/>
      <c r="AEK1017"/>
      <c r="AEL1017"/>
      <c r="AEM1017"/>
      <c r="AEN1017"/>
      <c r="AEO1017"/>
      <c r="AEP1017"/>
      <c r="AEQ1017"/>
      <c r="AER1017"/>
      <c r="AES1017"/>
      <c r="AET1017"/>
      <c r="AEU1017"/>
      <c r="AEV1017"/>
      <c r="AEW1017"/>
      <c r="AEX1017"/>
      <c r="AEY1017"/>
      <c r="AEZ1017"/>
      <c r="AFA1017"/>
      <c r="AFB1017"/>
      <c r="AFC1017"/>
      <c r="AFD1017"/>
      <c r="AFE1017"/>
      <c r="AFF1017"/>
      <c r="AFG1017"/>
      <c r="AFH1017"/>
      <c r="AFI1017"/>
      <c r="AFJ1017"/>
      <c r="AFK1017"/>
      <c r="AFL1017"/>
      <c r="AFM1017"/>
      <c r="AFN1017"/>
      <c r="AFO1017"/>
      <c r="AFP1017"/>
      <c r="AFQ1017"/>
      <c r="AFR1017"/>
      <c r="AFS1017"/>
      <c r="AFT1017"/>
      <c r="AFU1017"/>
      <c r="AFV1017"/>
      <c r="AFW1017"/>
      <c r="AFX1017"/>
      <c r="AFY1017"/>
      <c r="AFZ1017"/>
      <c r="AGA1017"/>
      <c r="AGB1017"/>
      <c r="AGC1017"/>
      <c r="AGD1017"/>
      <c r="AGE1017"/>
      <c r="AGF1017"/>
      <c r="AGG1017"/>
      <c r="AGH1017"/>
      <c r="AGI1017"/>
      <c r="AGJ1017"/>
      <c r="AGK1017"/>
      <c r="AGL1017"/>
      <c r="AGM1017"/>
      <c r="AGN1017"/>
      <c r="AGO1017"/>
      <c r="AGP1017"/>
      <c r="AGQ1017"/>
      <c r="AGR1017"/>
      <c r="AGS1017"/>
      <c r="AGT1017"/>
      <c r="AGU1017"/>
      <c r="AGV1017"/>
      <c r="AGW1017"/>
      <c r="AGX1017"/>
      <c r="AGY1017"/>
      <c r="AGZ1017"/>
      <c r="AHA1017"/>
      <c r="AHB1017"/>
      <c r="AHC1017"/>
      <c r="AHD1017"/>
      <c r="AHE1017"/>
      <c r="AHF1017"/>
      <c r="AHG1017"/>
      <c r="AHH1017"/>
      <c r="AHI1017"/>
      <c r="AHJ1017"/>
      <c r="AHK1017"/>
      <c r="AHL1017"/>
      <c r="AHM1017"/>
      <c r="AHN1017"/>
      <c r="AHO1017"/>
      <c r="AHP1017"/>
      <c r="AHQ1017"/>
      <c r="AHR1017"/>
      <c r="AHS1017"/>
      <c r="AHT1017"/>
      <c r="AHU1017"/>
      <c r="AHV1017"/>
      <c r="AHW1017"/>
      <c r="AHX1017"/>
      <c r="AHY1017"/>
      <c r="AHZ1017"/>
      <c r="AIA1017"/>
      <c r="AIB1017"/>
      <c r="AIC1017"/>
      <c r="AID1017"/>
      <c r="AIE1017"/>
      <c r="AIF1017"/>
      <c r="AIG1017"/>
      <c r="AIH1017"/>
      <c r="AII1017"/>
      <c r="AIJ1017"/>
      <c r="AIK1017"/>
      <c r="AIL1017"/>
      <c r="AIM1017"/>
      <c r="AIN1017"/>
      <c r="AIO1017"/>
      <c r="AIP1017"/>
      <c r="AIQ1017"/>
      <c r="AIR1017"/>
      <c r="AIS1017"/>
      <c r="AIT1017"/>
      <c r="AIU1017"/>
      <c r="AIV1017"/>
      <c r="AIW1017"/>
      <c r="AIX1017"/>
      <c r="AIY1017"/>
      <c r="AIZ1017"/>
      <c r="AJA1017"/>
      <c r="AJB1017"/>
      <c r="AJC1017"/>
      <c r="AJD1017"/>
      <c r="AJE1017"/>
      <c r="AJF1017"/>
      <c r="AJG1017"/>
      <c r="AJH1017"/>
      <c r="AJI1017"/>
      <c r="AJJ1017"/>
      <c r="AJK1017"/>
      <c r="AJL1017"/>
      <c r="AJM1017"/>
      <c r="AJN1017"/>
      <c r="AJO1017"/>
      <c r="AJP1017"/>
      <c r="AJQ1017"/>
      <c r="AJR1017"/>
      <c r="AJS1017"/>
      <c r="AJT1017"/>
      <c r="AJU1017"/>
      <c r="AJV1017"/>
      <c r="AJW1017"/>
      <c r="AJX1017"/>
      <c r="AJY1017"/>
      <c r="AJZ1017"/>
      <c r="AKA1017"/>
      <c r="AKB1017"/>
      <c r="AKC1017"/>
      <c r="AKD1017"/>
      <c r="AKE1017"/>
      <c r="AKF1017"/>
      <c r="AKG1017"/>
      <c r="AKH1017"/>
      <c r="AKI1017"/>
      <c r="AKJ1017"/>
      <c r="AKK1017"/>
      <c r="AKL1017"/>
      <c r="AKM1017"/>
      <c r="AKN1017"/>
      <c r="AKO1017"/>
      <c r="AKP1017"/>
      <c r="AKQ1017"/>
      <c r="AKR1017"/>
      <c r="AKS1017"/>
      <c r="AKT1017"/>
      <c r="AKU1017"/>
      <c r="AKV1017"/>
      <c r="AKW1017"/>
      <c r="AKX1017"/>
      <c r="AKY1017"/>
      <c r="AKZ1017"/>
      <c r="ALA1017"/>
      <c r="ALB1017"/>
      <c r="ALC1017"/>
      <c r="ALD1017"/>
      <c r="ALE1017"/>
      <c r="ALF1017"/>
      <c r="ALG1017"/>
      <c r="ALH1017"/>
      <c r="ALI1017"/>
      <c r="ALJ1017"/>
      <c r="ALK1017"/>
      <c r="ALL1017"/>
      <c r="ALM1017"/>
      <c r="ALN1017"/>
      <c r="ALO1017"/>
      <c r="ALP1017"/>
      <c r="ALQ1017"/>
      <c r="ALR1017"/>
      <c r="ALS1017"/>
      <c r="ALT1017"/>
      <c r="ALU1017"/>
      <c r="ALV1017"/>
      <c r="ALW1017"/>
      <c r="ALX1017"/>
      <c r="ALY1017"/>
      <c r="ALZ1017"/>
      <c r="AMA1017"/>
      <c r="AMB1017"/>
      <c r="AMC1017"/>
      <c r="AMD1017"/>
      <c r="AME1017"/>
      <c r="AMF1017"/>
      <c r="AMG1017"/>
      <c r="AMH1017"/>
      <c r="AMI1017"/>
      <c r="AMJ1017"/>
    </row>
    <row r="1018" spans="1:1024" ht="28.5">
      <c r="A1018" s="240" t="s">
        <v>497</v>
      </c>
      <c r="B1018" s="240"/>
      <c r="C1018" s="240"/>
      <c r="D1018" s="240"/>
      <c r="E1018" s="240"/>
      <c r="F1018" s="240"/>
      <c r="G1018" s="240"/>
      <c r="H1018" s="240"/>
      <c r="I1018" s="240" t="s">
        <v>498</v>
      </c>
      <c r="J1018" s="240" t="s">
        <v>499</v>
      </c>
      <c r="K1018" s="240" t="s">
        <v>46</v>
      </c>
      <c r="L1018" s="240">
        <v>1759521</v>
      </c>
      <c r="M1018" s="240">
        <v>1759521</v>
      </c>
      <c r="N1018" s="240"/>
      <c r="O1018" s="241">
        <v>1756591</v>
      </c>
      <c r="P1018" s="240">
        <v>1759038</v>
      </c>
      <c r="Q1018" s="240" t="s">
        <v>500</v>
      </c>
      <c r="R1018" s="242">
        <v>0</v>
      </c>
      <c r="S1018" s="243" t="s">
        <v>501</v>
      </c>
      <c r="T1018"/>
      <c r="U1018"/>
      <c r="V1018"/>
      <c r="W1018"/>
      <c r="X1018"/>
      <c r="Y1018"/>
      <c r="Z1018" s="4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  <c r="ALZ1018"/>
      <c r="AMA1018"/>
      <c r="AMB1018"/>
      <c r="AMC1018"/>
      <c r="AMD1018"/>
      <c r="AME1018"/>
      <c r="AMF1018"/>
      <c r="AMG1018"/>
      <c r="AMH1018"/>
      <c r="AMI1018"/>
      <c r="AMJ1018"/>
    </row>
    <row r="1019" spans="1:1024">
      <c r="A1019" s="240"/>
      <c r="B1019" s="240"/>
      <c r="C1019" s="240"/>
      <c r="D1019" s="240"/>
      <c r="E1019" s="240"/>
      <c r="F1019" s="240"/>
      <c r="G1019" s="240"/>
      <c r="H1019" s="240"/>
      <c r="I1019" s="240" t="s">
        <v>498</v>
      </c>
      <c r="J1019" s="240" t="s">
        <v>502</v>
      </c>
      <c r="K1019" s="240" t="s">
        <v>49</v>
      </c>
      <c r="L1019" s="240">
        <v>1352669</v>
      </c>
      <c r="M1019" s="240">
        <v>1352669</v>
      </c>
      <c r="N1019" s="240"/>
      <c r="O1019" s="241">
        <v>1345676</v>
      </c>
      <c r="P1019" s="240">
        <v>1355345</v>
      </c>
      <c r="Q1019" s="240" t="s">
        <v>500</v>
      </c>
      <c r="R1019" s="242">
        <v>0.2</v>
      </c>
      <c r="S1019" s="243" t="s">
        <v>501</v>
      </c>
      <c r="T1019"/>
      <c r="U1019"/>
      <c r="V1019"/>
      <c r="W1019"/>
      <c r="X1019"/>
      <c r="Y1019"/>
      <c r="Z1019" s="4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  <c r="ALZ1019"/>
      <c r="AMA1019"/>
      <c r="AMB1019"/>
      <c r="AMC1019"/>
      <c r="AMD1019"/>
      <c r="AME1019"/>
      <c r="AMF1019"/>
      <c r="AMG1019"/>
      <c r="AMH1019"/>
      <c r="AMI1019"/>
      <c r="AMJ1019"/>
    </row>
    <row r="1020" spans="1:1024" ht="42.75">
      <c r="A1020" s="240" t="s">
        <v>503</v>
      </c>
      <c r="B1020" s="240" t="s">
        <v>496</v>
      </c>
      <c r="C1020" s="240">
        <v>99898227857</v>
      </c>
      <c r="D1020" s="240">
        <v>163000273562</v>
      </c>
      <c r="E1020" s="240">
        <v>63102045705</v>
      </c>
      <c r="F1020" s="240">
        <v>63.2</v>
      </c>
      <c r="G1020" s="240">
        <v>164445424333</v>
      </c>
      <c r="H1020" s="240">
        <v>99.1</v>
      </c>
      <c r="I1020" s="240"/>
      <c r="J1020" s="240"/>
      <c r="K1020" s="240"/>
      <c r="L1020" s="240"/>
      <c r="M1020" s="240"/>
      <c r="N1020" s="240"/>
      <c r="O1020" s="241"/>
      <c r="P1020" s="240"/>
      <c r="Q1020" s="240"/>
      <c r="R1020" s="242"/>
      <c r="S1020" s="243"/>
      <c r="T1020"/>
      <c r="U1020"/>
      <c r="V1020"/>
      <c r="W1020"/>
      <c r="X1020"/>
      <c r="Y1020"/>
      <c r="Z1020" s="4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  <c r="ALZ1020"/>
      <c r="AMA1020"/>
      <c r="AMB1020"/>
      <c r="AMC1020"/>
      <c r="AMD1020"/>
      <c r="AME1020"/>
      <c r="AMF1020"/>
      <c r="AMG1020"/>
      <c r="AMH1020"/>
      <c r="AMI1020"/>
      <c r="AMJ1020"/>
    </row>
    <row r="1021" spans="1:1024" ht="28.5">
      <c r="A1021" s="240" t="s">
        <v>497</v>
      </c>
      <c r="B1021" s="240"/>
      <c r="C1021" s="240"/>
      <c r="D1021" s="240"/>
      <c r="E1021" s="240"/>
      <c r="F1021" s="240"/>
      <c r="G1021" s="240"/>
      <c r="H1021" s="240"/>
      <c r="I1021" s="240" t="s">
        <v>498</v>
      </c>
      <c r="J1021" s="240" t="s">
        <v>499</v>
      </c>
      <c r="K1021" s="240" t="s">
        <v>46</v>
      </c>
      <c r="L1021" s="240">
        <v>2849389</v>
      </c>
      <c r="M1021" s="240">
        <v>2849389</v>
      </c>
      <c r="N1021" s="240"/>
      <c r="O1021" s="241">
        <v>2430300</v>
      </c>
      <c r="P1021" s="240">
        <v>2887586</v>
      </c>
      <c r="Q1021" s="240" t="s">
        <v>500</v>
      </c>
      <c r="R1021" s="242">
        <v>1.3</v>
      </c>
      <c r="S1021" s="243" t="s">
        <v>501</v>
      </c>
      <c r="T1021"/>
      <c r="U1021"/>
      <c r="V1021"/>
      <c r="W1021"/>
      <c r="X1021"/>
      <c r="Y1021"/>
      <c r="Z1021" s="4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  <c r="ALZ1021"/>
      <c r="AMA1021"/>
      <c r="AMB1021"/>
      <c r="AMC1021"/>
      <c r="AMD1021"/>
      <c r="AME1021"/>
      <c r="AMF1021"/>
      <c r="AMG1021"/>
      <c r="AMH1021"/>
      <c r="AMI1021"/>
      <c r="AMJ1021"/>
    </row>
    <row r="1022" spans="1:1024">
      <c r="A1022" s="240"/>
      <c r="B1022" s="240"/>
      <c r="C1022" s="240"/>
      <c r="D1022" s="240"/>
      <c r="E1022" s="240"/>
      <c r="F1022" s="240"/>
      <c r="G1022" s="240"/>
      <c r="H1022" s="240"/>
      <c r="I1022" s="240" t="s">
        <v>498</v>
      </c>
      <c r="J1022" s="240" t="s">
        <v>502</v>
      </c>
      <c r="K1022" s="240" t="s">
        <v>49</v>
      </c>
      <c r="L1022" s="240">
        <v>170683</v>
      </c>
      <c r="M1022" s="240">
        <v>170683</v>
      </c>
      <c r="N1022" s="240"/>
      <c r="O1022" s="241">
        <v>170856</v>
      </c>
      <c r="P1022" s="240">
        <v>172767</v>
      </c>
      <c r="Q1022" s="240" t="s">
        <v>500</v>
      </c>
      <c r="R1022" s="242">
        <v>1.2</v>
      </c>
      <c r="S1022" s="243" t="s">
        <v>501</v>
      </c>
      <c r="T1022"/>
      <c r="U1022"/>
      <c r="V1022"/>
      <c r="W1022"/>
      <c r="X1022"/>
      <c r="Y1022"/>
      <c r="Z1022" s="4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  <c r="ALZ1022"/>
      <c r="AMA1022"/>
      <c r="AMB1022"/>
      <c r="AMC1022"/>
      <c r="AMD1022"/>
      <c r="AME1022"/>
      <c r="AMF1022"/>
      <c r="AMG1022"/>
      <c r="AMH1022"/>
      <c r="AMI1022"/>
      <c r="AMJ1022"/>
    </row>
    <row r="1023" spans="1:1024" ht="28.5">
      <c r="A1023" s="240" t="s">
        <v>504</v>
      </c>
      <c r="B1023" s="240" t="s">
        <v>496</v>
      </c>
      <c r="C1023" s="240">
        <v>816126619</v>
      </c>
      <c r="D1023" s="240">
        <v>2250046241</v>
      </c>
      <c r="E1023" s="240">
        <v>1433919622</v>
      </c>
      <c r="F1023" s="240">
        <v>175.7</v>
      </c>
      <c r="G1023" s="240">
        <v>2792899000</v>
      </c>
      <c r="H1023" s="240">
        <v>80.599999999999994</v>
      </c>
      <c r="I1023" s="240"/>
      <c r="J1023" s="240"/>
      <c r="K1023" s="240"/>
      <c r="L1023" s="240"/>
      <c r="M1023" s="240"/>
      <c r="N1023" s="240"/>
      <c r="O1023" s="241"/>
      <c r="P1023" s="240"/>
      <c r="Q1023" s="240"/>
      <c r="R1023" s="242"/>
      <c r="S1023" s="243"/>
      <c r="T1023"/>
      <c r="U1023"/>
      <c r="V1023"/>
      <c r="W1023"/>
      <c r="X1023"/>
      <c r="Y1023"/>
      <c r="Z1023" s="4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  <c r="ALZ1023"/>
      <c r="AMA1023"/>
      <c r="AMB1023"/>
      <c r="AMC1023"/>
      <c r="AMD1023"/>
      <c r="AME1023"/>
      <c r="AMF1023"/>
      <c r="AMG1023"/>
      <c r="AMH1023"/>
      <c r="AMI1023"/>
      <c r="AMJ1023"/>
    </row>
    <row r="1024" spans="1:1024" ht="28.5">
      <c r="A1024" s="240" t="s">
        <v>497</v>
      </c>
      <c r="B1024" s="240"/>
      <c r="C1024" s="240"/>
      <c r="D1024" s="240"/>
      <c r="E1024" s="240"/>
      <c r="F1024" s="240"/>
      <c r="G1024" s="240"/>
      <c r="H1024" s="240"/>
      <c r="I1024" s="240" t="s">
        <v>498</v>
      </c>
      <c r="J1024" s="240" t="s">
        <v>254</v>
      </c>
      <c r="K1024" s="240" t="s">
        <v>101</v>
      </c>
      <c r="L1024" s="240">
        <v>184976</v>
      </c>
      <c r="M1024" s="240">
        <v>184976</v>
      </c>
      <c r="N1024" s="240"/>
      <c r="O1024" s="241">
        <v>183345</v>
      </c>
      <c r="P1024" s="240">
        <v>170828</v>
      </c>
      <c r="Q1024" s="240">
        <v>92.4</v>
      </c>
      <c r="R1024" s="242">
        <v>-7.6</v>
      </c>
      <c r="S1024" s="243" t="s">
        <v>505</v>
      </c>
      <c r="T1024"/>
      <c r="U1024"/>
      <c r="V1024"/>
      <c r="W1024"/>
      <c r="X1024"/>
      <c r="Y1024"/>
      <c r="Z1024" s="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  <c r="ALZ1024"/>
      <c r="AMA1024"/>
      <c r="AMB1024"/>
      <c r="AMC1024"/>
      <c r="AMD1024"/>
      <c r="AME1024"/>
      <c r="AMF1024"/>
      <c r="AMG1024"/>
      <c r="AMH1024"/>
      <c r="AMI1024"/>
      <c r="AMJ1024"/>
    </row>
    <row r="1025" spans="1:1024">
      <c r="A1025" s="240"/>
      <c r="B1025" s="240"/>
      <c r="C1025" s="240"/>
      <c r="D1025" s="240"/>
      <c r="E1025" s="240"/>
      <c r="F1025" s="240"/>
      <c r="G1025" s="240"/>
      <c r="H1025" s="240"/>
      <c r="I1025" s="240" t="s">
        <v>498</v>
      </c>
      <c r="J1025" s="240" t="s">
        <v>506</v>
      </c>
      <c r="K1025" s="240" t="s">
        <v>101</v>
      </c>
      <c r="L1025" s="240">
        <v>90629</v>
      </c>
      <c r="M1025" s="240">
        <v>90629</v>
      </c>
      <c r="N1025" s="240"/>
      <c r="O1025" s="241">
        <v>97760</v>
      </c>
      <c r="P1025" s="240">
        <v>90834</v>
      </c>
      <c r="Q1025" s="240" t="s">
        <v>500</v>
      </c>
      <c r="R1025" s="242">
        <v>0.2</v>
      </c>
      <c r="S1025" s="243" t="s">
        <v>501</v>
      </c>
      <c r="T1025"/>
      <c r="U1025"/>
      <c r="V1025"/>
      <c r="W1025"/>
      <c r="X1025"/>
      <c r="Y1025"/>
      <c r="Z1025" s="4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  <c r="ALZ1025"/>
      <c r="AMA1025"/>
      <c r="AMB1025"/>
      <c r="AMC1025"/>
      <c r="AMD1025"/>
      <c r="AME1025"/>
      <c r="AMF1025"/>
      <c r="AMG1025"/>
      <c r="AMH1025"/>
      <c r="AMI1025"/>
      <c r="AMJ1025"/>
    </row>
    <row r="1026" spans="1:1024" ht="28.5">
      <c r="A1026" s="240" t="s">
        <v>507</v>
      </c>
      <c r="B1026" s="240" t="s">
        <v>496</v>
      </c>
      <c r="C1026" s="240">
        <v>429691654</v>
      </c>
      <c r="D1026" s="240">
        <v>319044802</v>
      </c>
      <c r="E1026" s="240">
        <v>-110646852</v>
      </c>
      <c r="F1026" s="240">
        <v>-25.8</v>
      </c>
      <c r="G1026" s="240">
        <v>423979998</v>
      </c>
      <c r="H1026" s="240">
        <v>75.2</v>
      </c>
      <c r="I1026" s="240"/>
      <c r="J1026" s="240"/>
      <c r="K1026" s="240"/>
      <c r="L1026" s="240"/>
      <c r="M1026" s="240"/>
      <c r="N1026" s="240"/>
      <c r="O1026" s="241"/>
      <c r="P1026" s="240"/>
      <c r="Q1026" s="240"/>
      <c r="R1026" s="242"/>
      <c r="S1026" s="243"/>
      <c r="T1026"/>
      <c r="U1026"/>
      <c r="V1026"/>
      <c r="W1026"/>
      <c r="X1026"/>
      <c r="Y1026"/>
      <c r="Z1026" s="4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  <c r="VW1026"/>
      <c r="VX1026"/>
      <c r="VY1026"/>
      <c r="VZ1026"/>
      <c r="WA1026"/>
      <c r="WB1026"/>
      <c r="WC1026"/>
      <c r="WD1026"/>
      <c r="WE1026"/>
      <c r="WF1026"/>
      <c r="WG1026"/>
      <c r="WH1026"/>
      <c r="WI1026"/>
      <c r="WJ1026"/>
      <c r="WK1026"/>
      <c r="WL1026"/>
      <c r="WM1026"/>
      <c r="WN1026"/>
      <c r="WO1026"/>
      <c r="WP1026"/>
      <c r="WQ1026"/>
      <c r="WR1026"/>
      <c r="WS1026"/>
      <c r="WT1026"/>
      <c r="WU1026"/>
      <c r="WV1026"/>
      <c r="WW1026"/>
      <c r="WX1026"/>
      <c r="WY1026"/>
      <c r="WZ1026"/>
      <c r="XA1026"/>
      <c r="XB1026"/>
      <c r="XC1026"/>
      <c r="XD1026"/>
      <c r="XE1026"/>
      <c r="XF1026"/>
      <c r="XG1026"/>
      <c r="XH1026"/>
      <c r="XI1026"/>
      <c r="XJ1026"/>
      <c r="XK1026"/>
      <c r="XL1026"/>
      <c r="XM1026"/>
      <c r="XN1026"/>
      <c r="XO1026"/>
      <c r="XP1026"/>
      <c r="XQ1026"/>
      <c r="XR1026"/>
      <c r="XS1026"/>
      <c r="XT1026"/>
      <c r="XU1026"/>
      <c r="XV1026"/>
      <c r="XW1026"/>
      <c r="XX1026"/>
      <c r="XY1026"/>
      <c r="XZ1026"/>
      <c r="YA1026"/>
      <c r="YB1026"/>
      <c r="YC1026"/>
      <c r="YD1026"/>
      <c r="YE1026"/>
      <c r="YF1026"/>
      <c r="YG1026"/>
      <c r="YH1026"/>
      <c r="YI1026"/>
      <c r="YJ1026"/>
      <c r="YK1026"/>
      <c r="YL1026"/>
      <c r="YM1026"/>
      <c r="YN1026"/>
      <c r="YO1026"/>
      <c r="YP1026"/>
      <c r="YQ1026"/>
      <c r="YR1026"/>
      <c r="YS1026"/>
      <c r="YT1026"/>
      <c r="YU1026"/>
      <c r="YV1026"/>
      <c r="YW1026"/>
      <c r="YX1026"/>
      <c r="YY1026"/>
      <c r="YZ1026"/>
      <c r="ZA1026"/>
      <c r="ZB1026"/>
      <c r="ZC1026"/>
      <c r="ZD1026"/>
      <c r="ZE1026"/>
      <c r="ZF1026"/>
      <c r="ZG1026"/>
      <c r="ZH1026"/>
      <c r="ZI1026"/>
      <c r="ZJ1026"/>
      <c r="ZK1026"/>
      <c r="ZL1026"/>
      <c r="ZM1026"/>
      <c r="ZN1026"/>
      <c r="ZO1026"/>
      <c r="ZP1026"/>
      <c r="ZQ1026"/>
      <c r="ZR1026"/>
      <c r="ZS1026"/>
      <c r="ZT1026"/>
      <c r="ZU1026"/>
      <c r="ZV1026"/>
      <c r="ZW1026"/>
      <c r="ZX1026"/>
      <c r="ZY1026"/>
      <c r="ZZ1026"/>
      <c r="AAA1026"/>
      <c r="AAB1026"/>
      <c r="AAC1026"/>
      <c r="AAD1026"/>
      <c r="AAE1026"/>
      <c r="AAF1026"/>
      <c r="AAG1026"/>
      <c r="AAH1026"/>
      <c r="AAI1026"/>
      <c r="AAJ1026"/>
      <c r="AAK1026"/>
      <c r="AAL1026"/>
      <c r="AAM1026"/>
      <c r="AAN1026"/>
      <c r="AAO1026"/>
      <c r="AAP1026"/>
      <c r="AAQ1026"/>
      <c r="AAR1026"/>
      <c r="AAS1026"/>
      <c r="AAT1026"/>
      <c r="AAU1026"/>
      <c r="AAV1026"/>
      <c r="AAW1026"/>
      <c r="AAX1026"/>
      <c r="AAY1026"/>
      <c r="AAZ1026"/>
      <c r="ABA1026"/>
      <c r="ABB1026"/>
      <c r="ABC1026"/>
      <c r="ABD1026"/>
      <c r="ABE1026"/>
      <c r="ABF1026"/>
      <c r="ABG1026"/>
      <c r="ABH1026"/>
      <c r="ABI1026"/>
      <c r="ABJ1026"/>
      <c r="ABK1026"/>
      <c r="ABL1026"/>
      <c r="ABM1026"/>
      <c r="ABN1026"/>
      <c r="ABO1026"/>
      <c r="ABP1026"/>
      <c r="ABQ1026"/>
      <c r="ABR1026"/>
      <c r="ABS1026"/>
      <c r="ABT1026"/>
      <c r="ABU1026"/>
      <c r="ABV1026"/>
      <c r="ABW1026"/>
      <c r="ABX1026"/>
      <c r="ABY1026"/>
      <c r="ABZ1026"/>
      <c r="ACA1026"/>
      <c r="ACB1026"/>
      <c r="ACC1026"/>
      <c r="ACD1026"/>
      <c r="ACE1026"/>
      <c r="ACF1026"/>
      <c r="ACG1026"/>
      <c r="ACH1026"/>
      <c r="ACI1026"/>
      <c r="ACJ1026"/>
      <c r="ACK1026"/>
      <c r="ACL1026"/>
      <c r="ACM1026"/>
      <c r="ACN1026"/>
      <c r="ACO1026"/>
      <c r="ACP1026"/>
      <c r="ACQ1026"/>
      <c r="ACR1026"/>
      <c r="ACS1026"/>
      <c r="ACT1026"/>
      <c r="ACU1026"/>
      <c r="ACV1026"/>
      <c r="ACW1026"/>
      <c r="ACX1026"/>
      <c r="ACY1026"/>
      <c r="ACZ1026"/>
      <c r="ADA1026"/>
      <c r="ADB1026"/>
      <c r="ADC1026"/>
      <c r="ADD1026"/>
      <c r="ADE1026"/>
      <c r="ADF1026"/>
      <c r="ADG1026"/>
      <c r="ADH1026"/>
      <c r="ADI1026"/>
      <c r="ADJ1026"/>
      <c r="ADK1026"/>
      <c r="ADL1026"/>
      <c r="ADM1026"/>
      <c r="ADN1026"/>
      <c r="ADO1026"/>
      <c r="ADP1026"/>
      <c r="ADQ1026"/>
      <c r="ADR1026"/>
      <c r="ADS1026"/>
      <c r="ADT1026"/>
      <c r="ADU1026"/>
      <c r="ADV1026"/>
      <c r="ADW1026"/>
      <c r="ADX1026"/>
      <c r="ADY1026"/>
      <c r="ADZ1026"/>
      <c r="AEA1026"/>
      <c r="AEB1026"/>
      <c r="AEC1026"/>
      <c r="AED1026"/>
      <c r="AEE1026"/>
      <c r="AEF1026"/>
      <c r="AEG1026"/>
      <c r="AEH1026"/>
      <c r="AEI1026"/>
      <c r="AEJ1026"/>
      <c r="AEK1026"/>
      <c r="AEL1026"/>
      <c r="AEM1026"/>
      <c r="AEN1026"/>
      <c r="AEO1026"/>
      <c r="AEP1026"/>
      <c r="AEQ1026"/>
      <c r="AER1026"/>
      <c r="AES1026"/>
      <c r="AET1026"/>
      <c r="AEU1026"/>
      <c r="AEV1026"/>
      <c r="AEW1026"/>
      <c r="AEX1026"/>
      <c r="AEY1026"/>
      <c r="AEZ1026"/>
      <c r="AFA1026"/>
      <c r="AFB1026"/>
      <c r="AFC1026"/>
      <c r="AFD1026"/>
      <c r="AFE1026"/>
      <c r="AFF1026"/>
      <c r="AFG1026"/>
      <c r="AFH1026"/>
      <c r="AFI1026"/>
      <c r="AFJ1026"/>
      <c r="AFK1026"/>
      <c r="AFL1026"/>
      <c r="AFM1026"/>
      <c r="AFN1026"/>
      <c r="AFO1026"/>
      <c r="AFP1026"/>
      <c r="AFQ1026"/>
      <c r="AFR1026"/>
      <c r="AFS1026"/>
      <c r="AFT1026"/>
      <c r="AFU1026"/>
      <c r="AFV1026"/>
      <c r="AFW1026"/>
      <c r="AFX1026"/>
      <c r="AFY1026"/>
      <c r="AFZ1026"/>
      <c r="AGA1026"/>
      <c r="AGB1026"/>
      <c r="AGC1026"/>
      <c r="AGD1026"/>
      <c r="AGE1026"/>
      <c r="AGF1026"/>
      <c r="AGG1026"/>
      <c r="AGH1026"/>
      <c r="AGI1026"/>
      <c r="AGJ1026"/>
      <c r="AGK1026"/>
      <c r="AGL1026"/>
      <c r="AGM1026"/>
      <c r="AGN1026"/>
      <c r="AGO1026"/>
      <c r="AGP1026"/>
      <c r="AGQ1026"/>
      <c r="AGR1026"/>
      <c r="AGS1026"/>
      <c r="AGT1026"/>
      <c r="AGU1026"/>
      <c r="AGV1026"/>
      <c r="AGW1026"/>
      <c r="AGX1026"/>
      <c r="AGY1026"/>
      <c r="AGZ1026"/>
      <c r="AHA1026"/>
      <c r="AHB1026"/>
      <c r="AHC1026"/>
      <c r="AHD1026"/>
      <c r="AHE1026"/>
      <c r="AHF1026"/>
      <c r="AHG1026"/>
      <c r="AHH1026"/>
      <c r="AHI1026"/>
      <c r="AHJ1026"/>
      <c r="AHK1026"/>
      <c r="AHL1026"/>
      <c r="AHM1026"/>
      <c r="AHN1026"/>
      <c r="AHO1026"/>
      <c r="AHP1026"/>
      <c r="AHQ1026"/>
      <c r="AHR1026"/>
      <c r="AHS1026"/>
      <c r="AHT1026"/>
      <c r="AHU1026"/>
      <c r="AHV1026"/>
      <c r="AHW1026"/>
      <c r="AHX1026"/>
      <c r="AHY1026"/>
      <c r="AHZ1026"/>
      <c r="AIA1026"/>
      <c r="AIB1026"/>
      <c r="AIC1026"/>
      <c r="AID1026"/>
      <c r="AIE1026"/>
      <c r="AIF1026"/>
      <c r="AIG1026"/>
      <c r="AIH1026"/>
      <c r="AII1026"/>
      <c r="AIJ1026"/>
      <c r="AIK1026"/>
      <c r="AIL1026"/>
      <c r="AIM1026"/>
      <c r="AIN1026"/>
      <c r="AIO1026"/>
      <c r="AIP1026"/>
      <c r="AIQ1026"/>
      <c r="AIR1026"/>
      <c r="AIS1026"/>
      <c r="AIT1026"/>
      <c r="AIU1026"/>
      <c r="AIV1026"/>
      <c r="AIW1026"/>
      <c r="AIX1026"/>
      <c r="AIY1026"/>
      <c r="AIZ1026"/>
      <c r="AJA1026"/>
      <c r="AJB1026"/>
      <c r="AJC1026"/>
      <c r="AJD1026"/>
      <c r="AJE1026"/>
      <c r="AJF1026"/>
      <c r="AJG1026"/>
      <c r="AJH1026"/>
      <c r="AJI1026"/>
      <c r="AJJ1026"/>
      <c r="AJK1026"/>
      <c r="AJL1026"/>
      <c r="AJM1026"/>
      <c r="AJN1026"/>
      <c r="AJO1026"/>
      <c r="AJP1026"/>
      <c r="AJQ1026"/>
      <c r="AJR1026"/>
      <c r="AJS1026"/>
      <c r="AJT1026"/>
      <c r="AJU1026"/>
      <c r="AJV1026"/>
      <c r="AJW1026"/>
      <c r="AJX1026"/>
      <c r="AJY1026"/>
      <c r="AJZ1026"/>
      <c r="AKA1026"/>
      <c r="AKB1026"/>
      <c r="AKC1026"/>
      <c r="AKD1026"/>
      <c r="AKE1026"/>
      <c r="AKF1026"/>
      <c r="AKG1026"/>
      <c r="AKH1026"/>
      <c r="AKI1026"/>
      <c r="AKJ1026"/>
      <c r="AKK1026"/>
      <c r="AKL1026"/>
      <c r="AKM1026"/>
      <c r="AKN1026"/>
      <c r="AKO1026"/>
      <c r="AKP1026"/>
      <c r="AKQ1026"/>
      <c r="AKR1026"/>
      <c r="AKS1026"/>
      <c r="AKT1026"/>
      <c r="AKU1026"/>
      <c r="AKV1026"/>
      <c r="AKW1026"/>
      <c r="AKX1026"/>
      <c r="AKY1026"/>
      <c r="AKZ1026"/>
      <c r="ALA1026"/>
      <c r="ALB1026"/>
      <c r="ALC1026"/>
      <c r="ALD1026"/>
      <c r="ALE1026"/>
      <c r="ALF1026"/>
      <c r="ALG1026"/>
      <c r="ALH1026"/>
      <c r="ALI1026"/>
      <c r="ALJ1026"/>
      <c r="ALK1026"/>
      <c r="ALL1026"/>
      <c r="ALM1026"/>
      <c r="ALN1026"/>
      <c r="ALO1026"/>
      <c r="ALP1026"/>
      <c r="ALQ1026"/>
      <c r="ALR1026"/>
      <c r="ALS1026"/>
      <c r="ALT1026"/>
      <c r="ALU1026"/>
      <c r="ALV1026"/>
      <c r="ALW1026"/>
      <c r="ALX1026"/>
      <c r="ALY1026"/>
      <c r="ALZ1026"/>
      <c r="AMA1026"/>
      <c r="AMB1026"/>
      <c r="AMC1026"/>
      <c r="AMD1026"/>
      <c r="AME1026"/>
      <c r="AMF1026"/>
      <c r="AMG1026"/>
      <c r="AMH1026"/>
      <c r="AMI1026"/>
      <c r="AMJ1026"/>
    </row>
    <row r="1027" spans="1:1024" ht="28.5">
      <c r="A1027" s="240" t="s">
        <v>497</v>
      </c>
      <c r="B1027" s="240"/>
      <c r="C1027" s="240"/>
      <c r="D1027" s="240"/>
      <c r="E1027" s="240"/>
      <c r="F1027" s="240"/>
      <c r="G1027" s="240"/>
      <c r="H1027" s="240"/>
      <c r="I1027" s="240" t="s">
        <v>498</v>
      </c>
      <c r="J1027" s="240" t="s">
        <v>508</v>
      </c>
      <c r="K1027" s="240" t="s">
        <v>170</v>
      </c>
      <c r="L1027" s="240">
        <v>71738</v>
      </c>
      <c r="M1027" s="240">
        <v>71738</v>
      </c>
      <c r="N1027" s="240"/>
      <c r="O1027" s="241">
        <v>80292</v>
      </c>
      <c r="P1027" s="240">
        <v>64875</v>
      </c>
      <c r="Q1027" s="240" t="s">
        <v>500</v>
      </c>
      <c r="R1027" s="242">
        <v>-9.6</v>
      </c>
      <c r="S1027" s="243" t="s">
        <v>505</v>
      </c>
      <c r="T1027"/>
      <c r="U1027"/>
      <c r="V1027"/>
      <c r="W1027"/>
      <c r="X1027"/>
      <c r="Y1027"/>
      <c r="Z1027" s="4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  <c r="ALZ1027"/>
      <c r="AMA1027"/>
      <c r="AMB1027"/>
      <c r="AMC1027"/>
      <c r="AMD1027"/>
      <c r="AME1027"/>
      <c r="AMF1027"/>
      <c r="AMG1027"/>
      <c r="AMH1027"/>
      <c r="AMI1027"/>
      <c r="AMJ1027"/>
    </row>
    <row r="1028" spans="1:1024" ht="28.5">
      <c r="A1028" s="240" t="s">
        <v>509</v>
      </c>
      <c r="B1028" s="240" t="s">
        <v>496</v>
      </c>
      <c r="C1028" s="240">
        <v>20184303151</v>
      </c>
      <c r="D1028" s="240">
        <v>25160076398</v>
      </c>
      <c r="E1028" s="240">
        <v>4975773247</v>
      </c>
      <c r="F1028" s="240">
        <v>24.7</v>
      </c>
      <c r="G1028" s="240">
        <v>26400855000</v>
      </c>
      <c r="H1028" s="240">
        <v>95.3</v>
      </c>
      <c r="I1028" s="240"/>
      <c r="J1028" s="240"/>
      <c r="K1028" s="240"/>
      <c r="L1028" s="240"/>
      <c r="M1028" s="240"/>
      <c r="N1028" s="240"/>
      <c r="O1028" s="241"/>
      <c r="P1028" s="240"/>
      <c r="Q1028" s="240"/>
      <c r="R1028" s="242"/>
      <c r="S1028" s="243"/>
      <c r="T1028"/>
      <c r="U1028"/>
      <c r="V1028"/>
      <c r="W1028"/>
      <c r="X1028"/>
      <c r="Y1028"/>
      <c r="Z1028" s="4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  <c r="ALZ1028"/>
      <c r="AMA1028"/>
      <c r="AMB1028"/>
      <c r="AMC1028"/>
      <c r="AMD1028"/>
      <c r="AME1028"/>
      <c r="AMF1028"/>
      <c r="AMG1028"/>
      <c r="AMH1028"/>
      <c r="AMI1028"/>
      <c r="AMJ1028"/>
    </row>
    <row r="1029" spans="1:1024" ht="28.5">
      <c r="A1029" s="240" t="s">
        <v>497</v>
      </c>
      <c r="B1029" s="240"/>
      <c r="C1029" s="240"/>
      <c r="D1029" s="240"/>
      <c r="E1029" s="240"/>
      <c r="F1029" s="240"/>
      <c r="G1029" s="240"/>
      <c r="H1029" s="240"/>
      <c r="I1029" s="240" t="s">
        <v>498</v>
      </c>
      <c r="J1029" s="240" t="s">
        <v>154</v>
      </c>
      <c r="K1029" s="240" t="s">
        <v>101</v>
      </c>
      <c r="L1029" s="240">
        <v>210</v>
      </c>
      <c r="M1029" s="240">
        <v>210</v>
      </c>
      <c r="N1029" s="240"/>
      <c r="O1029" s="241">
        <v>252</v>
      </c>
      <c r="P1029" s="240">
        <v>258</v>
      </c>
      <c r="Q1029" s="240">
        <v>122.9</v>
      </c>
      <c r="R1029" s="242">
        <v>22.9</v>
      </c>
      <c r="S1029" s="243" t="s">
        <v>505</v>
      </c>
      <c r="T1029"/>
      <c r="U1029"/>
      <c r="V1029"/>
      <c r="W1029"/>
      <c r="X1029"/>
      <c r="Y1029"/>
      <c r="Z1029" s="4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  <c r="ALZ1029"/>
      <c r="AMA1029"/>
      <c r="AMB1029"/>
      <c r="AMC1029"/>
      <c r="AMD1029"/>
      <c r="AME1029"/>
      <c r="AMF1029"/>
      <c r="AMG1029"/>
      <c r="AMH1029"/>
      <c r="AMI1029"/>
      <c r="AMJ1029"/>
    </row>
    <row r="1030" spans="1:1024">
      <c r="A1030" s="240"/>
      <c r="B1030" s="240"/>
      <c r="C1030" s="240"/>
      <c r="D1030" s="240"/>
      <c r="E1030" s="240"/>
      <c r="F1030" s="240"/>
      <c r="G1030" s="240"/>
      <c r="H1030" s="240"/>
      <c r="I1030" s="240" t="s">
        <v>498</v>
      </c>
      <c r="J1030" s="240" t="s">
        <v>510</v>
      </c>
      <c r="K1030" s="240" t="s">
        <v>170</v>
      </c>
      <c r="L1030" s="240">
        <v>3184027</v>
      </c>
      <c r="M1030" s="240">
        <v>3184027</v>
      </c>
      <c r="N1030" s="240"/>
      <c r="O1030" s="241">
        <v>3599793</v>
      </c>
      <c r="P1030" s="240">
        <v>3067485</v>
      </c>
      <c r="Q1030" s="240" t="s">
        <v>500</v>
      </c>
      <c r="R1030" s="242">
        <v>-3.7</v>
      </c>
      <c r="S1030" s="243" t="s">
        <v>501</v>
      </c>
      <c r="T1030"/>
      <c r="U1030"/>
      <c r="V1030"/>
      <c r="W1030"/>
      <c r="X1030"/>
      <c r="Y1030"/>
      <c r="Z1030" s="4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  <c r="ALZ1030"/>
      <c r="AMA1030"/>
      <c r="AMB1030"/>
      <c r="AMC1030"/>
      <c r="AMD1030"/>
      <c r="AME1030"/>
      <c r="AMF1030"/>
      <c r="AMG1030"/>
      <c r="AMH1030"/>
      <c r="AMI1030"/>
      <c r="AMJ1030"/>
    </row>
    <row r="1031" spans="1:1024">
      <c r="A1031" s="240"/>
      <c r="B1031" s="240"/>
      <c r="C1031" s="240"/>
      <c r="D1031" s="240"/>
      <c r="E1031" s="240"/>
      <c r="F1031" s="240"/>
      <c r="G1031" s="240"/>
      <c r="H1031" s="240"/>
      <c r="I1031" s="240" t="s">
        <v>498</v>
      </c>
      <c r="J1031" s="240" t="s">
        <v>511</v>
      </c>
      <c r="K1031" s="240" t="s">
        <v>170</v>
      </c>
      <c r="L1031" s="240">
        <v>86128</v>
      </c>
      <c r="M1031" s="240">
        <v>86128</v>
      </c>
      <c r="N1031" s="240"/>
      <c r="O1031" s="241">
        <v>84765</v>
      </c>
      <c r="P1031" s="240">
        <v>86040</v>
      </c>
      <c r="Q1031" s="240" t="s">
        <v>500</v>
      </c>
      <c r="R1031" s="242">
        <v>-0.1</v>
      </c>
      <c r="S1031" s="243" t="s">
        <v>501</v>
      </c>
      <c r="T1031"/>
      <c r="U1031"/>
      <c r="V1031"/>
      <c r="W1031"/>
      <c r="X1031"/>
      <c r="Y1031"/>
      <c r="Z1031" s="4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  <c r="ALZ1031"/>
      <c r="AMA1031"/>
      <c r="AMB1031"/>
      <c r="AMC1031"/>
      <c r="AMD1031"/>
      <c r="AME1031"/>
      <c r="AMF1031"/>
      <c r="AMG1031"/>
      <c r="AMH1031"/>
      <c r="AMI1031"/>
      <c r="AMJ1031"/>
    </row>
    <row r="1032" spans="1:1024">
      <c r="A1032" s="240"/>
      <c r="B1032" s="240"/>
      <c r="C1032" s="240"/>
      <c r="D1032" s="240"/>
      <c r="E1032" s="240"/>
      <c r="F1032" s="240"/>
      <c r="G1032" s="240"/>
      <c r="H1032" s="240"/>
      <c r="I1032" s="240" t="s">
        <v>498</v>
      </c>
      <c r="J1032" s="240" t="s">
        <v>172</v>
      </c>
      <c r="K1032" s="240" t="s">
        <v>170</v>
      </c>
      <c r="L1032" s="240">
        <v>94116</v>
      </c>
      <c r="M1032" s="240">
        <v>94116</v>
      </c>
      <c r="N1032" s="240"/>
      <c r="O1032" s="241">
        <v>91980</v>
      </c>
      <c r="P1032" s="240">
        <v>92311</v>
      </c>
      <c r="Q1032" s="240">
        <v>98.1</v>
      </c>
      <c r="R1032" s="242">
        <v>-1.9</v>
      </c>
      <c r="S1032" s="243" t="s">
        <v>501</v>
      </c>
      <c r="T1032"/>
      <c r="U1032"/>
      <c r="V1032"/>
      <c r="W1032"/>
      <c r="X1032"/>
      <c r="Y1032"/>
      <c r="Z1032" s="4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  <c r="ALZ1032"/>
      <c r="AMA1032"/>
      <c r="AMB1032"/>
      <c r="AMC1032"/>
      <c r="AMD1032"/>
      <c r="AME1032"/>
      <c r="AMF1032"/>
      <c r="AMG1032"/>
      <c r="AMH1032"/>
      <c r="AMI1032"/>
      <c r="AMJ1032"/>
    </row>
    <row r="1033" spans="1:1024" ht="28.5">
      <c r="A1033" s="240"/>
      <c r="B1033" s="240"/>
      <c r="C1033" s="240"/>
      <c r="D1033" s="240"/>
      <c r="E1033" s="240"/>
      <c r="F1033" s="240"/>
      <c r="G1033" s="240"/>
      <c r="H1033" s="240"/>
      <c r="I1033" s="240" t="s">
        <v>498</v>
      </c>
      <c r="J1033" s="240" t="s">
        <v>158</v>
      </c>
      <c r="K1033" s="240" t="s">
        <v>101</v>
      </c>
      <c r="L1033" s="240">
        <v>36288</v>
      </c>
      <c r="M1033" s="240">
        <v>36288</v>
      </c>
      <c r="N1033" s="240"/>
      <c r="O1033" s="241">
        <v>37851</v>
      </c>
      <c r="P1033" s="240">
        <v>30182</v>
      </c>
      <c r="Q1033" s="240">
        <v>83.2</v>
      </c>
      <c r="R1033" s="242">
        <v>-16.8</v>
      </c>
      <c r="S1033" s="243" t="s">
        <v>505</v>
      </c>
      <c r="T1033"/>
      <c r="U1033"/>
      <c r="V1033"/>
      <c r="W1033"/>
      <c r="X1033"/>
      <c r="Y1033"/>
      <c r="Z1033" s="4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  <c r="ALZ1033"/>
      <c r="AMA1033"/>
      <c r="AMB1033"/>
      <c r="AMC1033"/>
      <c r="AMD1033"/>
      <c r="AME1033"/>
      <c r="AMF1033"/>
      <c r="AMG1033"/>
      <c r="AMH1033"/>
      <c r="AMI1033"/>
      <c r="AMJ1033"/>
    </row>
    <row r="1034" spans="1:1024" ht="28.5">
      <c r="A1034" s="240"/>
      <c r="B1034" s="240"/>
      <c r="C1034" s="240"/>
      <c r="D1034" s="240"/>
      <c r="E1034" s="240"/>
      <c r="F1034" s="240"/>
      <c r="G1034" s="240"/>
      <c r="H1034" s="240"/>
      <c r="I1034" s="240" t="s">
        <v>498</v>
      </c>
      <c r="J1034" s="240" t="s">
        <v>159</v>
      </c>
      <c r="K1034" s="240" t="s">
        <v>101</v>
      </c>
      <c r="L1034" s="240">
        <v>141566</v>
      </c>
      <c r="M1034" s="240">
        <v>141566</v>
      </c>
      <c r="N1034" s="240"/>
      <c r="O1034" s="241">
        <v>143216</v>
      </c>
      <c r="P1034" s="240">
        <v>120060</v>
      </c>
      <c r="Q1034" s="240">
        <v>84.8</v>
      </c>
      <c r="R1034" s="242">
        <v>-15.2</v>
      </c>
      <c r="S1034" s="243" t="s">
        <v>505</v>
      </c>
      <c r="T1034"/>
      <c r="U1034"/>
      <c r="V1034"/>
      <c r="W1034"/>
      <c r="X1034"/>
      <c r="Y1034"/>
      <c r="Z1034" s="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  <c r="ALZ1034"/>
      <c r="AMA1034"/>
      <c r="AMB1034"/>
      <c r="AMC1034"/>
      <c r="AMD1034"/>
      <c r="AME1034"/>
      <c r="AMF1034"/>
      <c r="AMG1034"/>
      <c r="AMH1034"/>
      <c r="AMI1034"/>
      <c r="AMJ1034"/>
    </row>
    <row r="1035" spans="1:1024" ht="28.5">
      <c r="A1035" s="240"/>
      <c r="B1035" s="240"/>
      <c r="C1035" s="240"/>
      <c r="D1035" s="240"/>
      <c r="E1035" s="240"/>
      <c r="F1035" s="240"/>
      <c r="G1035" s="240"/>
      <c r="H1035" s="240"/>
      <c r="I1035" s="240" t="s">
        <v>498</v>
      </c>
      <c r="J1035" s="240" t="s">
        <v>512</v>
      </c>
      <c r="K1035" s="240" t="s">
        <v>170</v>
      </c>
      <c r="L1035" s="240">
        <v>64333</v>
      </c>
      <c r="M1035" s="240">
        <v>64333</v>
      </c>
      <c r="N1035" s="240"/>
      <c r="O1035" s="241">
        <v>70369</v>
      </c>
      <c r="P1035" s="240">
        <v>57394</v>
      </c>
      <c r="Q1035" s="240" t="s">
        <v>500</v>
      </c>
      <c r="R1035" s="242">
        <v>-10.8</v>
      </c>
      <c r="S1035" s="243" t="s">
        <v>505</v>
      </c>
      <c r="T1035"/>
      <c r="U1035"/>
      <c r="V1035"/>
      <c r="W1035"/>
      <c r="X1035"/>
      <c r="Y1035"/>
      <c r="Z1035" s="4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  <c r="VW1035"/>
      <c r="VX1035"/>
      <c r="VY1035"/>
      <c r="VZ1035"/>
      <c r="WA1035"/>
      <c r="WB1035"/>
      <c r="WC1035"/>
      <c r="WD1035"/>
      <c r="WE1035"/>
      <c r="WF1035"/>
      <c r="WG1035"/>
      <c r="WH1035"/>
      <c r="WI1035"/>
      <c r="WJ1035"/>
      <c r="WK1035"/>
      <c r="WL1035"/>
      <c r="WM1035"/>
      <c r="WN1035"/>
      <c r="WO1035"/>
      <c r="WP1035"/>
      <c r="WQ1035"/>
      <c r="WR1035"/>
      <c r="WS1035"/>
      <c r="WT1035"/>
      <c r="WU1035"/>
      <c r="WV1035"/>
      <c r="WW1035"/>
      <c r="WX1035"/>
      <c r="WY1035"/>
      <c r="WZ1035"/>
      <c r="XA1035"/>
      <c r="XB1035"/>
      <c r="XC1035"/>
      <c r="XD1035"/>
      <c r="XE1035"/>
      <c r="XF1035"/>
      <c r="XG1035"/>
      <c r="XH1035"/>
      <c r="XI1035"/>
      <c r="XJ1035"/>
      <c r="XK1035"/>
      <c r="XL1035"/>
      <c r="XM1035"/>
      <c r="XN1035"/>
      <c r="XO1035"/>
      <c r="XP1035"/>
      <c r="XQ1035"/>
      <c r="XR1035"/>
      <c r="XS1035"/>
      <c r="XT1035"/>
      <c r="XU1035"/>
      <c r="XV1035"/>
      <c r="XW1035"/>
      <c r="XX1035"/>
      <c r="XY1035"/>
      <c r="XZ1035"/>
      <c r="YA1035"/>
      <c r="YB1035"/>
      <c r="YC1035"/>
      <c r="YD1035"/>
      <c r="YE1035"/>
      <c r="YF1035"/>
      <c r="YG1035"/>
      <c r="YH1035"/>
      <c r="YI1035"/>
      <c r="YJ1035"/>
      <c r="YK1035"/>
      <c r="YL1035"/>
      <c r="YM1035"/>
      <c r="YN1035"/>
      <c r="YO1035"/>
      <c r="YP1035"/>
      <c r="YQ1035"/>
      <c r="YR1035"/>
      <c r="YS1035"/>
      <c r="YT1035"/>
      <c r="YU1035"/>
      <c r="YV1035"/>
      <c r="YW1035"/>
      <c r="YX1035"/>
      <c r="YY1035"/>
      <c r="YZ1035"/>
      <c r="ZA1035"/>
      <c r="ZB1035"/>
      <c r="ZC1035"/>
      <c r="ZD1035"/>
      <c r="ZE1035"/>
      <c r="ZF1035"/>
      <c r="ZG1035"/>
      <c r="ZH1035"/>
      <c r="ZI1035"/>
      <c r="ZJ1035"/>
      <c r="ZK1035"/>
      <c r="ZL1035"/>
      <c r="ZM1035"/>
      <c r="ZN1035"/>
      <c r="ZO1035"/>
      <c r="ZP1035"/>
      <c r="ZQ1035"/>
      <c r="ZR1035"/>
      <c r="ZS1035"/>
      <c r="ZT1035"/>
      <c r="ZU1035"/>
      <c r="ZV1035"/>
      <c r="ZW1035"/>
      <c r="ZX1035"/>
      <c r="ZY1035"/>
      <c r="ZZ1035"/>
      <c r="AAA1035"/>
      <c r="AAB1035"/>
      <c r="AAC1035"/>
      <c r="AAD1035"/>
      <c r="AAE1035"/>
      <c r="AAF1035"/>
      <c r="AAG1035"/>
      <c r="AAH1035"/>
      <c r="AAI1035"/>
      <c r="AAJ1035"/>
      <c r="AAK1035"/>
      <c r="AAL1035"/>
      <c r="AAM1035"/>
      <c r="AAN1035"/>
      <c r="AAO1035"/>
      <c r="AAP1035"/>
      <c r="AAQ1035"/>
      <c r="AAR1035"/>
      <c r="AAS1035"/>
      <c r="AAT1035"/>
      <c r="AAU1035"/>
      <c r="AAV1035"/>
      <c r="AAW1035"/>
      <c r="AAX1035"/>
      <c r="AAY1035"/>
      <c r="AAZ1035"/>
      <c r="ABA1035"/>
      <c r="ABB1035"/>
      <c r="ABC1035"/>
      <c r="ABD1035"/>
      <c r="ABE1035"/>
      <c r="ABF1035"/>
      <c r="ABG1035"/>
      <c r="ABH1035"/>
      <c r="ABI1035"/>
      <c r="ABJ1035"/>
      <c r="ABK1035"/>
      <c r="ABL1035"/>
      <c r="ABM1035"/>
      <c r="ABN1035"/>
      <c r="ABO1035"/>
      <c r="ABP1035"/>
      <c r="ABQ1035"/>
      <c r="ABR1035"/>
      <c r="ABS1035"/>
      <c r="ABT1035"/>
      <c r="ABU1035"/>
      <c r="ABV1035"/>
      <c r="ABW1035"/>
      <c r="ABX1035"/>
      <c r="ABY1035"/>
      <c r="ABZ1035"/>
      <c r="ACA1035"/>
      <c r="ACB1035"/>
      <c r="ACC1035"/>
      <c r="ACD1035"/>
      <c r="ACE1035"/>
      <c r="ACF1035"/>
      <c r="ACG1035"/>
      <c r="ACH1035"/>
      <c r="ACI1035"/>
      <c r="ACJ1035"/>
      <c r="ACK1035"/>
      <c r="ACL1035"/>
      <c r="ACM1035"/>
      <c r="ACN1035"/>
      <c r="ACO1035"/>
      <c r="ACP1035"/>
      <c r="ACQ1035"/>
      <c r="ACR1035"/>
      <c r="ACS1035"/>
      <c r="ACT1035"/>
      <c r="ACU1035"/>
      <c r="ACV1035"/>
      <c r="ACW1035"/>
      <c r="ACX1035"/>
      <c r="ACY1035"/>
      <c r="ACZ1035"/>
      <c r="ADA1035"/>
      <c r="ADB1035"/>
      <c r="ADC1035"/>
      <c r="ADD1035"/>
      <c r="ADE1035"/>
      <c r="ADF1035"/>
      <c r="ADG1035"/>
      <c r="ADH1035"/>
      <c r="ADI1035"/>
      <c r="ADJ1035"/>
      <c r="ADK1035"/>
      <c r="ADL1035"/>
      <c r="ADM1035"/>
      <c r="ADN1035"/>
      <c r="ADO1035"/>
      <c r="ADP1035"/>
      <c r="ADQ1035"/>
      <c r="ADR1035"/>
      <c r="ADS1035"/>
      <c r="ADT1035"/>
      <c r="ADU1035"/>
      <c r="ADV1035"/>
      <c r="ADW1035"/>
      <c r="ADX1035"/>
      <c r="ADY1035"/>
      <c r="ADZ1035"/>
      <c r="AEA1035"/>
      <c r="AEB1035"/>
      <c r="AEC1035"/>
      <c r="AED1035"/>
      <c r="AEE1035"/>
      <c r="AEF1035"/>
      <c r="AEG1035"/>
      <c r="AEH1035"/>
      <c r="AEI1035"/>
      <c r="AEJ1035"/>
      <c r="AEK1035"/>
      <c r="AEL1035"/>
      <c r="AEM1035"/>
      <c r="AEN1035"/>
      <c r="AEO1035"/>
      <c r="AEP1035"/>
      <c r="AEQ1035"/>
      <c r="AER1035"/>
      <c r="AES1035"/>
      <c r="AET1035"/>
      <c r="AEU1035"/>
      <c r="AEV1035"/>
      <c r="AEW1035"/>
      <c r="AEX1035"/>
      <c r="AEY1035"/>
      <c r="AEZ1035"/>
      <c r="AFA1035"/>
      <c r="AFB1035"/>
      <c r="AFC1035"/>
      <c r="AFD1035"/>
      <c r="AFE1035"/>
      <c r="AFF1035"/>
      <c r="AFG1035"/>
      <c r="AFH1035"/>
      <c r="AFI1035"/>
      <c r="AFJ1035"/>
      <c r="AFK1035"/>
      <c r="AFL1035"/>
      <c r="AFM1035"/>
      <c r="AFN1035"/>
      <c r="AFO1035"/>
      <c r="AFP1035"/>
      <c r="AFQ1035"/>
      <c r="AFR1035"/>
      <c r="AFS1035"/>
      <c r="AFT1035"/>
      <c r="AFU1035"/>
      <c r="AFV1035"/>
      <c r="AFW1035"/>
      <c r="AFX1035"/>
      <c r="AFY1035"/>
      <c r="AFZ1035"/>
      <c r="AGA1035"/>
      <c r="AGB1035"/>
      <c r="AGC1035"/>
      <c r="AGD1035"/>
      <c r="AGE1035"/>
      <c r="AGF1035"/>
      <c r="AGG1035"/>
      <c r="AGH1035"/>
      <c r="AGI1035"/>
      <c r="AGJ1035"/>
      <c r="AGK1035"/>
      <c r="AGL1035"/>
      <c r="AGM1035"/>
      <c r="AGN1035"/>
      <c r="AGO1035"/>
      <c r="AGP1035"/>
      <c r="AGQ1035"/>
      <c r="AGR1035"/>
      <c r="AGS1035"/>
      <c r="AGT1035"/>
      <c r="AGU1035"/>
      <c r="AGV1035"/>
      <c r="AGW1035"/>
      <c r="AGX1035"/>
      <c r="AGY1035"/>
      <c r="AGZ1035"/>
      <c r="AHA1035"/>
      <c r="AHB1035"/>
      <c r="AHC1035"/>
      <c r="AHD1035"/>
      <c r="AHE1035"/>
      <c r="AHF1035"/>
      <c r="AHG1035"/>
      <c r="AHH1035"/>
      <c r="AHI1035"/>
      <c r="AHJ1035"/>
      <c r="AHK1035"/>
      <c r="AHL1035"/>
      <c r="AHM1035"/>
      <c r="AHN1035"/>
      <c r="AHO1035"/>
      <c r="AHP1035"/>
      <c r="AHQ1035"/>
      <c r="AHR1035"/>
      <c r="AHS1035"/>
      <c r="AHT1035"/>
      <c r="AHU1035"/>
      <c r="AHV1035"/>
      <c r="AHW1035"/>
      <c r="AHX1035"/>
      <c r="AHY1035"/>
      <c r="AHZ1035"/>
      <c r="AIA1035"/>
      <c r="AIB1035"/>
      <c r="AIC1035"/>
      <c r="AID1035"/>
      <c r="AIE1035"/>
      <c r="AIF1035"/>
      <c r="AIG1035"/>
      <c r="AIH1035"/>
      <c r="AII1035"/>
      <c r="AIJ1035"/>
      <c r="AIK1035"/>
      <c r="AIL1035"/>
      <c r="AIM1035"/>
      <c r="AIN1035"/>
      <c r="AIO1035"/>
      <c r="AIP1035"/>
      <c r="AIQ1035"/>
      <c r="AIR1035"/>
      <c r="AIS1035"/>
      <c r="AIT1035"/>
      <c r="AIU1035"/>
      <c r="AIV1035"/>
      <c r="AIW1035"/>
      <c r="AIX1035"/>
      <c r="AIY1035"/>
      <c r="AIZ1035"/>
      <c r="AJA1035"/>
      <c r="AJB1035"/>
      <c r="AJC1035"/>
      <c r="AJD1035"/>
      <c r="AJE1035"/>
      <c r="AJF1035"/>
      <c r="AJG1035"/>
      <c r="AJH1035"/>
      <c r="AJI1035"/>
      <c r="AJJ1035"/>
      <c r="AJK1035"/>
      <c r="AJL1035"/>
      <c r="AJM1035"/>
      <c r="AJN1035"/>
      <c r="AJO1035"/>
      <c r="AJP1035"/>
      <c r="AJQ1035"/>
      <c r="AJR1035"/>
      <c r="AJS1035"/>
      <c r="AJT1035"/>
      <c r="AJU1035"/>
      <c r="AJV1035"/>
      <c r="AJW1035"/>
      <c r="AJX1035"/>
      <c r="AJY1035"/>
      <c r="AJZ1035"/>
      <c r="AKA1035"/>
      <c r="AKB1035"/>
      <c r="AKC1035"/>
      <c r="AKD1035"/>
      <c r="AKE1035"/>
      <c r="AKF1035"/>
      <c r="AKG1035"/>
      <c r="AKH1035"/>
      <c r="AKI1035"/>
      <c r="AKJ1035"/>
      <c r="AKK1035"/>
      <c r="AKL1035"/>
      <c r="AKM1035"/>
      <c r="AKN1035"/>
      <c r="AKO1035"/>
      <c r="AKP1035"/>
      <c r="AKQ1035"/>
      <c r="AKR1035"/>
      <c r="AKS1035"/>
      <c r="AKT1035"/>
      <c r="AKU1035"/>
      <c r="AKV1035"/>
      <c r="AKW1035"/>
      <c r="AKX1035"/>
      <c r="AKY1035"/>
      <c r="AKZ1035"/>
      <c r="ALA1035"/>
      <c r="ALB1035"/>
      <c r="ALC1035"/>
      <c r="ALD1035"/>
      <c r="ALE1035"/>
      <c r="ALF1035"/>
      <c r="ALG1035"/>
      <c r="ALH1035"/>
      <c r="ALI1035"/>
      <c r="ALJ1035"/>
      <c r="ALK1035"/>
      <c r="ALL1035"/>
      <c r="ALM1035"/>
      <c r="ALN1035"/>
      <c r="ALO1035"/>
      <c r="ALP1035"/>
      <c r="ALQ1035"/>
      <c r="ALR1035"/>
      <c r="ALS1035"/>
      <c r="ALT1035"/>
      <c r="ALU1035"/>
      <c r="ALV1035"/>
      <c r="ALW1035"/>
      <c r="ALX1035"/>
      <c r="ALY1035"/>
      <c r="ALZ1035"/>
      <c r="AMA1035"/>
      <c r="AMB1035"/>
      <c r="AMC1035"/>
      <c r="AMD1035"/>
      <c r="AME1035"/>
      <c r="AMF1035"/>
      <c r="AMG1035"/>
      <c r="AMH1035"/>
      <c r="AMI1035"/>
      <c r="AMJ1035"/>
    </row>
    <row r="1036" spans="1:1024" ht="28.5">
      <c r="A1036" s="240"/>
      <c r="B1036" s="240"/>
      <c r="C1036" s="240"/>
      <c r="D1036" s="240"/>
      <c r="E1036" s="240"/>
      <c r="F1036" s="240"/>
      <c r="G1036" s="240"/>
      <c r="H1036" s="240"/>
      <c r="I1036" s="240" t="s">
        <v>498</v>
      </c>
      <c r="J1036" s="240" t="s">
        <v>177</v>
      </c>
      <c r="K1036" s="240" t="s">
        <v>170</v>
      </c>
      <c r="L1036" s="240">
        <v>2357410</v>
      </c>
      <c r="M1036" s="240">
        <v>2357410</v>
      </c>
      <c r="N1036" s="240"/>
      <c r="O1036" s="241">
        <v>3014841</v>
      </c>
      <c r="P1036" s="240">
        <v>2751106</v>
      </c>
      <c r="Q1036" s="240">
        <v>116.7</v>
      </c>
      <c r="R1036" s="242">
        <v>16.7</v>
      </c>
      <c r="S1036" s="243" t="s">
        <v>505</v>
      </c>
      <c r="T1036"/>
      <c r="U1036"/>
      <c r="V1036"/>
      <c r="W1036"/>
      <c r="X1036"/>
      <c r="Y1036"/>
      <c r="Z1036" s="4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  <c r="ALZ1036"/>
      <c r="AMA1036"/>
      <c r="AMB1036"/>
      <c r="AMC1036"/>
      <c r="AMD1036"/>
      <c r="AME1036"/>
      <c r="AMF1036"/>
      <c r="AMG1036"/>
      <c r="AMH1036"/>
      <c r="AMI1036"/>
      <c r="AMJ1036"/>
    </row>
    <row r="1037" spans="1:1024" ht="28.5">
      <c r="A1037" s="240" t="s">
        <v>513</v>
      </c>
      <c r="B1037" s="240" t="s">
        <v>496</v>
      </c>
      <c r="C1037" s="240">
        <v>3726730375</v>
      </c>
      <c r="D1037" s="240">
        <v>5222590402</v>
      </c>
      <c r="E1037" s="240">
        <v>1495860027</v>
      </c>
      <c r="F1037" s="240">
        <v>40.1</v>
      </c>
      <c r="G1037" s="240">
        <v>5374199999</v>
      </c>
      <c r="H1037" s="240">
        <v>97.2</v>
      </c>
      <c r="I1037" s="240"/>
      <c r="J1037" s="240"/>
      <c r="K1037" s="240"/>
      <c r="L1037" s="240"/>
      <c r="M1037" s="240"/>
      <c r="N1037" s="240"/>
      <c r="O1037" s="241"/>
      <c r="P1037" s="240"/>
      <c r="Q1037" s="240"/>
      <c r="R1037" s="242"/>
      <c r="S1037" s="243"/>
      <c r="T1037"/>
      <c r="U1037"/>
      <c r="V1037"/>
      <c r="W1037"/>
      <c r="X1037"/>
      <c r="Y1037"/>
      <c r="Z1037" s="4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  <c r="ALZ1037"/>
      <c r="AMA1037"/>
      <c r="AMB1037"/>
      <c r="AMC1037"/>
      <c r="AMD1037"/>
      <c r="AME1037"/>
      <c r="AMF1037"/>
      <c r="AMG1037"/>
      <c r="AMH1037"/>
      <c r="AMI1037"/>
      <c r="AMJ1037"/>
    </row>
    <row r="1038" spans="1:1024" ht="28.5">
      <c r="A1038" s="240" t="s">
        <v>497</v>
      </c>
      <c r="B1038" s="240"/>
      <c r="C1038" s="240"/>
      <c r="D1038" s="240"/>
      <c r="E1038" s="240"/>
      <c r="F1038" s="240"/>
      <c r="G1038" s="240"/>
      <c r="H1038" s="240"/>
      <c r="I1038" s="240" t="s">
        <v>498</v>
      </c>
      <c r="J1038" s="240" t="s">
        <v>510</v>
      </c>
      <c r="K1038" s="240" t="s">
        <v>170</v>
      </c>
      <c r="L1038" s="240">
        <v>177074</v>
      </c>
      <c r="M1038" s="240">
        <v>177074</v>
      </c>
      <c r="N1038" s="240"/>
      <c r="O1038" s="241">
        <v>178104</v>
      </c>
      <c r="P1038" s="240">
        <v>175557</v>
      </c>
      <c r="Q1038" s="240" t="s">
        <v>500</v>
      </c>
      <c r="R1038" s="242">
        <v>-0.9</v>
      </c>
      <c r="S1038" s="243" t="s">
        <v>501</v>
      </c>
      <c r="T1038"/>
      <c r="U1038"/>
      <c r="V1038"/>
      <c r="W1038"/>
      <c r="X1038"/>
      <c r="Y1038"/>
      <c r="Z1038" s="4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  <c r="ALZ1038"/>
      <c r="AMA1038"/>
      <c r="AMB1038"/>
      <c r="AMC1038"/>
      <c r="AMD1038"/>
      <c r="AME1038"/>
      <c r="AMF1038"/>
      <c r="AMG1038"/>
      <c r="AMH1038"/>
      <c r="AMI1038"/>
      <c r="AMJ1038"/>
    </row>
    <row r="1039" spans="1:1024">
      <c r="A1039" s="240"/>
      <c r="B1039" s="240"/>
      <c r="C1039" s="240"/>
      <c r="D1039" s="240"/>
      <c r="E1039" s="240"/>
      <c r="F1039" s="240"/>
      <c r="G1039" s="240"/>
      <c r="H1039" s="240"/>
      <c r="I1039" s="240" t="s">
        <v>498</v>
      </c>
      <c r="J1039" s="240" t="s">
        <v>511</v>
      </c>
      <c r="K1039" s="240" t="s">
        <v>170</v>
      </c>
      <c r="L1039" s="240">
        <v>86857</v>
      </c>
      <c r="M1039" s="240">
        <v>86857</v>
      </c>
      <c r="N1039" s="240"/>
      <c r="O1039" s="241">
        <v>83574</v>
      </c>
      <c r="P1039" s="240">
        <v>88612</v>
      </c>
      <c r="Q1039" s="240" t="s">
        <v>500</v>
      </c>
      <c r="R1039" s="242">
        <v>2</v>
      </c>
      <c r="S1039" s="243" t="s">
        <v>501</v>
      </c>
      <c r="T1039"/>
      <c r="U1039"/>
      <c r="V1039"/>
      <c r="W1039"/>
      <c r="X1039"/>
      <c r="Y1039"/>
      <c r="Z1039" s="4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  <c r="ALZ1039"/>
      <c r="AMA1039"/>
      <c r="AMB1039"/>
      <c r="AMC1039"/>
      <c r="AMD1039"/>
      <c r="AME1039"/>
      <c r="AMF1039"/>
      <c r="AMG1039"/>
      <c r="AMH1039"/>
      <c r="AMI1039"/>
      <c r="AMJ1039"/>
    </row>
    <row r="1040" spans="1:1024" ht="28.5">
      <c r="A1040" s="240"/>
      <c r="B1040" s="240"/>
      <c r="C1040" s="240"/>
      <c r="D1040" s="240"/>
      <c r="E1040" s="240"/>
      <c r="F1040" s="240"/>
      <c r="G1040" s="240"/>
      <c r="H1040" s="240"/>
      <c r="I1040" s="240" t="s">
        <v>498</v>
      </c>
      <c r="J1040" s="240" t="s">
        <v>177</v>
      </c>
      <c r="K1040" s="240" t="s">
        <v>170</v>
      </c>
      <c r="L1040" s="240">
        <v>149898</v>
      </c>
      <c r="M1040" s="240">
        <v>149898</v>
      </c>
      <c r="N1040" s="240"/>
      <c r="O1040" s="241">
        <v>164898</v>
      </c>
      <c r="P1040" s="240">
        <v>161814</v>
      </c>
      <c r="Q1040" s="240">
        <v>107.9</v>
      </c>
      <c r="R1040" s="242">
        <v>7.9</v>
      </c>
      <c r="S1040" s="243" t="s">
        <v>505</v>
      </c>
      <c r="T1040"/>
      <c r="U1040"/>
      <c r="V1040"/>
      <c r="W1040"/>
      <c r="X1040"/>
      <c r="Y1040"/>
      <c r="Z1040" s="4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  <c r="ALZ1040"/>
      <c r="AMA1040"/>
      <c r="AMB1040"/>
      <c r="AMC1040"/>
      <c r="AMD1040"/>
      <c r="AME1040"/>
      <c r="AMF1040"/>
      <c r="AMG1040"/>
      <c r="AMH1040"/>
      <c r="AMI1040"/>
      <c r="AMJ1040"/>
    </row>
    <row r="1041" spans="1:1024">
      <c r="A1041" s="240"/>
      <c r="B1041" s="240"/>
      <c r="C1041" s="240"/>
      <c r="D1041" s="240"/>
      <c r="E1041" s="240"/>
      <c r="F1041" s="240"/>
      <c r="G1041" s="240"/>
      <c r="H1041" s="240"/>
      <c r="I1041" s="240" t="s">
        <v>498</v>
      </c>
      <c r="J1041" s="240" t="s">
        <v>514</v>
      </c>
      <c r="K1041" s="240" t="s">
        <v>170</v>
      </c>
      <c r="L1041" s="240">
        <v>666335</v>
      </c>
      <c r="M1041" s="240">
        <v>666335</v>
      </c>
      <c r="N1041" s="240"/>
      <c r="O1041" s="241">
        <v>653935</v>
      </c>
      <c r="P1041" s="240">
        <v>671453</v>
      </c>
      <c r="Q1041" s="240" t="s">
        <v>500</v>
      </c>
      <c r="R1041" s="242">
        <v>0.8</v>
      </c>
      <c r="S1041" s="243" t="s">
        <v>501</v>
      </c>
      <c r="T1041"/>
      <c r="U1041"/>
      <c r="V1041"/>
      <c r="W1041"/>
      <c r="X1041"/>
      <c r="Y1041"/>
      <c r="Z1041" s="4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  <c r="ALZ1041"/>
      <c r="AMA1041"/>
      <c r="AMB1041"/>
      <c r="AMC1041"/>
      <c r="AMD1041"/>
      <c r="AME1041"/>
      <c r="AMF1041"/>
      <c r="AMG1041"/>
      <c r="AMH1041"/>
      <c r="AMI1041"/>
      <c r="AMJ1041"/>
    </row>
    <row r="1042" spans="1:1024" ht="28.5">
      <c r="A1042" s="240" t="s">
        <v>515</v>
      </c>
      <c r="B1042" s="240" t="s">
        <v>496</v>
      </c>
      <c r="C1042" s="240">
        <v>22114876989</v>
      </c>
      <c r="D1042" s="240">
        <v>34135560578</v>
      </c>
      <c r="E1042" s="240">
        <v>12020683589</v>
      </c>
      <c r="F1042" s="240">
        <v>54.4</v>
      </c>
      <c r="G1042" s="240">
        <v>35088017998</v>
      </c>
      <c r="H1042" s="240">
        <v>97.3</v>
      </c>
      <c r="I1042" s="240"/>
      <c r="J1042" s="240"/>
      <c r="K1042" s="240"/>
      <c r="L1042" s="240"/>
      <c r="M1042" s="240"/>
      <c r="N1042" s="240"/>
      <c r="O1042" s="241"/>
      <c r="P1042" s="240"/>
      <c r="Q1042" s="240"/>
      <c r="R1042" s="242"/>
      <c r="S1042" s="243"/>
      <c r="T1042"/>
      <c r="U1042"/>
      <c r="V1042"/>
      <c r="W1042"/>
      <c r="X1042"/>
      <c r="Y1042"/>
      <c r="Z1042" s="4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  <c r="VW1042"/>
      <c r="VX1042"/>
      <c r="VY1042"/>
      <c r="VZ1042"/>
      <c r="WA1042"/>
      <c r="WB1042"/>
      <c r="WC1042"/>
      <c r="WD1042"/>
      <c r="WE1042"/>
      <c r="WF1042"/>
      <c r="WG1042"/>
      <c r="WH1042"/>
      <c r="WI1042"/>
      <c r="WJ1042"/>
      <c r="WK1042"/>
      <c r="WL1042"/>
      <c r="WM1042"/>
      <c r="WN1042"/>
      <c r="WO1042"/>
      <c r="WP1042"/>
      <c r="WQ1042"/>
      <c r="WR1042"/>
      <c r="WS1042"/>
      <c r="WT1042"/>
      <c r="WU1042"/>
      <c r="WV1042"/>
      <c r="WW1042"/>
      <c r="WX1042"/>
      <c r="WY1042"/>
      <c r="WZ1042"/>
      <c r="XA1042"/>
      <c r="XB1042"/>
      <c r="XC1042"/>
      <c r="XD1042"/>
      <c r="XE1042"/>
      <c r="XF1042"/>
      <c r="XG1042"/>
      <c r="XH1042"/>
      <c r="XI1042"/>
      <c r="XJ1042"/>
      <c r="XK1042"/>
      <c r="XL1042"/>
      <c r="XM1042"/>
      <c r="XN1042"/>
      <c r="XO1042"/>
      <c r="XP1042"/>
      <c r="XQ1042"/>
      <c r="XR1042"/>
      <c r="XS1042"/>
      <c r="XT1042"/>
      <c r="XU1042"/>
      <c r="XV1042"/>
      <c r="XW1042"/>
      <c r="XX1042"/>
      <c r="XY1042"/>
      <c r="XZ1042"/>
      <c r="YA1042"/>
      <c r="YB1042"/>
      <c r="YC1042"/>
      <c r="YD1042"/>
      <c r="YE1042"/>
      <c r="YF1042"/>
      <c r="YG1042"/>
      <c r="YH1042"/>
      <c r="YI1042"/>
      <c r="YJ1042"/>
      <c r="YK1042"/>
      <c r="YL1042"/>
      <c r="YM1042"/>
      <c r="YN1042"/>
      <c r="YO1042"/>
      <c r="YP1042"/>
      <c r="YQ1042"/>
      <c r="YR1042"/>
      <c r="YS1042"/>
      <c r="YT1042"/>
      <c r="YU1042"/>
      <c r="YV1042"/>
      <c r="YW1042"/>
      <c r="YX1042"/>
      <c r="YY1042"/>
      <c r="YZ1042"/>
      <c r="ZA1042"/>
      <c r="ZB1042"/>
      <c r="ZC1042"/>
      <c r="ZD1042"/>
      <c r="ZE1042"/>
      <c r="ZF1042"/>
      <c r="ZG1042"/>
      <c r="ZH1042"/>
      <c r="ZI1042"/>
      <c r="ZJ1042"/>
      <c r="ZK1042"/>
      <c r="ZL1042"/>
      <c r="ZM1042"/>
      <c r="ZN1042"/>
      <c r="ZO1042"/>
      <c r="ZP1042"/>
      <c r="ZQ1042"/>
      <c r="ZR1042"/>
      <c r="ZS1042"/>
      <c r="ZT1042"/>
      <c r="ZU1042"/>
      <c r="ZV1042"/>
      <c r="ZW1042"/>
      <c r="ZX1042"/>
      <c r="ZY1042"/>
      <c r="ZZ1042"/>
      <c r="AAA1042"/>
      <c r="AAB1042"/>
      <c r="AAC1042"/>
      <c r="AAD1042"/>
      <c r="AAE1042"/>
      <c r="AAF1042"/>
      <c r="AAG1042"/>
      <c r="AAH1042"/>
      <c r="AAI1042"/>
      <c r="AAJ1042"/>
      <c r="AAK1042"/>
      <c r="AAL1042"/>
      <c r="AAM1042"/>
      <c r="AAN1042"/>
      <c r="AAO1042"/>
      <c r="AAP1042"/>
      <c r="AAQ1042"/>
      <c r="AAR1042"/>
      <c r="AAS1042"/>
      <c r="AAT1042"/>
      <c r="AAU1042"/>
      <c r="AAV1042"/>
      <c r="AAW1042"/>
      <c r="AAX1042"/>
      <c r="AAY1042"/>
      <c r="AAZ1042"/>
      <c r="ABA1042"/>
      <c r="ABB1042"/>
      <c r="ABC1042"/>
      <c r="ABD1042"/>
      <c r="ABE1042"/>
      <c r="ABF1042"/>
      <c r="ABG1042"/>
      <c r="ABH1042"/>
      <c r="ABI1042"/>
      <c r="ABJ1042"/>
      <c r="ABK1042"/>
      <c r="ABL1042"/>
      <c r="ABM1042"/>
      <c r="ABN1042"/>
      <c r="ABO1042"/>
      <c r="ABP1042"/>
      <c r="ABQ1042"/>
      <c r="ABR1042"/>
      <c r="ABS1042"/>
      <c r="ABT1042"/>
      <c r="ABU1042"/>
      <c r="ABV1042"/>
      <c r="ABW1042"/>
      <c r="ABX1042"/>
      <c r="ABY1042"/>
      <c r="ABZ1042"/>
      <c r="ACA1042"/>
      <c r="ACB1042"/>
      <c r="ACC1042"/>
      <c r="ACD1042"/>
      <c r="ACE1042"/>
      <c r="ACF1042"/>
      <c r="ACG1042"/>
      <c r="ACH1042"/>
      <c r="ACI1042"/>
      <c r="ACJ1042"/>
      <c r="ACK1042"/>
      <c r="ACL1042"/>
      <c r="ACM1042"/>
      <c r="ACN1042"/>
      <c r="ACO1042"/>
      <c r="ACP1042"/>
      <c r="ACQ1042"/>
      <c r="ACR1042"/>
      <c r="ACS1042"/>
      <c r="ACT1042"/>
      <c r="ACU1042"/>
      <c r="ACV1042"/>
      <c r="ACW1042"/>
      <c r="ACX1042"/>
      <c r="ACY1042"/>
      <c r="ACZ1042"/>
      <c r="ADA1042"/>
      <c r="ADB1042"/>
      <c r="ADC1042"/>
      <c r="ADD1042"/>
      <c r="ADE1042"/>
      <c r="ADF1042"/>
      <c r="ADG1042"/>
      <c r="ADH1042"/>
      <c r="ADI1042"/>
      <c r="ADJ1042"/>
      <c r="ADK1042"/>
      <c r="ADL1042"/>
      <c r="ADM1042"/>
      <c r="ADN1042"/>
      <c r="ADO1042"/>
      <c r="ADP1042"/>
      <c r="ADQ1042"/>
      <c r="ADR1042"/>
      <c r="ADS1042"/>
      <c r="ADT1042"/>
      <c r="ADU1042"/>
      <c r="ADV1042"/>
      <c r="ADW1042"/>
      <c r="ADX1042"/>
      <c r="ADY1042"/>
      <c r="ADZ1042"/>
      <c r="AEA1042"/>
      <c r="AEB1042"/>
      <c r="AEC1042"/>
      <c r="AED1042"/>
      <c r="AEE1042"/>
      <c r="AEF1042"/>
      <c r="AEG1042"/>
      <c r="AEH1042"/>
      <c r="AEI1042"/>
      <c r="AEJ1042"/>
      <c r="AEK1042"/>
      <c r="AEL1042"/>
      <c r="AEM1042"/>
      <c r="AEN1042"/>
      <c r="AEO1042"/>
      <c r="AEP1042"/>
      <c r="AEQ1042"/>
      <c r="AER1042"/>
      <c r="AES1042"/>
      <c r="AET1042"/>
      <c r="AEU1042"/>
      <c r="AEV1042"/>
      <c r="AEW1042"/>
      <c r="AEX1042"/>
      <c r="AEY1042"/>
      <c r="AEZ1042"/>
      <c r="AFA1042"/>
      <c r="AFB1042"/>
      <c r="AFC1042"/>
      <c r="AFD1042"/>
      <c r="AFE1042"/>
      <c r="AFF1042"/>
      <c r="AFG1042"/>
      <c r="AFH1042"/>
      <c r="AFI1042"/>
      <c r="AFJ1042"/>
      <c r="AFK1042"/>
      <c r="AFL1042"/>
      <c r="AFM1042"/>
      <c r="AFN1042"/>
      <c r="AFO1042"/>
      <c r="AFP1042"/>
      <c r="AFQ1042"/>
      <c r="AFR1042"/>
      <c r="AFS1042"/>
      <c r="AFT1042"/>
      <c r="AFU1042"/>
      <c r="AFV1042"/>
      <c r="AFW1042"/>
      <c r="AFX1042"/>
      <c r="AFY1042"/>
      <c r="AFZ1042"/>
      <c r="AGA1042"/>
      <c r="AGB1042"/>
      <c r="AGC1042"/>
      <c r="AGD1042"/>
      <c r="AGE1042"/>
      <c r="AGF1042"/>
      <c r="AGG1042"/>
      <c r="AGH1042"/>
      <c r="AGI1042"/>
      <c r="AGJ1042"/>
      <c r="AGK1042"/>
      <c r="AGL1042"/>
      <c r="AGM1042"/>
      <c r="AGN1042"/>
      <c r="AGO1042"/>
      <c r="AGP1042"/>
      <c r="AGQ1042"/>
      <c r="AGR1042"/>
      <c r="AGS1042"/>
      <c r="AGT1042"/>
      <c r="AGU1042"/>
      <c r="AGV1042"/>
      <c r="AGW1042"/>
      <c r="AGX1042"/>
      <c r="AGY1042"/>
      <c r="AGZ1042"/>
      <c r="AHA1042"/>
      <c r="AHB1042"/>
      <c r="AHC1042"/>
      <c r="AHD1042"/>
      <c r="AHE1042"/>
      <c r="AHF1042"/>
      <c r="AHG1042"/>
      <c r="AHH1042"/>
      <c r="AHI1042"/>
      <c r="AHJ1042"/>
      <c r="AHK1042"/>
      <c r="AHL1042"/>
      <c r="AHM1042"/>
      <c r="AHN1042"/>
      <c r="AHO1042"/>
      <c r="AHP1042"/>
      <c r="AHQ1042"/>
      <c r="AHR1042"/>
      <c r="AHS1042"/>
      <c r="AHT1042"/>
      <c r="AHU1042"/>
      <c r="AHV1042"/>
      <c r="AHW1042"/>
      <c r="AHX1042"/>
      <c r="AHY1042"/>
      <c r="AHZ1042"/>
      <c r="AIA1042"/>
      <c r="AIB1042"/>
      <c r="AIC1042"/>
      <c r="AID1042"/>
      <c r="AIE1042"/>
      <c r="AIF1042"/>
      <c r="AIG1042"/>
      <c r="AIH1042"/>
      <c r="AII1042"/>
      <c r="AIJ1042"/>
      <c r="AIK1042"/>
      <c r="AIL1042"/>
      <c r="AIM1042"/>
      <c r="AIN1042"/>
      <c r="AIO1042"/>
      <c r="AIP1042"/>
      <c r="AIQ1042"/>
      <c r="AIR1042"/>
      <c r="AIS1042"/>
      <c r="AIT1042"/>
      <c r="AIU1042"/>
      <c r="AIV1042"/>
      <c r="AIW1042"/>
      <c r="AIX1042"/>
      <c r="AIY1042"/>
      <c r="AIZ1042"/>
      <c r="AJA1042"/>
      <c r="AJB1042"/>
      <c r="AJC1042"/>
      <c r="AJD1042"/>
      <c r="AJE1042"/>
      <c r="AJF1042"/>
      <c r="AJG1042"/>
      <c r="AJH1042"/>
      <c r="AJI1042"/>
      <c r="AJJ1042"/>
      <c r="AJK1042"/>
      <c r="AJL1042"/>
      <c r="AJM1042"/>
      <c r="AJN1042"/>
      <c r="AJO1042"/>
      <c r="AJP1042"/>
      <c r="AJQ1042"/>
      <c r="AJR1042"/>
      <c r="AJS1042"/>
      <c r="AJT1042"/>
      <c r="AJU1042"/>
      <c r="AJV1042"/>
      <c r="AJW1042"/>
      <c r="AJX1042"/>
      <c r="AJY1042"/>
      <c r="AJZ1042"/>
      <c r="AKA1042"/>
      <c r="AKB1042"/>
      <c r="AKC1042"/>
      <c r="AKD1042"/>
      <c r="AKE1042"/>
      <c r="AKF1042"/>
      <c r="AKG1042"/>
      <c r="AKH1042"/>
      <c r="AKI1042"/>
      <c r="AKJ1042"/>
      <c r="AKK1042"/>
      <c r="AKL1042"/>
      <c r="AKM1042"/>
      <c r="AKN1042"/>
      <c r="AKO1042"/>
      <c r="AKP1042"/>
      <c r="AKQ1042"/>
      <c r="AKR1042"/>
      <c r="AKS1042"/>
      <c r="AKT1042"/>
      <c r="AKU1042"/>
      <c r="AKV1042"/>
      <c r="AKW1042"/>
      <c r="AKX1042"/>
      <c r="AKY1042"/>
      <c r="AKZ1042"/>
      <c r="ALA1042"/>
      <c r="ALB1042"/>
      <c r="ALC1042"/>
      <c r="ALD1042"/>
      <c r="ALE1042"/>
      <c r="ALF1042"/>
      <c r="ALG1042"/>
      <c r="ALH1042"/>
      <c r="ALI1042"/>
      <c r="ALJ1042"/>
      <c r="ALK1042"/>
      <c r="ALL1042"/>
      <c r="ALM1042"/>
      <c r="ALN1042"/>
      <c r="ALO1042"/>
      <c r="ALP1042"/>
      <c r="ALQ1042"/>
      <c r="ALR1042"/>
      <c r="ALS1042"/>
      <c r="ALT1042"/>
      <c r="ALU1042"/>
      <c r="ALV1042"/>
      <c r="ALW1042"/>
      <c r="ALX1042"/>
      <c r="ALY1042"/>
      <c r="ALZ1042"/>
      <c r="AMA1042"/>
      <c r="AMB1042"/>
      <c r="AMC1042"/>
      <c r="AMD1042"/>
      <c r="AME1042"/>
      <c r="AMF1042"/>
      <c r="AMG1042"/>
      <c r="AMH1042"/>
      <c r="AMI1042"/>
      <c r="AMJ1042"/>
    </row>
    <row r="1043" spans="1:1024" ht="28.5">
      <c r="A1043" s="240" t="s">
        <v>497</v>
      </c>
      <c r="B1043" s="240"/>
      <c r="C1043" s="240"/>
      <c r="D1043" s="240"/>
      <c r="E1043" s="240"/>
      <c r="F1043" s="240"/>
      <c r="G1043" s="240"/>
      <c r="H1043" s="240"/>
      <c r="I1043" s="240" t="s">
        <v>498</v>
      </c>
      <c r="J1043" s="240" t="s">
        <v>516</v>
      </c>
      <c r="K1043" s="240" t="s">
        <v>170</v>
      </c>
      <c r="L1043" s="240">
        <v>3636845</v>
      </c>
      <c r="M1043" s="240">
        <v>3636845</v>
      </c>
      <c r="N1043" s="240"/>
      <c r="O1043" s="241">
        <v>3421038</v>
      </c>
      <c r="P1043" s="240">
        <v>3560704</v>
      </c>
      <c r="Q1043" s="240" t="s">
        <v>500</v>
      </c>
      <c r="R1043" s="242">
        <v>-2.1</v>
      </c>
      <c r="S1043" s="243" t="s">
        <v>501</v>
      </c>
      <c r="T1043"/>
      <c r="U1043"/>
      <c r="V1043"/>
      <c r="W1043"/>
      <c r="X1043"/>
      <c r="Y1043"/>
      <c r="Z1043" s="4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  <c r="ALZ1043"/>
      <c r="AMA1043"/>
      <c r="AMB1043"/>
      <c r="AMC1043"/>
      <c r="AMD1043"/>
      <c r="AME1043"/>
      <c r="AMF1043"/>
      <c r="AMG1043"/>
      <c r="AMH1043"/>
      <c r="AMI1043"/>
      <c r="AMJ1043"/>
    </row>
    <row r="1044" spans="1:1024">
      <c r="A1044" s="240"/>
      <c r="B1044" s="240"/>
      <c r="C1044" s="240"/>
      <c r="D1044" s="240"/>
      <c r="E1044" s="240"/>
      <c r="F1044" s="240"/>
      <c r="G1044" s="240"/>
      <c r="H1044" s="240"/>
      <c r="I1044" s="240" t="s">
        <v>498</v>
      </c>
      <c r="J1044" s="240" t="s">
        <v>517</v>
      </c>
      <c r="K1044" s="240" t="s">
        <v>170</v>
      </c>
      <c r="L1044" s="240">
        <v>165621</v>
      </c>
      <c r="M1044" s="240">
        <v>165621</v>
      </c>
      <c r="N1044" s="240"/>
      <c r="O1044" s="241">
        <v>150727</v>
      </c>
      <c r="P1044" s="240">
        <v>157731</v>
      </c>
      <c r="Q1044" s="240" t="s">
        <v>500</v>
      </c>
      <c r="R1044" s="242">
        <v>-4.8</v>
      </c>
      <c r="S1044" s="243" t="s">
        <v>501</v>
      </c>
      <c r="T1044"/>
      <c r="U1044"/>
      <c r="V1044"/>
      <c r="W1044"/>
      <c r="X1044"/>
      <c r="Y1044"/>
      <c r="Z1044" s="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  <c r="VW1044"/>
      <c r="VX1044"/>
      <c r="VY1044"/>
      <c r="VZ1044"/>
      <c r="WA1044"/>
      <c r="WB1044"/>
      <c r="WC1044"/>
      <c r="WD1044"/>
      <c r="WE1044"/>
      <c r="WF1044"/>
      <c r="WG1044"/>
      <c r="WH1044"/>
      <c r="WI1044"/>
      <c r="WJ1044"/>
      <c r="WK1044"/>
      <c r="WL1044"/>
      <c r="WM1044"/>
      <c r="WN1044"/>
      <c r="WO1044"/>
      <c r="WP1044"/>
      <c r="WQ1044"/>
      <c r="WR1044"/>
      <c r="WS1044"/>
      <c r="WT1044"/>
      <c r="WU1044"/>
      <c r="WV1044"/>
      <c r="WW1044"/>
      <c r="WX1044"/>
      <c r="WY1044"/>
      <c r="WZ1044"/>
      <c r="XA1044"/>
      <c r="XB1044"/>
      <c r="XC1044"/>
      <c r="XD1044"/>
      <c r="XE1044"/>
      <c r="XF1044"/>
      <c r="XG1044"/>
      <c r="XH1044"/>
      <c r="XI1044"/>
      <c r="XJ1044"/>
      <c r="XK1044"/>
      <c r="XL1044"/>
      <c r="XM1044"/>
      <c r="XN1044"/>
      <c r="XO1044"/>
      <c r="XP1044"/>
      <c r="XQ1044"/>
      <c r="XR1044"/>
      <c r="XS1044"/>
      <c r="XT1044"/>
      <c r="XU1044"/>
      <c r="XV1044"/>
      <c r="XW1044"/>
      <c r="XX1044"/>
      <c r="XY1044"/>
      <c r="XZ1044"/>
      <c r="YA1044"/>
      <c r="YB1044"/>
      <c r="YC1044"/>
      <c r="YD1044"/>
      <c r="YE1044"/>
      <c r="YF1044"/>
      <c r="YG1044"/>
      <c r="YH1044"/>
      <c r="YI1044"/>
      <c r="YJ1044"/>
      <c r="YK1044"/>
      <c r="YL1044"/>
      <c r="YM1044"/>
      <c r="YN1044"/>
      <c r="YO1044"/>
      <c r="YP1044"/>
      <c r="YQ1044"/>
      <c r="YR1044"/>
      <c r="YS1044"/>
      <c r="YT1044"/>
      <c r="YU1044"/>
      <c r="YV1044"/>
      <c r="YW1044"/>
      <c r="YX1044"/>
      <c r="YY1044"/>
      <c r="YZ1044"/>
      <c r="ZA1044"/>
      <c r="ZB1044"/>
      <c r="ZC1044"/>
      <c r="ZD1044"/>
      <c r="ZE1044"/>
      <c r="ZF1044"/>
      <c r="ZG1044"/>
      <c r="ZH1044"/>
      <c r="ZI1044"/>
      <c r="ZJ1044"/>
      <c r="ZK1044"/>
      <c r="ZL1044"/>
      <c r="ZM1044"/>
      <c r="ZN1044"/>
      <c r="ZO1044"/>
      <c r="ZP1044"/>
      <c r="ZQ1044"/>
      <c r="ZR1044"/>
      <c r="ZS1044"/>
      <c r="ZT1044"/>
      <c r="ZU1044"/>
      <c r="ZV1044"/>
      <c r="ZW1044"/>
      <c r="ZX1044"/>
      <c r="ZY1044"/>
      <c r="ZZ1044"/>
      <c r="AAA1044"/>
      <c r="AAB1044"/>
      <c r="AAC1044"/>
      <c r="AAD1044"/>
      <c r="AAE1044"/>
      <c r="AAF1044"/>
      <c r="AAG1044"/>
      <c r="AAH1044"/>
      <c r="AAI1044"/>
      <c r="AAJ1044"/>
      <c r="AAK1044"/>
      <c r="AAL1044"/>
      <c r="AAM1044"/>
      <c r="AAN1044"/>
      <c r="AAO1044"/>
      <c r="AAP1044"/>
      <c r="AAQ1044"/>
      <c r="AAR1044"/>
      <c r="AAS1044"/>
      <c r="AAT1044"/>
      <c r="AAU1044"/>
      <c r="AAV1044"/>
      <c r="AAW1044"/>
      <c r="AAX1044"/>
      <c r="AAY1044"/>
      <c r="AAZ1044"/>
      <c r="ABA1044"/>
      <c r="ABB1044"/>
      <c r="ABC1044"/>
      <c r="ABD1044"/>
      <c r="ABE1044"/>
      <c r="ABF1044"/>
      <c r="ABG1044"/>
      <c r="ABH1044"/>
      <c r="ABI1044"/>
      <c r="ABJ1044"/>
      <c r="ABK1044"/>
      <c r="ABL1044"/>
      <c r="ABM1044"/>
      <c r="ABN1044"/>
      <c r="ABO1044"/>
      <c r="ABP1044"/>
      <c r="ABQ1044"/>
      <c r="ABR1044"/>
      <c r="ABS1044"/>
      <c r="ABT1044"/>
      <c r="ABU1044"/>
      <c r="ABV1044"/>
      <c r="ABW1044"/>
      <c r="ABX1044"/>
      <c r="ABY1044"/>
      <c r="ABZ1044"/>
      <c r="ACA1044"/>
      <c r="ACB1044"/>
      <c r="ACC1044"/>
      <c r="ACD1044"/>
      <c r="ACE1044"/>
      <c r="ACF1044"/>
      <c r="ACG1044"/>
      <c r="ACH1044"/>
      <c r="ACI1044"/>
      <c r="ACJ1044"/>
      <c r="ACK1044"/>
      <c r="ACL1044"/>
      <c r="ACM1044"/>
      <c r="ACN1044"/>
      <c r="ACO1044"/>
      <c r="ACP1044"/>
      <c r="ACQ1044"/>
      <c r="ACR1044"/>
      <c r="ACS1044"/>
      <c r="ACT1044"/>
      <c r="ACU1044"/>
      <c r="ACV1044"/>
      <c r="ACW1044"/>
      <c r="ACX1044"/>
      <c r="ACY1044"/>
      <c r="ACZ1044"/>
      <c r="ADA1044"/>
      <c r="ADB1044"/>
      <c r="ADC1044"/>
      <c r="ADD1044"/>
      <c r="ADE1044"/>
      <c r="ADF1044"/>
      <c r="ADG1044"/>
      <c r="ADH1044"/>
      <c r="ADI1044"/>
      <c r="ADJ1044"/>
      <c r="ADK1044"/>
      <c r="ADL1044"/>
      <c r="ADM1044"/>
      <c r="ADN1044"/>
      <c r="ADO1044"/>
      <c r="ADP1044"/>
      <c r="ADQ1044"/>
      <c r="ADR1044"/>
      <c r="ADS1044"/>
      <c r="ADT1044"/>
      <c r="ADU1044"/>
      <c r="ADV1044"/>
      <c r="ADW1044"/>
      <c r="ADX1044"/>
      <c r="ADY1044"/>
      <c r="ADZ1044"/>
      <c r="AEA1044"/>
      <c r="AEB1044"/>
      <c r="AEC1044"/>
      <c r="AED1044"/>
      <c r="AEE1044"/>
      <c r="AEF1044"/>
      <c r="AEG1044"/>
      <c r="AEH1044"/>
      <c r="AEI1044"/>
      <c r="AEJ1044"/>
      <c r="AEK1044"/>
      <c r="AEL1044"/>
      <c r="AEM1044"/>
      <c r="AEN1044"/>
      <c r="AEO1044"/>
      <c r="AEP1044"/>
      <c r="AEQ1044"/>
      <c r="AER1044"/>
      <c r="AES1044"/>
      <c r="AET1044"/>
      <c r="AEU1044"/>
      <c r="AEV1044"/>
      <c r="AEW1044"/>
      <c r="AEX1044"/>
      <c r="AEY1044"/>
      <c r="AEZ1044"/>
      <c r="AFA1044"/>
      <c r="AFB1044"/>
      <c r="AFC1044"/>
      <c r="AFD1044"/>
      <c r="AFE1044"/>
      <c r="AFF1044"/>
      <c r="AFG1044"/>
      <c r="AFH1044"/>
      <c r="AFI1044"/>
      <c r="AFJ1044"/>
      <c r="AFK1044"/>
      <c r="AFL1044"/>
      <c r="AFM1044"/>
      <c r="AFN1044"/>
      <c r="AFO1044"/>
      <c r="AFP1044"/>
      <c r="AFQ1044"/>
      <c r="AFR1044"/>
      <c r="AFS1044"/>
      <c r="AFT1044"/>
      <c r="AFU1044"/>
      <c r="AFV1044"/>
      <c r="AFW1044"/>
      <c r="AFX1044"/>
      <c r="AFY1044"/>
      <c r="AFZ1044"/>
      <c r="AGA1044"/>
      <c r="AGB1044"/>
      <c r="AGC1044"/>
      <c r="AGD1044"/>
      <c r="AGE1044"/>
      <c r="AGF1044"/>
      <c r="AGG1044"/>
      <c r="AGH1044"/>
      <c r="AGI1044"/>
      <c r="AGJ1044"/>
      <c r="AGK1044"/>
      <c r="AGL1044"/>
      <c r="AGM1044"/>
      <c r="AGN1044"/>
      <c r="AGO1044"/>
      <c r="AGP1044"/>
      <c r="AGQ1044"/>
      <c r="AGR1044"/>
      <c r="AGS1044"/>
      <c r="AGT1044"/>
      <c r="AGU1044"/>
      <c r="AGV1044"/>
      <c r="AGW1044"/>
      <c r="AGX1044"/>
      <c r="AGY1044"/>
      <c r="AGZ1044"/>
      <c r="AHA1044"/>
      <c r="AHB1044"/>
      <c r="AHC1044"/>
      <c r="AHD1044"/>
      <c r="AHE1044"/>
      <c r="AHF1044"/>
      <c r="AHG1044"/>
      <c r="AHH1044"/>
      <c r="AHI1044"/>
      <c r="AHJ1044"/>
      <c r="AHK1044"/>
      <c r="AHL1044"/>
      <c r="AHM1044"/>
      <c r="AHN1044"/>
      <c r="AHO1044"/>
      <c r="AHP1044"/>
      <c r="AHQ1044"/>
      <c r="AHR1044"/>
      <c r="AHS1044"/>
      <c r="AHT1044"/>
      <c r="AHU1044"/>
      <c r="AHV1044"/>
      <c r="AHW1044"/>
      <c r="AHX1044"/>
      <c r="AHY1044"/>
      <c r="AHZ1044"/>
      <c r="AIA1044"/>
      <c r="AIB1044"/>
      <c r="AIC1044"/>
      <c r="AID1044"/>
      <c r="AIE1044"/>
      <c r="AIF1044"/>
      <c r="AIG1044"/>
      <c r="AIH1044"/>
      <c r="AII1044"/>
      <c r="AIJ1044"/>
      <c r="AIK1044"/>
      <c r="AIL1044"/>
      <c r="AIM1044"/>
      <c r="AIN1044"/>
      <c r="AIO1044"/>
      <c r="AIP1044"/>
      <c r="AIQ1044"/>
      <c r="AIR1044"/>
      <c r="AIS1044"/>
      <c r="AIT1044"/>
      <c r="AIU1044"/>
      <c r="AIV1044"/>
      <c r="AIW1044"/>
      <c r="AIX1044"/>
      <c r="AIY1044"/>
      <c r="AIZ1044"/>
      <c r="AJA1044"/>
      <c r="AJB1044"/>
      <c r="AJC1044"/>
      <c r="AJD1044"/>
      <c r="AJE1044"/>
      <c r="AJF1044"/>
      <c r="AJG1044"/>
      <c r="AJH1044"/>
      <c r="AJI1044"/>
      <c r="AJJ1044"/>
      <c r="AJK1044"/>
      <c r="AJL1044"/>
      <c r="AJM1044"/>
      <c r="AJN1044"/>
      <c r="AJO1044"/>
      <c r="AJP1044"/>
      <c r="AJQ1044"/>
      <c r="AJR1044"/>
      <c r="AJS1044"/>
      <c r="AJT1044"/>
      <c r="AJU1044"/>
      <c r="AJV1044"/>
      <c r="AJW1044"/>
      <c r="AJX1044"/>
      <c r="AJY1044"/>
      <c r="AJZ1044"/>
      <c r="AKA1044"/>
      <c r="AKB1044"/>
      <c r="AKC1044"/>
      <c r="AKD1044"/>
      <c r="AKE1044"/>
      <c r="AKF1044"/>
      <c r="AKG1044"/>
      <c r="AKH1044"/>
      <c r="AKI1044"/>
      <c r="AKJ1044"/>
      <c r="AKK1044"/>
      <c r="AKL1044"/>
      <c r="AKM1044"/>
      <c r="AKN1044"/>
      <c r="AKO1044"/>
      <c r="AKP1044"/>
      <c r="AKQ1044"/>
      <c r="AKR1044"/>
      <c r="AKS1044"/>
      <c r="AKT1044"/>
      <c r="AKU1044"/>
      <c r="AKV1044"/>
      <c r="AKW1044"/>
      <c r="AKX1044"/>
      <c r="AKY1044"/>
      <c r="AKZ1044"/>
      <c r="ALA1044"/>
      <c r="ALB1044"/>
      <c r="ALC1044"/>
      <c r="ALD1044"/>
      <c r="ALE1044"/>
      <c r="ALF1044"/>
      <c r="ALG1044"/>
      <c r="ALH1044"/>
      <c r="ALI1044"/>
      <c r="ALJ1044"/>
      <c r="ALK1044"/>
      <c r="ALL1044"/>
      <c r="ALM1044"/>
      <c r="ALN1044"/>
      <c r="ALO1044"/>
      <c r="ALP1044"/>
      <c r="ALQ1044"/>
      <c r="ALR1044"/>
      <c r="ALS1044"/>
      <c r="ALT1044"/>
      <c r="ALU1044"/>
      <c r="ALV1044"/>
      <c r="ALW1044"/>
      <c r="ALX1044"/>
      <c r="ALY1044"/>
      <c r="ALZ1044"/>
      <c r="AMA1044"/>
      <c r="AMB1044"/>
      <c r="AMC1044"/>
      <c r="AMD1044"/>
      <c r="AME1044"/>
      <c r="AMF1044"/>
      <c r="AMG1044"/>
      <c r="AMH1044"/>
      <c r="AMI1044"/>
      <c r="AMJ1044"/>
    </row>
    <row r="1045" spans="1:1024" ht="42.75">
      <c r="A1045" s="240" t="s">
        <v>518</v>
      </c>
      <c r="B1045" s="240" t="s">
        <v>496</v>
      </c>
      <c r="C1045" s="240">
        <v>998092652</v>
      </c>
      <c r="D1045" s="240">
        <v>1224387812</v>
      </c>
      <c r="E1045" s="240">
        <v>226295160</v>
      </c>
      <c r="F1045" s="240">
        <v>22.7</v>
      </c>
      <c r="G1045" s="240">
        <v>1432080000</v>
      </c>
      <c r="H1045" s="240">
        <v>85.5</v>
      </c>
      <c r="I1045" s="240"/>
      <c r="J1045" s="240"/>
      <c r="K1045" s="240"/>
      <c r="L1045" s="240"/>
      <c r="M1045" s="240"/>
      <c r="N1045" s="240"/>
      <c r="O1045" s="241"/>
      <c r="P1045" s="240"/>
      <c r="Q1045" s="240"/>
      <c r="R1045" s="242"/>
      <c r="S1045" s="243"/>
      <c r="T1045"/>
      <c r="U1045"/>
      <c r="V1045"/>
      <c r="W1045"/>
      <c r="X1045"/>
      <c r="Y1045"/>
      <c r="Z1045" s="4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  <c r="ALZ1045"/>
      <c r="AMA1045"/>
      <c r="AMB1045"/>
      <c r="AMC1045"/>
      <c r="AMD1045"/>
      <c r="AME1045"/>
      <c r="AMF1045"/>
      <c r="AMG1045"/>
      <c r="AMH1045"/>
      <c r="AMI1045"/>
      <c r="AMJ1045"/>
    </row>
    <row r="1046" spans="1:1024" ht="28.5">
      <c r="A1046" s="240" t="s">
        <v>497</v>
      </c>
      <c r="B1046" s="240"/>
      <c r="C1046" s="240"/>
      <c r="D1046" s="240"/>
      <c r="E1046" s="240"/>
      <c r="F1046" s="240"/>
      <c r="G1046" s="240"/>
      <c r="H1046" s="240"/>
      <c r="I1046" s="240" t="s">
        <v>498</v>
      </c>
      <c r="J1046" s="240" t="s">
        <v>510</v>
      </c>
      <c r="K1046" s="240" t="s">
        <v>170</v>
      </c>
      <c r="L1046" s="240">
        <v>169088</v>
      </c>
      <c r="M1046" s="240">
        <v>169088</v>
      </c>
      <c r="N1046" s="240"/>
      <c r="O1046" s="241">
        <v>172046</v>
      </c>
      <c r="P1046" s="240">
        <v>149401</v>
      </c>
      <c r="Q1046" s="240" t="s">
        <v>500</v>
      </c>
      <c r="R1046" s="242">
        <v>-11.6</v>
      </c>
      <c r="S1046" s="243" t="s">
        <v>505</v>
      </c>
      <c r="T1046"/>
      <c r="U1046"/>
      <c r="V1046"/>
      <c r="W1046"/>
      <c r="X1046"/>
      <c r="Y1046"/>
      <c r="Z1046" s="4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  <c r="ALZ1046"/>
      <c r="AMA1046"/>
      <c r="AMB1046"/>
      <c r="AMC1046"/>
      <c r="AMD1046"/>
      <c r="AME1046"/>
      <c r="AMF1046"/>
      <c r="AMG1046"/>
      <c r="AMH1046"/>
      <c r="AMI1046"/>
      <c r="AMJ1046"/>
    </row>
    <row r="1047" spans="1:1024">
      <c r="A1047" s="240"/>
      <c r="B1047" s="240"/>
      <c r="C1047" s="240"/>
      <c r="D1047" s="240"/>
      <c r="E1047" s="240"/>
      <c r="F1047" s="240"/>
      <c r="G1047" s="240"/>
      <c r="H1047" s="240"/>
      <c r="I1047" s="240" t="s">
        <v>498</v>
      </c>
      <c r="J1047" s="240" t="s">
        <v>511</v>
      </c>
      <c r="K1047" s="240" t="s">
        <v>170</v>
      </c>
      <c r="L1047" s="240">
        <v>8964</v>
      </c>
      <c r="M1047" s="240">
        <v>8964</v>
      </c>
      <c r="N1047" s="240"/>
      <c r="O1047" s="241">
        <v>7394</v>
      </c>
      <c r="P1047" s="240">
        <v>8895</v>
      </c>
      <c r="Q1047" s="240" t="s">
        <v>500</v>
      </c>
      <c r="R1047" s="242">
        <v>-0.8</v>
      </c>
      <c r="S1047" s="243" t="s">
        <v>501</v>
      </c>
      <c r="T1047"/>
      <c r="U1047"/>
      <c r="V1047"/>
      <c r="W1047"/>
      <c r="X1047"/>
      <c r="Y1047"/>
      <c r="Z1047" s="4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  <c r="ALZ1047"/>
      <c r="AMA1047"/>
      <c r="AMB1047"/>
      <c r="AMC1047"/>
      <c r="AMD1047"/>
      <c r="AME1047"/>
      <c r="AMF1047"/>
      <c r="AMG1047"/>
      <c r="AMH1047"/>
      <c r="AMI1047"/>
      <c r="AMJ1047"/>
    </row>
    <row r="1048" spans="1:1024">
      <c r="A1048" s="240"/>
      <c r="B1048" s="240"/>
      <c r="C1048" s="240"/>
      <c r="D1048" s="240"/>
      <c r="E1048" s="240"/>
      <c r="F1048" s="240"/>
      <c r="G1048" s="240"/>
      <c r="H1048" s="240"/>
      <c r="I1048" s="240" t="s">
        <v>498</v>
      </c>
      <c r="J1048" s="240" t="s">
        <v>172</v>
      </c>
      <c r="K1048" s="240" t="s">
        <v>170</v>
      </c>
      <c r="L1048" s="240">
        <v>9307</v>
      </c>
      <c r="M1048" s="240">
        <v>9307</v>
      </c>
      <c r="N1048" s="240"/>
      <c r="O1048" s="241">
        <v>8822</v>
      </c>
      <c r="P1048" s="240">
        <v>9441</v>
      </c>
      <c r="Q1048" s="240">
        <v>101.4</v>
      </c>
      <c r="R1048" s="242">
        <v>1.4</v>
      </c>
      <c r="S1048" s="243" t="s">
        <v>501</v>
      </c>
      <c r="T1048"/>
      <c r="U1048"/>
      <c r="V1048"/>
      <c r="W1048"/>
      <c r="X1048"/>
      <c r="Y1048"/>
      <c r="Z1048" s="4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  <c r="ALZ1048"/>
      <c r="AMA1048"/>
      <c r="AMB1048"/>
      <c r="AMC1048"/>
      <c r="AMD1048"/>
      <c r="AME1048"/>
      <c r="AMF1048"/>
      <c r="AMG1048"/>
      <c r="AMH1048"/>
      <c r="AMI1048"/>
      <c r="AMJ1048"/>
    </row>
    <row r="1049" spans="1:1024" ht="28.5">
      <c r="A1049" s="240"/>
      <c r="B1049" s="240"/>
      <c r="C1049" s="240"/>
      <c r="D1049" s="240"/>
      <c r="E1049" s="240"/>
      <c r="F1049" s="240"/>
      <c r="G1049" s="240"/>
      <c r="H1049" s="240"/>
      <c r="I1049" s="240" t="s">
        <v>498</v>
      </c>
      <c r="J1049" s="240" t="s">
        <v>512</v>
      </c>
      <c r="K1049" s="240" t="s">
        <v>170</v>
      </c>
      <c r="L1049" s="240">
        <v>4569</v>
      </c>
      <c r="M1049" s="240">
        <v>4569</v>
      </c>
      <c r="N1049" s="240"/>
      <c r="O1049" s="241">
        <v>4333</v>
      </c>
      <c r="P1049" s="240">
        <v>3931</v>
      </c>
      <c r="Q1049" s="240" t="s">
        <v>500</v>
      </c>
      <c r="R1049" s="242">
        <v>-14</v>
      </c>
      <c r="S1049" s="243" t="s">
        <v>505</v>
      </c>
      <c r="T1049"/>
      <c r="U1049"/>
      <c r="V1049"/>
      <c r="W1049"/>
      <c r="X1049"/>
      <c r="Y1049"/>
      <c r="Z1049" s="4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  <c r="ALZ1049"/>
      <c r="AMA1049"/>
      <c r="AMB1049"/>
      <c r="AMC1049"/>
      <c r="AMD1049"/>
      <c r="AME1049"/>
      <c r="AMF1049"/>
      <c r="AMG1049"/>
      <c r="AMH1049"/>
      <c r="AMI1049"/>
      <c r="AMJ1049"/>
    </row>
    <row r="1050" spans="1:1024" ht="28.5">
      <c r="A1050" s="240"/>
      <c r="B1050" s="240"/>
      <c r="C1050" s="240"/>
      <c r="D1050" s="240"/>
      <c r="E1050" s="240"/>
      <c r="F1050" s="240"/>
      <c r="G1050" s="240"/>
      <c r="H1050" s="240"/>
      <c r="I1050" s="240" t="s">
        <v>498</v>
      </c>
      <c r="J1050" s="240" t="s">
        <v>177</v>
      </c>
      <c r="K1050" s="240" t="s">
        <v>170</v>
      </c>
      <c r="L1050" s="240">
        <v>118752</v>
      </c>
      <c r="M1050" s="240">
        <v>118752</v>
      </c>
      <c r="N1050" s="240"/>
      <c r="O1050" s="241">
        <v>125636</v>
      </c>
      <c r="P1050" s="240">
        <v>134033</v>
      </c>
      <c r="Q1050" s="240">
        <v>112.9</v>
      </c>
      <c r="R1050" s="242">
        <v>12.9</v>
      </c>
      <c r="S1050" s="243" t="s">
        <v>505</v>
      </c>
      <c r="T1050"/>
      <c r="U1050"/>
      <c r="V1050"/>
      <c r="W1050"/>
      <c r="X1050"/>
      <c r="Y1050"/>
      <c r="Z1050" s="4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  <c r="ALZ1050"/>
      <c r="AMA1050"/>
      <c r="AMB1050"/>
      <c r="AMC1050"/>
      <c r="AMD1050"/>
      <c r="AME1050"/>
      <c r="AMF1050"/>
      <c r="AMG1050"/>
      <c r="AMH1050"/>
      <c r="AMI1050"/>
      <c r="AMJ1050"/>
    </row>
    <row r="1051" spans="1:1024" ht="28.5">
      <c r="A1051" s="240" t="s">
        <v>519</v>
      </c>
      <c r="B1051" s="240" t="s">
        <v>496</v>
      </c>
      <c r="C1051" s="240">
        <v>15360402150</v>
      </c>
      <c r="D1051" s="240">
        <v>19902764968</v>
      </c>
      <c r="E1051" s="240">
        <v>4542362818</v>
      </c>
      <c r="F1051" s="240">
        <v>29.6</v>
      </c>
      <c r="G1051" s="240">
        <v>20681473448</v>
      </c>
      <c r="H1051" s="240">
        <v>96.2</v>
      </c>
      <c r="I1051" s="240"/>
      <c r="J1051" s="240"/>
      <c r="K1051" s="240"/>
      <c r="L1051" s="240"/>
      <c r="M1051" s="240"/>
      <c r="N1051" s="240"/>
      <c r="O1051" s="241"/>
      <c r="P1051" s="240"/>
      <c r="Q1051" s="240"/>
      <c r="R1051" s="242"/>
      <c r="S1051" s="243"/>
      <c r="T1051"/>
      <c r="U1051"/>
      <c r="V1051"/>
      <c r="W1051"/>
      <c r="X1051"/>
      <c r="Y1051"/>
      <c r="Z1051" s="4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  <c r="ALZ1051"/>
      <c r="AMA1051"/>
      <c r="AMB1051"/>
      <c r="AMC1051"/>
      <c r="AMD1051"/>
      <c r="AME1051"/>
      <c r="AMF1051"/>
      <c r="AMG1051"/>
      <c r="AMH1051"/>
      <c r="AMI1051"/>
      <c r="AMJ1051"/>
    </row>
    <row r="1052" spans="1:1024" ht="28.5">
      <c r="A1052" s="240" t="s">
        <v>497</v>
      </c>
      <c r="B1052" s="240"/>
      <c r="C1052" s="240"/>
      <c r="D1052" s="240"/>
      <c r="E1052" s="240"/>
      <c r="F1052" s="240"/>
      <c r="G1052" s="240"/>
      <c r="H1052" s="240"/>
      <c r="I1052" s="240" t="s">
        <v>498</v>
      </c>
      <c r="J1052" s="240" t="s">
        <v>499</v>
      </c>
      <c r="K1052" s="240" t="s">
        <v>46</v>
      </c>
      <c r="L1052" s="240">
        <v>109746</v>
      </c>
      <c r="M1052" s="240">
        <v>109746</v>
      </c>
      <c r="N1052" s="240"/>
      <c r="O1052" s="241">
        <v>113028</v>
      </c>
      <c r="P1052" s="240">
        <v>109777</v>
      </c>
      <c r="Q1052" s="240">
        <v>100.028247043172</v>
      </c>
      <c r="R1052" s="242">
        <v>0</v>
      </c>
      <c r="S1052" s="243" t="s">
        <v>501</v>
      </c>
      <c r="T1052"/>
      <c r="U1052"/>
      <c r="V1052"/>
      <c r="W1052"/>
      <c r="X1052"/>
      <c r="Y1052"/>
      <c r="Z1052" s="4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  <c r="ALZ1052"/>
      <c r="AMA1052"/>
      <c r="AMB1052"/>
      <c r="AMC1052"/>
      <c r="AMD1052"/>
      <c r="AME1052"/>
      <c r="AMF1052"/>
      <c r="AMG1052"/>
      <c r="AMH1052"/>
      <c r="AMI1052"/>
      <c r="AMJ1052"/>
    </row>
    <row r="1053" spans="1:1024">
      <c r="A1053" s="240"/>
      <c r="B1053" s="240"/>
      <c r="C1053" s="240"/>
      <c r="D1053" s="240"/>
      <c r="E1053" s="240"/>
      <c r="F1053" s="240"/>
      <c r="G1053" s="240"/>
      <c r="H1053" s="240"/>
      <c r="I1053" s="240" t="s">
        <v>498</v>
      </c>
      <c r="J1053" s="240" t="s">
        <v>502</v>
      </c>
      <c r="K1053" s="240" t="s">
        <v>49</v>
      </c>
      <c r="L1053" s="240">
        <v>30586</v>
      </c>
      <c r="M1053" s="240">
        <v>30586</v>
      </c>
      <c r="N1053" s="240"/>
      <c r="O1053" s="241">
        <v>31621</v>
      </c>
      <c r="P1053" s="240">
        <v>30694</v>
      </c>
      <c r="Q1053" s="240">
        <v>100.353102726738</v>
      </c>
      <c r="R1053" s="242">
        <v>0.4</v>
      </c>
      <c r="S1053" s="243" t="s">
        <v>501</v>
      </c>
      <c r="T1053"/>
      <c r="U1053"/>
      <c r="V1053"/>
      <c r="W1053"/>
      <c r="X1053"/>
      <c r="Y1053"/>
      <c r="Z1053" s="4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  <c r="VW1053"/>
      <c r="VX1053"/>
      <c r="VY1053"/>
      <c r="VZ1053"/>
      <c r="WA1053"/>
      <c r="WB1053"/>
      <c r="WC1053"/>
      <c r="WD1053"/>
      <c r="WE1053"/>
      <c r="WF1053"/>
      <c r="WG1053"/>
      <c r="WH1053"/>
      <c r="WI1053"/>
      <c r="WJ1053"/>
      <c r="WK1053"/>
      <c r="WL1053"/>
      <c r="WM1053"/>
      <c r="WN1053"/>
      <c r="WO1053"/>
      <c r="WP1053"/>
      <c r="WQ1053"/>
      <c r="WR1053"/>
      <c r="WS1053"/>
      <c r="WT1053"/>
      <c r="WU1053"/>
      <c r="WV1053"/>
      <c r="WW1053"/>
      <c r="WX1053"/>
      <c r="WY1053"/>
      <c r="WZ1053"/>
      <c r="XA1053"/>
      <c r="XB1053"/>
      <c r="XC1053"/>
      <c r="XD1053"/>
      <c r="XE1053"/>
      <c r="XF1053"/>
      <c r="XG1053"/>
      <c r="XH1053"/>
      <c r="XI1053"/>
      <c r="XJ1053"/>
      <c r="XK1053"/>
      <c r="XL1053"/>
      <c r="XM1053"/>
      <c r="XN1053"/>
      <c r="XO1053"/>
      <c r="XP1053"/>
      <c r="XQ1053"/>
      <c r="XR1053"/>
      <c r="XS1053"/>
      <c r="XT1053"/>
      <c r="XU1053"/>
      <c r="XV1053"/>
      <c r="XW1053"/>
      <c r="XX1053"/>
      <c r="XY1053"/>
      <c r="XZ1053"/>
      <c r="YA1053"/>
      <c r="YB1053"/>
      <c r="YC1053"/>
      <c r="YD1053"/>
      <c r="YE1053"/>
      <c r="YF1053"/>
      <c r="YG1053"/>
      <c r="YH1053"/>
      <c r="YI1053"/>
      <c r="YJ1053"/>
      <c r="YK1053"/>
      <c r="YL1053"/>
      <c r="YM1053"/>
      <c r="YN1053"/>
      <c r="YO1053"/>
      <c r="YP1053"/>
      <c r="YQ1053"/>
      <c r="YR1053"/>
      <c r="YS1053"/>
      <c r="YT1053"/>
      <c r="YU1053"/>
      <c r="YV1053"/>
      <c r="YW1053"/>
      <c r="YX1053"/>
      <c r="YY1053"/>
      <c r="YZ1053"/>
      <c r="ZA1053"/>
      <c r="ZB1053"/>
      <c r="ZC1053"/>
      <c r="ZD1053"/>
      <c r="ZE1053"/>
      <c r="ZF1053"/>
      <c r="ZG1053"/>
      <c r="ZH1053"/>
      <c r="ZI1053"/>
      <c r="ZJ1053"/>
      <c r="ZK1053"/>
      <c r="ZL1053"/>
      <c r="ZM1053"/>
      <c r="ZN1053"/>
      <c r="ZO1053"/>
      <c r="ZP1053"/>
      <c r="ZQ1053"/>
      <c r="ZR1053"/>
      <c r="ZS1053"/>
      <c r="ZT1053"/>
      <c r="ZU1053"/>
      <c r="ZV1053"/>
      <c r="ZW1053"/>
      <c r="ZX1053"/>
      <c r="ZY1053"/>
      <c r="ZZ1053"/>
      <c r="AAA1053"/>
      <c r="AAB1053"/>
      <c r="AAC1053"/>
      <c r="AAD1053"/>
      <c r="AAE1053"/>
      <c r="AAF1053"/>
      <c r="AAG1053"/>
      <c r="AAH1053"/>
      <c r="AAI1053"/>
      <c r="AAJ1053"/>
      <c r="AAK1053"/>
      <c r="AAL1053"/>
      <c r="AAM1053"/>
      <c r="AAN1053"/>
      <c r="AAO1053"/>
      <c r="AAP1053"/>
      <c r="AAQ1053"/>
      <c r="AAR1053"/>
      <c r="AAS1053"/>
      <c r="AAT1053"/>
      <c r="AAU1053"/>
      <c r="AAV1053"/>
      <c r="AAW1053"/>
      <c r="AAX1053"/>
      <c r="AAY1053"/>
      <c r="AAZ1053"/>
      <c r="ABA1053"/>
      <c r="ABB1053"/>
      <c r="ABC1053"/>
      <c r="ABD1053"/>
      <c r="ABE1053"/>
      <c r="ABF1053"/>
      <c r="ABG1053"/>
      <c r="ABH1053"/>
      <c r="ABI1053"/>
      <c r="ABJ1053"/>
      <c r="ABK1053"/>
      <c r="ABL1053"/>
      <c r="ABM1053"/>
      <c r="ABN1053"/>
      <c r="ABO1053"/>
      <c r="ABP1053"/>
      <c r="ABQ1053"/>
      <c r="ABR1053"/>
      <c r="ABS1053"/>
      <c r="ABT1053"/>
      <c r="ABU1053"/>
      <c r="ABV1053"/>
      <c r="ABW1053"/>
      <c r="ABX1053"/>
      <c r="ABY1053"/>
      <c r="ABZ1053"/>
      <c r="ACA1053"/>
      <c r="ACB1053"/>
      <c r="ACC1053"/>
      <c r="ACD1053"/>
      <c r="ACE1053"/>
      <c r="ACF1053"/>
      <c r="ACG1053"/>
      <c r="ACH1053"/>
      <c r="ACI1053"/>
      <c r="ACJ1053"/>
      <c r="ACK1053"/>
      <c r="ACL1053"/>
      <c r="ACM1053"/>
      <c r="ACN1053"/>
      <c r="ACO1053"/>
      <c r="ACP1053"/>
      <c r="ACQ1053"/>
      <c r="ACR1053"/>
      <c r="ACS1053"/>
      <c r="ACT1053"/>
      <c r="ACU1053"/>
      <c r="ACV1053"/>
      <c r="ACW1053"/>
      <c r="ACX1053"/>
      <c r="ACY1053"/>
      <c r="ACZ1053"/>
      <c r="ADA1053"/>
      <c r="ADB1053"/>
      <c r="ADC1053"/>
      <c r="ADD1053"/>
      <c r="ADE1053"/>
      <c r="ADF1053"/>
      <c r="ADG1053"/>
      <c r="ADH1053"/>
      <c r="ADI1053"/>
      <c r="ADJ1053"/>
      <c r="ADK1053"/>
      <c r="ADL1053"/>
      <c r="ADM1053"/>
      <c r="ADN1053"/>
      <c r="ADO1053"/>
      <c r="ADP1053"/>
      <c r="ADQ1053"/>
      <c r="ADR1053"/>
      <c r="ADS1053"/>
      <c r="ADT1053"/>
      <c r="ADU1053"/>
      <c r="ADV1053"/>
      <c r="ADW1053"/>
      <c r="ADX1053"/>
      <c r="ADY1053"/>
      <c r="ADZ1053"/>
      <c r="AEA1053"/>
      <c r="AEB1053"/>
      <c r="AEC1053"/>
      <c r="AED1053"/>
      <c r="AEE1053"/>
      <c r="AEF1053"/>
      <c r="AEG1053"/>
      <c r="AEH1053"/>
      <c r="AEI1053"/>
      <c r="AEJ1053"/>
      <c r="AEK1053"/>
      <c r="AEL1053"/>
      <c r="AEM1053"/>
      <c r="AEN1053"/>
      <c r="AEO1053"/>
      <c r="AEP1053"/>
      <c r="AEQ1053"/>
      <c r="AER1053"/>
      <c r="AES1053"/>
      <c r="AET1053"/>
      <c r="AEU1053"/>
      <c r="AEV1053"/>
      <c r="AEW1053"/>
      <c r="AEX1053"/>
      <c r="AEY1053"/>
      <c r="AEZ1053"/>
      <c r="AFA1053"/>
      <c r="AFB1053"/>
      <c r="AFC1053"/>
      <c r="AFD1053"/>
      <c r="AFE1053"/>
      <c r="AFF1053"/>
      <c r="AFG1053"/>
      <c r="AFH1053"/>
      <c r="AFI1053"/>
      <c r="AFJ1053"/>
      <c r="AFK1053"/>
      <c r="AFL1053"/>
      <c r="AFM1053"/>
      <c r="AFN1053"/>
      <c r="AFO1053"/>
      <c r="AFP1053"/>
      <c r="AFQ1053"/>
      <c r="AFR1053"/>
      <c r="AFS1053"/>
      <c r="AFT1053"/>
      <c r="AFU1053"/>
      <c r="AFV1053"/>
      <c r="AFW1053"/>
      <c r="AFX1053"/>
      <c r="AFY1053"/>
      <c r="AFZ1053"/>
      <c r="AGA1053"/>
      <c r="AGB1053"/>
      <c r="AGC1053"/>
      <c r="AGD1053"/>
      <c r="AGE1053"/>
      <c r="AGF1053"/>
      <c r="AGG1053"/>
      <c r="AGH1053"/>
      <c r="AGI1053"/>
      <c r="AGJ1053"/>
      <c r="AGK1053"/>
      <c r="AGL1053"/>
      <c r="AGM1053"/>
      <c r="AGN1053"/>
      <c r="AGO1053"/>
      <c r="AGP1053"/>
      <c r="AGQ1053"/>
      <c r="AGR1053"/>
      <c r="AGS1053"/>
      <c r="AGT1053"/>
      <c r="AGU1053"/>
      <c r="AGV1053"/>
      <c r="AGW1053"/>
      <c r="AGX1053"/>
      <c r="AGY1053"/>
      <c r="AGZ1053"/>
      <c r="AHA1053"/>
      <c r="AHB1053"/>
      <c r="AHC1053"/>
      <c r="AHD1053"/>
      <c r="AHE1053"/>
      <c r="AHF1053"/>
      <c r="AHG1053"/>
      <c r="AHH1053"/>
      <c r="AHI1053"/>
      <c r="AHJ1053"/>
      <c r="AHK1053"/>
      <c r="AHL1053"/>
      <c r="AHM1053"/>
      <c r="AHN1053"/>
      <c r="AHO1053"/>
      <c r="AHP1053"/>
      <c r="AHQ1053"/>
      <c r="AHR1053"/>
      <c r="AHS1053"/>
      <c r="AHT1053"/>
      <c r="AHU1053"/>
      <c r="AHV1053"/>
      <c r="AHW1053"/>
      <c r="AHX1053"/>
      <c r="AHY1053"/>
      <c r="AHZ1053"/>
      <c r="AIA1053"/>
      <c r="AIB1053"/>
      <c r="AIC1053"/>
      <c r="AID1053"/>
      <c r="AIE1053"/>
      <c r="AIF1053"/>
      <c r="AIG1053"/>
      <c r="AIH1053"/>
      <c r="AII1053"/>
      <c r="AIJ1053"/>
      <c r="AIK1053"/>
      <c r="AIL1053"/>
      <c r="AIM1053"/>
      <c r="AIN1053"/>
      <c r="AIO1053"/>
      <c r="AIP1053"/>
      <c r="AIQ1053"/>
      <c r="AIR1053"/>
      <c r="AIS1053"/>
      <c r="AIT1053"/>
      <c r="AIU1053"/>
      <c r="AIV1053"/>
      <c r="AIW1053"/>
      <c r="AIX1053"/>
      <c r="AIY1053"/>
      <c r="AIZ1053"/>
      <c r="AJA1053"/>
      <c r="AJB1053"/>
      <c r="AJC1053"/>
      <c r="AJD1053"/>
      <c r="AJE1053"/>
      <c r="AJF1053"/>
      <c r="AJG1053"/>
      <c r="AJH1053"/>
      <c r="AJI1053"/>
      <c r="AJJ1053"/>
      <c r="AJK1053"/>
      <c r="AJL1053"/>
      <c r="AJM1053"/>
      <c r="AJN1053"/>
      <c r="AJO1053"/>
      <c r="AJP1053"/>
      <c r="AJQ1053"/>
      <c r="AJR1053"/>
      <c r="AJS1053"/>
      <c r="AJT1053"/>
      <c r="AJU1053"/>
      <c r="AJV1053"/>
      <c r="AJW1053"/>
      <c r="AJX1053"/>
      <c r="AJY1053"/>
      <c r="AJZ1053"/>
      <c r="AKA1053"/>
      <c r="AKB1053"/>
      <c r="AKC1053"/>
      <c r="AKD1053"/>
      <c r="AKE1053"/>
      <c r="AKF1053"/>
      <c r="AKG1053"/>
      <c r="AKH1053"/>
      <c r="AKI1053"/>
      <c r="AKJ1053"/>
      <c r="AKK1053"/>
      <c r="AKL1053"/>
      <c r="AKM1053"/>
      <c r="AKN1053"/>
      <c r="AKO1053"/>
      <c r="AKP1053"/>
      <c r="AKQ1053"/>
      <c r="AKR1053"/>
      <c r="AKS1053"/>
      <c r="AKT1053"/>
      <c r="AKU1053"/>
      <c r="AKV1053"/>
      <c r="AKW1053"/>
      <c r="AKX1053"/>
      <c r="AKY1053"/>
      <c r="AKZ1053"/>
      <c r="ALA1053"/>
      <c r="ALB1053"/>
      <c r="ALC1053"/>
      <c r="ALD1053"/>
      <c r="ALE1053"/>
      <c r="ALF1053"/>
      <c r="ALG1053"/>
      <c r="ALH1053"/>
      <c r="ALI1053"/>
      <c r="ALJ1053"/>
      <c r="ALK1053"/>
      <c r="ALL1053"/>
      <c r="ALM1053"/>
      <c r="ALN1053"/>
      <c r="ALO1053"/>
      <c r="ALP1053"/>
      <c r="ALQ1053"/>
      <c r="ALR1053"/>
      <c r="ALS1053"/>
      <c r="ALT1053"/>
      <c r="ALU1053"/>
      <c r="ALV1053"/>
      <c r="ALW1053"/>
      <c r="ALX1053"/>
      <c r="ALY1053"/>
      <c r="ALZ1053"/>
      <c r="AMA1053"/>
      <c r="AMB1053"/>
      <c r="AMC1053"/>
      <c r="AMD1053"/>
      <c r="AME1053"/>
      <c r="AMF1053"/>
      <c r="AMG1053"/>
      <c r="AMH1053"/>
      <c r="AMI1053"/>
      <c r="AMJ1053"/>
    </row>
    <row r="1054" spans="1:1024" ht="57">
      <c r="A1054" s="240" t="s">
        <v>520</v>
      </c>
      <c r="B1054" s="240" t="s">
        <v>496</v>
      </c>
      <c r="C1054" s="240">
        <v>2403841443</v>
      </c>
      <c r="D1054" s="240">
        <v>3459687222</v>
      </c>
      <c r="E1054" s="240">
        <v>1055845779</v>
      </c>
      <c r="F1054" s="240">
        <v>43.9</v>
      </c>
      <c r="G1054" s="240">
        <v>3562720313</v>
      </c>
      <c r="H1054" s="240">
        <v>97.1</v>
      </c>
      <c r="I1054" s="240"/>
      <c r="J1054" s="240"/>
      <c r="K1054" s="240"/>
      <c r="L1054" s="240"/>
      <c r="M1054" s="240"/>
      <c r="N1054" s="240"/>
      <c r="O1054" s="241"/>
      <c r="P1054" s="240"/>
      <c r="Q1054" s="240"/>
      <c r="R1054" s="242"/>
      <c r="S1054" s="243"/>
      <c r="T1054"/>
      <c r="U1054"/>
      <c r="V1054"/>
      <c r="W1054"/>
      <c r="X1054"/>
      <c r="Y1054"/>
      <c r="Z1054" s="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  <c r="ALZ1054"/>
      <c r="AMA1054"/>
      <c r="AMB1054"/>
      <c r="AMC1054"/>
      <c r="AMD1054"/>
      <c r="AME1054"/>
      <c r="AMF1054"/>
      <c r="AMG1054"/>
      <c r="AMH1054"/>
      <c r="AMI1054"/>
      <c r="AMJ1054"/>
    </row>
    <row r="1055" spans="1:1024" ht="28.5">
      <c r="A1055" s="240" t="s">
        <v>497</v>
      </c>
      <c r="B1055" s="240"/>
      <c r="C1055" s="240"/>
      <c r="D1055" s="240"/>
      <c r="E1055" s="240"/>
      <c r="F1055" s="240"/>
      <c r="G1055" s="240"/>
      <c r="H1055" s="240"/>
      <c r="I1055" s="240" t="s">
        <v>498</v>
      </c>
      <c r="J1055" s="240" t="s">
        <v>521</v>
      </c>
      <c r="K1055" s="240" t="s">
        <v>49</v>
      </c>
      <c r="L1055" s="240">
        <v>22382</v>
      </c>
      <c r="M1055" s="240">
        <v>22382</v>
      </c>
      <c r="N1055" s="240"/>
      <c r="O1055" s="241">
        <v>22279</v>
      </c>
      <c r="P1055" s="240">
        <v>22385</v>
      </c>
      <c r="Q1055" s="240">
        <v>100.013403627915</v>
      </c>
      <c r="R1055" s="242">
        <v>0</v>
      </c>
      <c r="S1055" s="243" t="s">
        <v>501</v>
      </c>
      <c r="T1055"/>
      <c r="U1055"/>
      <c r="V1055"/>
      <c r="W1055"/>
      <c r="X1055"/>
      <c r="Y1055"/>
      <c r="Z1055" s="4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  <c r="ALZ1055"/>
      <c r="AMA1055"/>
      <c r="AMB1055"/>
      <c r="AMC1055"/>
      <c r="AMD1055"/>
      <c r="AME1055"/>
      <c r="AMF1055"/>
      <c r="AMG1055"/>
      <c r="AMH1055"/>
      <c r="AMI1055"/>
      <c r="AMJ1055"/>
    </row>
    <row r="1056" spans="1:1024" ht="42.75">
      <c r="A1056" s="240" t="s">
        <v>522</v>
      </c>
      <c r="B1056" s="240" t="s">
        <v>523</v>
      </c>
      <c r="C1056" s="240">
        <v>4150160762</v>
      </c>
      <c r="D1056" s="240">
        <v>2352935869</v>
      </c>
      <c r="E1056" s="240">
        <v>-1797224893</v>
      </c>
      <c r="F1056" s="240">
        <v>-43.3</v>
      </c>
      <c r="G1056" s="240">
        <v>3380362561</v>
      </c>
      <c r="H1056" s="240">
        <v>69.599999999999994</v>
      </c>
      <c r="I1056" s="240"/>
      <c r="J1056" s="240"/>
      <c r="K1056" s="240"/>
      <c r="L1056" s="240"/>
      <c r="M1056" s="240"/>
      <c r="N1056" s="240"/>
      <c r="O1056" s="241"/>
      <c r="P1056" s="240"/>
      <c r="Q1056" s="240"/>
      <c r="R1056" s="242"/>
      <c r="S1056" s="243"/>
      <c r="T1056"/>
      <c r="U1056"/>
      <c r="V1056"/>
      <c r="W1056"/>
      <c r="X1056"/>
      <c r="Y1056"/>
      <c r="Z1056" s="4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  <c r="ALZ1056"/>
      <c r="AMA1056"/>
      <c r="AMB1056"/>
      <c r="AMC1056"/>
      <c r="AMD1056"/>
      <c r="AME1056"/>
      <c r="AMF1056"/>
      <c r="AMG1056"/>
      <c r="AMH1056"/>
      <c r="AMI1056"/>
      <c r="AMJ1056"/>
    </row>
    <row r="1057" spans="1:1024" ht="18.75" customHeight="1">
      <c r="A1057" s="240" t="s">
        <v>524</v>
      </c>
      <c r="B1057" s="240"/>
      <c r="C1057" s="240"/>
      <c r="D1057" s="240"/>
      <c r="E1057" s="240"/>
      <c r="F1057" s="240"/>
      <c r="G1057" s="240"/>
      <c r="H1057" s="240"/>
      <c r="I1057" s="240" t="s">
        <v>498</v>
      </c>
      <c r="J1057" s="240" t="s">
        <v>322</v>
      </c>
      <c r="K1057" s="240" t="s">
        <v>323</v>
      </c>
      <c r="L1057" s="240">
        <v>451031</v>
      </c>
      <c r="M1057" s="240">
        <v>451031</v>
      </c>
      <c r="N1057" s="240"/>
      <c r="O1057" s="241">
        <v>1011991</v>
      </c>
      <c r="P1057" s="240">
        <v>443192</v>
      </c>
      <c r="Q1057" s="240">
        <v>98.3</v>
      </c>
      <c r="R1057" s="242">
        <v>-1.7</v>
      </c>
      <c r="S1057" s="243" t="s">
        <v>525</v>
      </c>
      <c r="T1057"/>
      <c r="U1057"/>
      <c r="V1057"/>
      <c r="W1057"/>
      <c r="X1057"/>
      <c r="Y1057"/>
      <c r="Z1057" s="4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  <c r="ALZ1057"/>
      <c r="AMA1057"/>
      <c r="AMB1057"/>
      <c r="AMC1057"/>
      <c r="AMD1057"/>
      <c r="AME1057"/>
      <c r="AMF1057"/>
      <c r="AMG1057"/>
      <c r="AMH1057"/>
      <c r="AMI1057"/>
      <c r="AMJ1057"/>
    </row>
    <row r="1058" spans="1:1024" ht="18.75" customHeight="1">
      <c r="A1058" s="240" t="s">
        <v>526</v>
      </c>
      <c r="B1058" s="240" t="s">
        <v>523</v>
      </c>
      <c r="C1058" s="240"/>
      <c r="D1058" s="240">
        <v>6768212335</v>
      </c>
      <c r="E1058" s="240">
        <v>6768212335</v>
      </c>
      <c r="F1058" s="240" t="s">
        <v>238</v>
      </c>
      <c r="G1058" s="240">
        <v>7170433599</v>
      </c>
      <c r="H1058" s="240">
        <v>94.4</v>
      </c>
      <c r="I1058" s="240"/>
      <c r="J1058" s="240"/>
      <c r="K1058" s="240"/>
      <c r="L1058" s="240"/>
      <c r="M1058" s="240"/>
      <c r="N1058" s="240"/>
      <c r="O1058" s="241"/>
      <c r="P1058" s="240"/>
      <c r="Q1058" s="240"/>
      <c r="R1058" s="242"/>
      <c r="S1058" s="243"/>
      <c r="T1058"/>
      <c r="U1058"/>
      <c r="V1058"/>
      <c r="W1058"/>
      <c r="X1058"/>
      <c r="Y1058"/>
      <c r="Z1058" s="4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  <c r="ALZ1058"/>
      <c r="AMA1058"/>
      <c r="AMB1058"/>
      <c r="AMC1058"/>
      <c r="AMD1058"/>
      <c r="AME1058"/>
      <c r="AMF1058"/>
      <c r="AMG1058"/>
      <c r="AMH1058"/>
      <c r="AMI1058"/>
      <c r="AMJ1058"/>
    </row>
    <row r="1059" spans="1:1024" ht="18.75" customHeight="1">
      <c r="A1059" s="240" t="s">
        <v>497</v>
      </c>
      <c r="B1059" s="240"/>
      <c r="C1059" s="240"/>
      <c r="D1059" s="240"/>
      <c r="E1059" s="240"/>
      <c r="F1059" s="240"/>
      <c r="G1059" s="240"/>
      <c r="H1059" s="240"/>
      <c r="I1059" s="240" t="s">
        <v>498</v>
      </c>
      <c r="J1059" s="240" t="s">
        <v>527</v>
      </c>
      <c r="K1059" s="240" t="s">
        <v>170</v>
      </c>
      <c r="L1059" s="240">
        <v>567196</v>
      </c>
      <c r="M1059" s="240">
        <v>567196</v>
      </c>
      <c r="N1059" s="240"/>
      <c r="O1059" s="241">
        <v>343606</v>
      </c>
      <c r="P1059" s="240">
        <v>696494</v>
      </c>
      <c r="Q1059" s="240">
        <v>122.79599997179101</v>
      </c>
      <c r="R1059" s="242">
        <v>22.8</v>
      </c>
      <c r="S1059" s="243" t="s">
        <v>528</v>
      </c>
      <c r="T1059"/>
      <c r="U1059"/>
      <c r="V1059"/>
      <c r="W1059"/>
      <c r="X1059"/>
      <c r="Y1059"/>
      <c r="Z1059" s="4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  <c r="ALZ1059"/>
      <c r="AMA1059"/>
      <c r="AMB1059"/>
      <c r="AMC1059"/>
      <c r="AMD1059"/>
      <c r="AME1059"/>
      <c r="AMF1059"/>
      <c r="AMG1059"/>
      <c r="AMH1059"/>
      <c r="AMI1059"/>
      <c r="AMJ1059"/>
    </row>
    <row r="1060" spans="1:1024" ht="18.75" customHeight="1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 s="1">
        <v>2014</v>
      </c>
      <c r="W1060" s="1">
        <v>2015</v>
      </c>
      <c r="X1060"/>
      <c r="Y1060"/>
      <c r="Z1060" s="4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  <c r="ALZ1060"/>
      <c r="AMA1060"/>
      <c r="AMB1060"/>
      <c r="AMC1060"/>
      <c r="AMD1060"/>
      <c r="AME1060"/>
      <c r="AMF1060"/>
      <c r="AMG1060"/>
      <c r="AMH1060"/>
      <c r="AMI1060"/>
      <c r="AMJ1060"/>
    </row>
    <row r="1061" spans="1:1024" ht="15" customHeight="1">
      <c r="A1061" s="464" t="s">
        <v>462</v>
      </c>
      <c r="B1061" s="464"/>
      <c r="C1061" s="464"/>
      <c r="D1061" s="464"/>
      <c r="E1061" s="464"/>
      <c r="F1061" s="464"/>
      <c r="G1061" s="464"/>
      <c r="H1061" s="464"/>
      <c r="I1061" s="464"/>
      <c r="J1061" s="464"/>
      <c r="K1061" s="464"/>
      <c r="L1061" s="464"/>
      <c r="M1061"/>
      <c r="N1061"/>
      <c r="O1061"/>
      <c r="P1061"/>
      <c r="Q1061"/>
      <c r="R1061"/>
      <c r="S1061"/>
      <c r="T1061"/>
      <c r="U1061" s="244" t="s">
        <v>529</v>
      </c>
      <c r="V1061" s="1">
        <f>Sheet1!C1028+Sheet1!C1037+Sheet1!C1042+Sheet1!C1045</f>
        <v>47024003167</v>
      </c>
      <c r="W1061" s="1">
        <f>Sheet1!D1028+Sheet1!D1037+Sheet1!D1042+Sheet1!D1045</f>
        <v>65742615190</v>
      </c>
      <c r="X1061" s="1">
        <v>47024003.164999999</v>
      </c>
      <c r="Y1061"/>
      <c r="Z1061" s="4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  <c r="ALZ1061"/>
      <c r="AMA1061"/>
      <c r="AMB1061"/>
      <c r="AMC1061"/>
      <c r="AMD1061"/>
      <c r="AME1061"/>
      <c r="AMF1061"/>
      <c r="AMG1061"/>
      <c r="AMH1061"/>
      <c r="AMI1061"/>
      <c r="AMJ1061"/>
    </row>
    <row r="1062" spans="1:1024" ht="15" customHeight="1">
      <c r="A1062" s="464" t="s">
        <v>1</v>
      </c>
      <c r="B1062" s="464"/>
      <c r="C1062" s="464"/>
      <c r="D1062" s="464"/>
      <c r="E1062" s="464"/>
      <c r="F1062" s="464"/>
      <c r="G1062" s="464"/>
      <c r="H1062" s="464"/>
      <c r="I1062" s="464"/>
      <c r="J1062" s="464"/>
      <c r="K1062" s="464"/>
      <c r="L1062" s="464"/>
      <c r="M1062"/>
      <c r="N1062"/>
      <c r="O1062"/>
      <c r="P1062"/>
      <c r="Q1062"/>
      <c r="R1062"/>
      <c r="S1062"/>
      <c r="T1062"/>
      <c r="U1062" s="244" t="s">
        <v>530</v>
      </c>
      <c r="V1062" s="1">
        <f>Sheet1!C1017+Sheet1!C1020+Sheet1!C1023+Sheet1!C1026+Sheet1!C1028+Sheet1!C1037+Sheet1!C1042+Sheet1!C1045+Sheet1!C1051+Sheet1!C1054+Sheet1!C1056+Sheet1!C1058</f>
        <v>348027132097</v>
      </c>
      <c r="W1062" s="1">
        <f>Sheet1!D1017+Sheet1!D1020+Sheet1!D1023+Sheet1!D1026+Sheet1!D1028+Sheet1!D1037+Sheet1!D1042+Sheet1!D1045+Sheet1!D1051+Sheet1!D1054+Sheet1!D1056+Sheet1!D1058</f>
        <v>510864538093</v>
      </c>
      <c r="X1062" s="1">
        <v>261491990.44999999</v>
      </c>
      <c r="Y1062" s="245">
        <f>Sheet1!V1061/Sheet1!V1062</f>
        <v>0.13511591146259758</v>
      </c>
      <c r="Z1062" s="5">
        <f>Sheet1!W1061/Sheet1!W1062</f>
        <v>0.12868893862825126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  <c r="VW1062"/>
      <c r="VX1062"/>
      <c r="VY1062"/>
      <c r="VZ1062"/>
      <c r="WA1062"/>
      <c r="WB1062"/>
      <c r="WC1062"/>
      <c r="WD1062"/>
      <c r="WE1062"/>
      <c r="WF1062"/>
      <c r="WG1062"/>
      <c r="WH1062"/>
      <c r="WI1062"/>
      <c r="WJ1062"/>
      <c r="WK1062"/>
      <c r="WL1062"/>
      <c r="WM1062"/>
      <c r="WN1062"/>
      <c r="WO1062"/>
      <c r="WP1062"/>
      <c r="WQ1062"/>
      <c r="WR1062"/>
      <c r="WS1062"/>
      <c r="WT1062"/>
      <c r="WU1062"/>
      <c r="WV1062"/>
      <c r="WW1062"/>
      <c r="WX1062"/>
      <c r="WY1062"/>
      <c r="WZ1062"/>
      <c r="XA1062"/>
      <c r="XB1062"/>
      <c r="XC1062"/>
      <c r="XD1062"/>
      <c r="XE1062"/>
      <c r="XF1062"/>
      <c r="XG1062"/>
      <c r="XH1062"/>
      <c r="XI1062"/>
      <c r="XJ1062"/>
      <c r="XK1062"/>
      <c r="XL1062"/>
      <c r="XM1062"/>
      <c r="XN1062"/>
      <c r="XO1062"/>
      <c r="XP1062"/>
      <c r="XQ1062"/>
      <c r="XR1062"/>
      <c r="XS1062"/>
      <c r="XT1062"/>
      <c r="XU1062"/>
      <c r="XV1062"/>
      <c r="XW1062"/>
      <c r="XX1062"/>
      <c r="XY1062"/>
      <c r="XZ1062"/>
      <c r="YA1062"/>
      <c r="YB1062"/>
      <c r="YC1062"/>
      <c r="YD1062"/>
      <c r="YE1062"/>
      <c r="YF1062"/>
      <c r="YG1062"/>
      <c r="YH1062"/>
      <c r="YI1062"/>
      <c r="YJ1062"/>
      <c r="YK1062"/>
      <c r="YL1062"/>
      <c r="YM1062"/>
      <c r="YN1062"/>
      <c r="YO1062"/>
      <c r="YP1062"/>
      <c r="YQ1062"/>
      <c r="YR1062"/>
      <c r="YS1062"/>
      <c r="YT1062"/>
      <c r="YU1062"/>
      <c r="YV1062"/>
      <c r="YW1062"/>
      <c r="YX1062"/>
      <c r="YY1062"/>
      <c r="YZ1062"/>
      <c r="ZA1062"/>
      <c r="ZB1062"/>
      <c r="ZC1062"/>
      <c r="ZD1062"/>
      <c r="ZE1062"/>
      <c r="ZF1062"/>
      <c r="ZG1062"/>
      <c r="ZH1062"/>
      <c r="ZI1062"/>
      <c r="ZJ1062"/>
      <c r="ZK1062"/>
      <c r="ZL1062"/>
      <c r="ZM1062"/>
      <c r="ZN1062"/>
      <c r="ZO1062"/>
      <c r="ZP1062"/>
      <c r="ZQ1062"/>
      <c r="ZR1062"/>
      <c r="ZS1062"/>
      <c r="ZT1062"/>
      <c r="ZU1062"/>
      <c r="ZV1062"/>
      <c r="ZW1062"/>
      <c r="ZX1062"/>
      <c r="ZY1062"/>
      <c r="ZZ1062"/>
      <c r="AAA1062"/>
      <c r="AAB1062"/>
      <c r="AAC1062"/>
      <c r="AAD1062"/>
      <c r="AAE1062"/>
      <c r="AAF1062"/>
      <c r="AAG1062"/>
      <c r="AAH1062"/>
      <c r="AAI1062"/>
      <c r="AAJ1062"/>
      <c r="AAK1062"/>
      <c r="AAL1062"/>
      <c r="AAM1062"/>
      <c r="AAN1062"/>
      <c r="AAO1062"/>
      <c r="AAP1062"/>
      <c r="AAQ1062"/>
      <c r="AAR1062"/>
      <c r="AAS1062"/>
      <c r="AAT1062"/>
      <c r="AAU1062"/>
      <c r="AAV1062"/>
      <c r="AAW1062"/>
      <c r="AAX1062"/>
      <c r="AAY1062"/>
      <c r="AAZ1062"/>
      <c r="ABA1062"/>
      <c r="ABB1062"/>
      <c r="ABC1062"/>
      <c r="ABD1062"/>
      <c r="ABE1062"/>
      <c r="ABF1062"/>
      <c r="ABG1062"/>
      <c r="ABH1062"/>
      <c r="ABI1062"/>
      <c r="ABJ1062"/>
      <c r="ABK1062"/>
      <c r="ABL1062"/>
      <c r="ABM1062"/>
      <c r="ABN1062"/>
      <c r="ABO1062"/>
      <c r="ABP1062"/>
      <c r="ABQ1062"/>
      <c r="ABR1062"/>
      <c r="ABS1062"/>
      <c r="ABT1062"/>
      <c r="ABU1062"/>
      <c r="ABV1062"/>
      <c r="ABW1062"/>
      <c r="ABX1062"/>
      <c r="ABY1062"/>
      <c r="ABZ1062"/>
      <c r="ACA1062"/>
      <c r="ACB1062"/>
      <c r="ACC1062"/>
      <c r="ACD1062"/>
      <c r="ACE1062"/>
      <c r="ACF1062"/>
      <c r="ACG1062"/>
      <c r="ACH1062"/>
      <c r="ACI1062"/>
      <c r="ACJ1062"/>
      <c r="ACK1062"/>
      <c r="ACL1062"/>
      <c r="ACM1062"/>
      <c r="ACN1062"/>
      <c r="ACO1062"/>
      <c r="ACP1062"/>
      <c r="ACQ1062"/>
      <c r="ACR1062"/>
      <c r="ACS1062"/>
      <c r="ACT1062"/>
      <c r="ACU1062"/>
      <c r="ACV1062"/>
      <c r="ACW1062"/>
      <c r="ACX1062"/>
      <c r="ACY1062"/>
      <c r="ACZ1062"/>
      <c r="ADA1062"/>
      <c r="ADB1062"/>
      <c r="ADC1062"/>
      <c r="ADD1062"/>
      <c r="ADE1062"/>
      <c r="ADF1062"/>
      <c r="ADG1062"/>
      <c r="ADH1062"/>
      <c r="ADI1062"/>
      <c r="ADJ1062"/>
      <c r="ADK1062"/>
      <c r="ADL1062"/>
      <c r="ADM1062"/>
      <c r="ADN1062"/>
      <c r="ADO1062"/>
      <c r="ADP1062"/>
      <c r="ADQ1062"/>
      <c r="ADR1062"/>
      <c r="ADS1062"/>
      <c r="ADT1062"/>
      <c r="ADU1062"/>
      <c r="ADV1062"/>
      <c r="ADW1062"/>
      <c r="ADX1062"/>
      <c r="ADY1062"/>
      <c r="ADZ1062"/>
      <c r="AEA1062"/>
      <c r="AEB1062"/>
      <c r="AEC1062"/>
      <c r="AED1062"/>
      <c r="AEE1062"/>
      <c r="AEF1062"/>
      <c r="AEG1062"/>
      <c r="AEH1062"/>
      <c r="AEI1062"/>
      <c r="AEJ1062"/>
      <c r="AEK1062"/>
      <c r="AEL1062"/>
      <c r="AEM1062"/>
      <c r="AEN1062"/>
      <c r="AEO1062"/>
      <c r="AEP1062"/>
      <c r="AEQ1062"/>
      <c r="AER1062"/>
      <c r="AES1062"/>
      <c r="AET1062"/>
      <c r="AEU1062"/>
      <c r="AEV1062"/>
      <c r="AEW1062"/>
      <c r="AEX1062"/>
      <c r="AEY1062"/>
      <c r="AEZ1062"/>
      <c r="AFA1062"/>
      <c r="AFB1062"/>
      <c r="AFC1062"/>
      <c r="AFD1062"/>
      <c r="AFE1062"/>
      <c r="AFF1062"/>
      <c r="AFG1062"/>
      <c r="AFH1062"/>
      <c r="AFI1062"/>
      <c r="AFJ1062"/>
      <c r="AFK1062"/>
      <c r="AFL1062"/>
      <c r="AFM1062"/>
      <c r="AFN1062"/>
      <c r="AFO1062"/>
      <c r="AFP1062"/>
      <c r="AFQ1062"/>
      <c r="AFR1062"/>
      <c r="AFS1062"/>
      <c r="AFT1062"/>
      <c r="AFU1062"/>
      <c r="AFV1062"/>
      <c r="AFW1062"/>
      <c r="AFX1062"/>
      <c r="AFY1062"/>
      <c r="AFZ1062"/>
      <c r="AGA1062"/>
      <c r="AGB1062"/>
      <c r="AGC1062"/>
      <c r="AGD1062"/>
      <c r="AGE1062"/>
      <c r="AGF1062"/>
      <c r="AGG1062"/>
      <c r="AGH1062"/>
      <c r="AGI1062"/>
      <c r="AGJ1062"/>
      <c r="AGK1062"/>
      <c r="AGL1062"/>
      <c r="AGM1062"/>
      <c r="AGN1062"/>
      <c r="AGO1062"/>
      <c r="AGP1062"/>
      <c r="AGQ1062"/>
      <c r="AGR1062"/>
      <c r="AGS1062"/>
      <c r="AGT1062"/>
      <c r="AGU1062"/>
      <c r="AGV1062"/>
      <c r="AGW1062"/>
      <c r="AGX1062"/>
      <c r="AGY1062"/>
      <c r="AGZ1062"/>
      <c r="AHA1062"/>
      <c r="AHB1062"/>
      <c r="AHC1062"/>
      <c r="AHD1062"/>
      <c r="AHE1062"/>
      <c r="AHF1062"/>
      <c r="AHG1062"/>
      <c r="AHH1062"/>
      <c r="AHI1062"/>
      <c r="AHJ1062"/>
      <c r="AHK1062"/>
      <c r="AHL1062"/>
      <c r="AHM1062"/>
      <c r="AHN1062"/>
      <c r="AHO1062"/>
      <c r="AHP1062"/>
      <c r="AHQ1062"/>
      <c r="AHR1062"/>
      <c r="AHS1062"/>
      <c r="AHT1062"/>
      <c r="AHU1062"/>
      <c r="AHV1062"/>
      <c r="AHW1062"/>
      <c r="AHX1062"/>
      <c r="AHY1062"/>
      <c r="AHZ1062"/>
      <c r="AIA1062"/>
      <c r="AIB1062"/>
      <c r="AIC1062"/>
      <c r="AID1062"/>
      <c r="AIE1062"/>
      <c r="AIF1062"/>
      <c r="AIG1062"/>
      <c r="AIH1062"/>
      <c r="AII1062"/>
      <c r="AIJ1062"/>
      <c r="AIK1062"/>
      <c r="AIL1062"/>
      <c r="AIM1062"/>
      <c r="AIN1062"/>
      <c r="AIO1062"/>
      <c r="AIP1062"/>
      <c r="AIQ1062"/>
      <c r="AIR1062"/>
      <c r="AIS1062"/>
      <c r="AIT1062"/>
      <c r="AIU1062"/>
      <c r="AIV1062"/>
      <c r="AIW1062"/>
      <c r="AIX1062"/>
      <c r="AIY1062"/>
      <c r="AIZ1062"/>
      <c r="AJA1062"/>
      <c r="AJB1062"/>
      <c r="AJC1062"/>
      <c r="AJD1062"/>
      <c r="AJE1062"/>
      <c r="AJF1062"/>
      <c r="AJG1062"/>
      <c r="AJH1062"/>
      <c r="AJI1062"/>
      <c r="AJJ1062"/>
      <c r="AJK1062"/>
      <c r="AJL1062"/>
      <c r="AJM1062"/>
      <c r="AJN1062"/>
      <c r="AJO1062"/>
      <c r="AJP1062"/>
      <c r="AJQ1062"/>
      <c r="AJR1062"/>
      <c r="AJS1062"/>
      <c r="AJT1062"/>
      <c r="AJU1062"/>
      <c r="AJV1062"/>
      <c r="AJW1062"/>
      <c r="AJX1062"/>
      <c r="AJY1062"/>
      <c r="AJZ1062"/>
      <c r="AKA1062"/>
      <c r="AKB1062"/>
      <c r="AKC1062"/>
      <c r="AKD1062"/>
      <c r="AKE1062"/>
      <c r="AKF1062"/>
      <c r="AKG1062"/>
      <c r="AKH1062"/>
      <c r="AKI1062"/>
      <c r="AKJ1062"/>
      <c r="AKK1062"/>
      <c r="AKL1062"/>
      <c r="AKM1062"/>
      <c r="AKN1062"/>
      <c r="AKO1062"/>
      <c r="AKP1062"/>
      <c r="AKQ1062"/>
      <c r="AKR1062"/>
      <c r="AKS1062"/>
      <c r="AKT1062"/>
      <c r="AKU1062"/>
      <c r="AKV1062"/>
      <c r="AKW1062"/>
      <c r="AKX1062"/>
      <c r="AKY1062"/>
      <c r="AKZ1062"/>
      <c r="ALA1062"/>
      <c r="ALB1062"/>
      <c r="ALC1062"/>
      <c r="ALD1062"/>
      <c r="ALE1062"/>
      <c r="ALF1062"/>
      <c r="ALG1062"/>
      <c r="ALH1062"/>
      <c r="ALI1062"/>
      <c r="ALJ1062"/>
      <c r="ALK1062"/>
      <c r="ALL1062"/>
      <c r="ALM1062"/>
      <c r="ALN1062"/>
      <c r="ALO1062"/>
      <c r="ALP1062"/>
      <c r="ALQ1062"/>
      <c r="ALR1062"/>
      <c r="ALS1062"/>
      <c r="ALT1062"/>
      <c r="ALU1062"/>
      <c r="ALV1062"/>
      <c r="ALW1062"/>
      <c r="ALX1062"/>
      <c r="ALY1062"/>
      <c r="ALZ1062"/>
      <c r="AMA1062"/>
      <c r="AMB1062"/>
      <c r="AMC1062"/>
      <c r="AMD1062"/>
      <c r="AME1062"/>
      <c r="AMF1062"/>
      <c r="AMG1062"/>
      <c r="AMH1062"/>
      <c r="AMI1062"/>
      <c r="AMJ1062"/>
    </row>
    <row r="1063" spans="1:1024" ht="15" customHeight="1">
      <c r="A1063" s="464" t="s">
        <v>531</v>
      </c>
      <c r="B1063" s="464"/>
      <c r="C1063" s="464"/>
      <c r="D1063" s="464"/>
      <c r="E1063" s="464"/>
      <c r="F1063" s="464"/>
      <c r="G1063" s="464"/>
      <c r="H1063" s="464"/>
      <c r="I1063" s="464"/>
      <c r="J1063" s="464"/>
      <c r="K1063" s="464"/>
      <c r="L1063" s="464"/>
      <c r="M1063"/>
      <c r="N1063"/>
      <c r="O1063"/>
      <c r="P1063"/>
      <c r="Q1063"/>
      <c r="R1063"/>
      <c r="S1063"/>
      <c r="T1063"/>
      <c r="U1063" s="244" t="s">
        <v>532</v>
      </c>
      <c r="V1063" s="1">
        <f>Sheet1!C1017+Sheet1!C1020+Sheet1!C1023+Sheet1!C1026+Sheet1!C1028+Sheet1!C1037+Sheet1!C1042+Sheet1!C1045+Sheet1!C1051</f>
        <v>341473129892</v>
      </c>
      <c r="W1063" s="1">
        <f>Sheet1!D1017+Sheet1!D1020+Sheet1!D1023+Sheet1!D1026+Sheet1!D1028+Sheet1!D1037+Sheet1!D1042+Sheet1!D1045+Sheet1!D1051</f>
        <v>498283702667</v>
      </c>
      <c r="X1063"/>
      <c r="Y1063" s="245">
        <f>Sheet1!V1061/Sheet1!V1063</f>
        <v>0.13770923405268401</v>
      </c>
      <c r="Z1063" s="5">
        <f>Sheet1!W1061/Sheet1!W1063</f>
        <v>0.13193812046856246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  <c r="VW1063"/>
      <c r="VX1063"/>
      <c r="VY1063"/>
      <c r="VZ1063"/>
      <c r="WA1063"/>
      <c r="WB1063"/>
      <c r="WC1063"/>
      <c r="WD1063"/>
      <c r="WE1063"/>
      <c r="WF1063"/>
      <c r="WG1063"/>
      <c r="WH1063"/>
      <c r="WI1063"/>
      <c r="WJ1063"/>
      <c r="WK1063"/>
      <c r="WL1063"/>
      <c r="WM1063"/>
      <c r="WN1063"/>
      <c r="WO1063"/>
      <c r="WP1063"/>
      <c r="WQ1063"/>
      <c r="WR1063"/>
      <c r="WS1063"/>
      <c r="WT1063"/>
      <c r="WU1063"/>
      <c r="WV1063"/>
      <c r="WW1063"/>
      <c r="WX1063"/>
      <c r="WY1063"/>
      <c r="WZ1063"/>
      <c r="XA1063"/>
      <c r="XB1063"/>
      <c r="XC1063"/>
      <c r="XD1063"/>
      <c r="XE1063"/>
      <c r="XF1063"/>
      <c r="XG1063"/>
      <c r="XH1063"/>
      <c r="XI1063"/>
      <c r="XJ1063"/>
      <c r="XK1063"/>
      <c r="XL1063"/>
      <c r="XM1063"/>
      <c r="XN1063"/>
      <c r="XO1063"/>
      <c r="XP1063"/>
      <c r="XQ1063"/>
      <c r="XR1063"/>
      <c r="XS1063"/>
      <c r="XT1063"/>
      <c r="XU1063"/>
      <c r="XV1063"/>
      <c r="XW1063"/>
      <c r="XX1063"/>
      <c r="XY1063"/>
      <c r="XZ1063"/>
      <c r="YA1063"/>
      <c r="YB1063"/>
      <c r="YC1063"/>
      <c r="YD1063"/>
      <c r="YE1063"/>
      <c r="YF1063"/>
      <c r="YG1063"/>
      <c r="YH1063"/>
      <c r="YI1063"/>
      <c r="YJ1063"/>
      <c r="YK1063"/>
      <c r="YL1063"/>
      <c r="YM1063"/>
      <c r="YN1063"/>
      <c r="YO1063"/>
      <c r="YP1063"/>
      <c r="YQ1063"/>
      <c r="YR1063"/>
      <c r="YS1063"/>
      <c r="YT1063"/>
      <c r="YU1063"/>
      <c r="YV1063"/>
      <c r="YW1063"/>
      <c r="YX1063"/>
      <c r="YY1063"/>
      <c r="YZ1063"/>
      <c r="ZA1063"/>
      <c r="ZB1063"/>
      <c r="ZC1063"/>
      <c r="ZD1063"/>
      <c r="ZE1063"/>
      <c r="ZF1063"/>
      <c r="ZG1063"/>
      <c r="ZH1063"/>
      <c r="ZI1063"/>
      <c r="ZJ1063"/>
      <c r="ZK1063"/>
      <c r="ZL1063"/>
      <c r="ZM1063"/>
      <c r="ZN1063"/>
      <c r="ZO1063"/>
      <c r="ZP1063"/>
      <c r="ZQ1063"/>
      <c r="ZR1063"/>
      <c r="ZS1063"/>
      <c r="ZT1063"/>
      <c r="ZU1063"/>
      <c r="ZV1063"/>
      <c r="ZW1063"/>
      <c r="ZX1063"/>
      <c r="ZY1063"/>
      <c r="ZZ1063"/>
      <c r="AAA1063"/>
      <c r="AAB1063"/>
      <c r="AAC1063"/>
      <c r="AAD1063"/>
      <c r="AAE1063"/>
      <c r="AAF1063"/>
      <c r="AAG1063"/>
      <c r="AAH1063"/>
      <c r="AAI1063"/>
      <c r="AAJ1063"/>
      <c r="AAK1063"/>
      <c r="AAL1063"/>
      <c r="AAM1063"/>
      <c r="AAN1063"/>
      <c r="AAO1063"/>
      <c r="AAP1063"/>
      <c r="AAQ1063"/>
      <c r="AAR1063"/>
      <c r="AAS1063"/>
      <c r="AAT1063"/>
      <c r="AAU1063"/>
      <c r="AAV1063"/>
      <c r="AAW1063"/>
      <c r="AAX1063"/>
      <c r="AAY1063"/>
      <c r="AAZ1063"/>
      <c r="ABA1063"/>
      <c r="ABB1063"/>
      <c r="ABC1063"/>
      <c r="ABD1063"/>
      <c r="ABE1063"/>
      <c r="ABF1063"/>
      <c r="ABG1063"/>
      <c r="ABH1063"/>
      <c r="ABI1063"/>
      <c r="ABJ1063"/>
      <c r="ABK1063"/>
      <c r="ABL1063"/>
      <c r="ABM1063"/>
      <c r="ABN1063"/>
      <c r="ABO1063"/>
      <c r="ABP1063"/>
      <c r="ABQ1063"/>
      <c r="ABR1063"/>
      <c r="ABS1063"/>
      <c r="ABT1063"/>
      <c r="ABU1063"/>
      <c r="ABV1063"/>
      <c r="ABW1063"/>
      <c r="ABX1063"/>
      <c r="ABY1063"/>
      <c r="ABZ1063"/>
      <c r="ACA1063"/>
      <c r="ACB1063"/>
      <c r="ACC1063"/>
      <c r="ACD1063"/>
      <c r="ACE1063"/>
      <c r="ACF1063"/>
      <c r="ACG1063"/>
      <c r="ACH1063"/>
      <c r="ACI1063"/>
      <c r="ACJ1063"/>
      <c r="ACK1063"/>
      <c r="ACL1063"/>
      <c r="ACM1063"/>
      <c r="ACN1063"/>
      <c r="ACO1063"/>
      <c r="ACP1063"/>
      <c r="ACQ1063"/>
      <c r="ACR1063"/>
      <c r="ACS1063"/>
      <c r="ACT1063"/>
      <c r="ACU1063"/>
      <c r="ACV1063"/>
      <c r="ACW1063"/>
      <c r="ACX1063"/>
      <c r="ACY1063"/>
      <c r="ACZ1063"/>
      <c r="ADA1063"/>
      <c r="ADB1063"/>
      <c r="ADC1063"/>
      <c r="ADD1063"/>
      <c r="ADE1063"/>
      <c r="ADF1063"/>
      <c r="ADG1063"/>
      <c r="ADH1063"/>
      <c r="ADI1063"/>
      <c r="ADJ1063"/>
      <c r="ADK1063"/>
      <c r="ADL1063"/>
      <c r="ADM1063"/>
      <c r="ADN1063"/>
      <c r="ADO1063"/>
      <c r="ADP1063"/>
      <c r="ADQ1063"/>
      <c r="ADR1063"/>
      <c r="ADS1063"/>
      <c r="ADT1063"/>
      <c r="ADU1063"/>
      <c r="ADV1063"/>
      <c r="ADW1063"/>
      <c r="ADX1063"/>
      <c r="ADY1063"/>
      <c r="ADZ1063"/>
      <c r="AEA1063"/>
      <c r="AEB1063"/>
      <c r="AEC1063"/>
      <c r="AED1063"/>
      <c r="AEE1063"/>
      <c r="AEF1063"/>
      <c r="AEG1063"/>
      <c r="AEH1063"/>
      <c r="AEI1063"/>
      <c r="AEJ1063"/>
      <c r="AEK1063"/>
      <c r="AEL1063"/>
      <c r="AEM1063"/>
      <c r="AEN1063"/>
      <c r="AEO1063"/>
      <c r="AEP1063"/>
      <c r="AEQ1063"/>
      <c r="AER1063"/>
      <c r="AES1063"/>
      <c r="AET1063"/>
      <c r="AEU1063"/>
      <c r="AEV1063"/>
      <c r="AEW1063"/>
      <c r="AEX1063"/>
      <c r="AEY1063"/>
      <c r="AEZ1063"/>
      <c r="AFA1063"/>
      <c r="AFB1063"/>
      <c r="AFC1063"/>
      <c r="AFD1063"/>
      <c r="AFE1063"/>
      <c r="AFF1063"/>
      <c r="AFG1063"/>
      <c r="AFH1063"/>
      <c r="AFI1063"/>
      <c r="AFJ1063"/>
      <c r="AFK1063"/>
      <c r="AFL1063"/>
      <c r="AFM1063"/>
      <c r="AFN1063"/>
      <c r="AFO1063"/>
      <c r="AFP1063"/>
      <c r="AFQ1063"/>
      <c r="AFR1063"/>
      <c r="AFS1063"/>
      <c r="AFT1063"/>
      <c r="AFU1063"/>
      <c r="AFV1063"/>
      <c r="AFW1063"/>
      <c r="AFX1063"/>
      <c r="AFY1063"/>
      <c r="AFZ1063"/>
      <c r="AGA1063"/>
      <c r="AGB1063"/>
      <c r="AGC1063"/>
      <c r="AGD1063"/>
      <c r="AGE1063"/>
      <c r="AGF1063"/>
      <c r="AGG1063"/>
      <c r="AGH1063"/>
      <c r="AGI1063"/>
      <c r="AGJ1063"/>
      <c r="AGK1063"/>
      <c r="AGL1063"/>
      <c r="AGM1063"/>
      <c r="AGN1063"/>
      <c r="AGO1063"/>
      <c r="AGP1063"/>
      <c r="AGQ1063"/>
      <c r="AGR1063"/>
      <c r="AGS1063"/>
      <c r="AGT1063"/>
      <c r="AGU1063"/>
      <c r="AGV1063"/>
      <c r="AGW1063"/>
      <c r="AGX1063"/>
      <c r="AGY1063"/>
      <c r="AGZ1063"/>
      <c r="AHA1063"/>
      <c r="AHB1063"/>
      <c r="AHC1063"/>
      <c r="AHD1063"/>
      <c r="AHE1063"/>
      <c r="AHF1063"/>
      <c r="AHG1063"/>
      <c r="AHH1063"/>
      <c r="AHI1063"/>
      <c r="AHJ1063"/>
      <c r="AHK1063"/>
      <c r="AHL1063"/>
      <c r="AHM1063"/>
      <c r="AHN1063"/>
      <c r="AHO1063"/>
      <c r="AHP1063"/>
      <c r="AHQ1063"/>
      <c r="AHR1063"/>
      <c r="AHS1063"/>
      <c r="AHT1063"/>
      <c r="AHU1063"/>
      <c r="AHV1063"/>
      <c r="AHW1063"/>
      <c r="AHX1063"/>
      <c r="AHY1063"/>
      <c r="AHZ1063"/>
      <c r="AIA1063"/>
      <c r="AIB1063"/>
      <c r="AIC1063"/>
      <c r="AID1063"/>
      <c r="AIE1063"/>
      <c r="AIF1063"/>
      <c r="AIG1063"/>
      <c r="AIH1063"/>
      <c r="AII1063"/>
      <c r="AIJ1063"/>
      <c r="AIK1063"/>
      <c r="AIL1063"/>
      <c r="AIM1063"/>
      <c r="AIN1063"/>
      <c r="AIO1063"/>
      <c r="AIP1063"/>
      <c r="AIQ1063"/>
      <c r="AIR1063"/>
      <c r="AIS1063"/>
      <c r="AIT1063"/>
      <c r="AIU1063"/>
      <c r="AIV1063"/>
      <c r="AIW1063"/>
      <c r="AIX1063"/>
      <c r="AIY1063"/>
      <c r="AIZ1063"/>
      <c r="AJA1063"/>
      <c r="AJB1063"/>
      <c r="AJC1063"/>
      <c r="AJD1063"/>
      <c r="AJE1063"/>
      <c r="AJF1063"/>
      <c r="AJG1063"/>
      <c r="AJH1063"/>
      <c r="AJI1063"/>
      <c r="AJJ1063"/>
      <c r="AJK1063"/>
      <c r="AJL1063"/>
      <c r="AJM1063"/>
      <c r="AJN1063"/>
      <c r="AJO1063"/>
      <c r="AJP1063"/>
      <c r="AJQ1063"/>
      <c r="AJR1063"/>
      <c r="AJS1063"/>
      <c r="AJT1063"/>
      <c r="AJU1063"/>
      <c r="AJV1063"/>
      <c r="AJW1063"/>
      <c r="AJX1063"/>
      <c r="AJY1063"/>
      <c r="AJZ1063"/>
      <c r="AKA1063"/>
      <c r="AKB1063"/>
      <c r="AKC1063"/>
      <c r="AKD1063"/>
      <c r="AKE1063"/>
      <c r="AKF1063"/>
      <c r="AKG1063"/>
      <c r="AKH1063"/>
      <c r="AKI1063"/>
      <c r="AKJ1063"/>
      <c r="AKK1063"/>
      <c r="AKL1063"/>
      <c r="AKM1063"/>
      <c r="AKN1063"/>
      <c r="AKO1063"/>
      <c r="AKP1063"/>
      <c r="AKQ1063"/>
      <c r="AKR1063"/>
      <c r="AKS1063"/>
      <c r="AKT1063"/>
      <c r="AKU1063"/>
      <c r="AKV1063"/>
      <c r="AKW1063"/>
      <c r="AKX1063"/>
      <c r="AKY1063"/>
      <c r="AKZ1063"/>
      <c r="ALA1063"/>
      <c r="ALB1063"/>
      <c r="ALC1063"/>
      <c r="ALD1063"/>
      <c r="ALE1063"/>
      <c r="ALF1063"/>
      <c r="ALG1063"/>
      <c r="ALH1063"/>
      <c r="ALI1063"/>
      <c r="ALJ1063"/>
      <c r="ALK1063"/>
      <c r="ALL1063"/>
      <c r="ALM1063"/>
      <c r="ALN1063"/>
      <c r="ALO1063"/>
      <c r="ALP1063"/>
      <c r="ALQ1063"/>
      <c r="ALR1063"/>
      <c r="ALS1063"/>
      <c r="ALT1063"/>
      <c r="ALU1063"/>
      <c r="ALV1063"/>
      <c r="ALW1063"/>
      <c r="ALX1063"/>
      <c r="ALY1063"/>
      <c r="ALZ1063"/>
      <c r="AMA1063"/>
      <c r="AMB1063"/>
      <c r="AMC1063"/>
      <c r="AMD1063"/>
      <c r="AME1063"/>
      <c r="AMF1063"/>
      <c r="AMG1063"/>
      <c r="AMH1063"/>
      <c r="AMI1063"/>
      <c r="AMJ1063"/>
    </row>
    <row r="1064" spans="1:1024" ht="15" customHeight="1">
      <c r="A1064" s="464" t="s">
        <v>476</v>
      </c>
      <c r="B1064" s="464"/>
      <c r="C1064" s="464"/>
      <c r="D1064" s="464"/>
      <c r="E1064" s="464"/>
      <c r="F1064" s="464"/>
      <c r="G1064" s="464"/>
      <c r="H1064" s="464"/>
      <c r="I1064" s="464"/>
      <c r="J1064" s="464"/>
      <c r="K1064" s="464"/>
      <c r="L1064" s="4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  <c r="ALZ1064"/>
      <c r="AMA1064"/>
      <c r="AMB1064"/>
      <c r="AMC1064"/>
      <c r="AMD1064"/>
      <c r="AME1064"/>
      <c r="AMF1064"/>
      <c r="AMG1064"/>
      <c r="AMH1064"/>
      <c r="AMI1064"/>
      <c r="AMJ1064"/>
    </row>
    <row r="1065" spans="1:1024">
      <c r="A1065" s="222"/>
      <c r="B1065" s="222"/>
      <c r="C1065" s="222"/>
      <c r="D1065" s="222"/>
      <c r="E1065" s="222"/>
      <c r="F1065" s="222"/>
      <c r="G1065" s="222"/>
      <c r="H1065" s="222"/>
      <c r="I1065" s="222"/>
      <c r="J1065" s="222"/>
      <c r="K1065" s="222"/>
      <c r="L1065" s="246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  <c r="ALZ1065"/>
      <c r="AMA1065"/>
      <c r="AMB1065"/>
      <c r="AMC1065"/>
      <c r="AMD1065"/>
      <c r="AME1065"/>
      <c r="AMF1065"/>
      <c r="AMG1065"/>
      <c r="AMH1065"/>
      <c r="AMI1065"/>
      <c r="AMJ1065"/>
    </row>
    <row r="1066" spans="1:1024">
      <c r="A1066" s="222"/>
      <c r="B1066" s="222"/>
      <c r="C1066" s="222"/>
      <c r="D1066" s="222"/>
      <c r="E1066" s="222"/>
      <c r="F1066" s="222"/>
      <c r="G1066" s="222"/>
      <c r="H1066" s="222"/>
      <c r="I1066" s="222"/>
      <c r="J1066" s="222"/>
      <c r="K1066" s="222"/>
      <c r="L1066" s="24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  <c r="ALZ1066"/>
      <c r="AMA1066"/>
      <c r="AMB1066"/>
      <c r="AMC1066"/>
      <c r="AMD1066"/>
      <c r="AME1066"/>
      <c r="AMF1066"/>
      <c r="AMG1066"/>
      <c r="AMH1066"/>
      <c r="AMI1066"/>
      <c r="AMJ1066"/>
    </row>
    <row r="1067" spans="1:1024" ht="45">
      <c r="A1067" s="247" t="s">
        <v>533</v>
      </c>
      <c r="B1067" s="248" t="s">
        <v>32</v>
      </c>
      <c r="C1067" s="248" t="s">
        <v>33</v>
      </c>
      <c r="D1067" s="248" t="s">
        <v>466</v>
      </c>
      <c r="E1067" s="248" t="s">
        <v>35</v>
      </c>
      <c r="F1067" s="248" t="s">
        <v>467</v>
      </c>
      <c r="G1067" s="248" t="s">
        <v>534</v>
      </c>
      <c r="H1067" s="248" t="s">
        <v>38</v>
      </c>
      <c r="I1067" s="248" t="s">
        <v>469</v>
      </c>
      <c r="J1067" s="248" t="s">
        <v>470</v>
      </c>
      <c r="K1067" s="248" t="s">
        <v>471</v>
      </c>
      <c r="L1067" s="249" t="s">
        <v>467</v>
      </c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  <c r="ALZ1067"/>
      <c r="AMA1067"/>
      <c r="AMB1067"/>
      <c r="AMC1067"/>
      <c r="AMD1067"/>
      <c r="AME1067"/>
      <c r="AMF1067"/>
      <c r="AMG1067"/>
      <c r="AMH1067"/>
      <c r="AMI1067"/>
      <c r="AMJ1067"/>
    </row>
    <row r="1068" spans="1:1024">
      <c r="A1068" s="250" t="s">
        <v>535</v>
      </c>
      <c r="B1068" s="251"/>
      <c r="C1068" s="251"/>
      <c r="D1068" s="251"/>
      <c r="E1068" s="251"/>
      <c r="F1068" s="251"/>
      <c r="G1068" s="251"/>
      <c r="H1068" s="251"/>
      <c r="I1068" s="251"/>
      <c r="J1068" s="251"/>
      <c r="K1068" s="251"/>
      <c r="L1068" s="252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  <c r="ALZ1068"/>
      <c r="AMA1068"/>
      <c r="AMB1068"/>
      <c r="AMC1068"/>
      <c r="AMD1068"/>
      <c r="AME1068"/>
      <c r="AMF1068"/>
      <c r="AMG1068"/>
      <c r="AMH1068"/>
      <c r="AMI1068"/>
      <c r="AMJ1068"/>
    </row>
    <row r="1069" spans="1:1024" ht="45">
      <c r="A1069" s="250" t="s">
        <v>536</v>
      </c>
      <c r="B1069" s="251"/>
      <c r="C1069" s="251"/>
      <c r="D1069" s="251"/>
      <c r="E1069" s="251"/>
      <c r="F1069" s="251"/>
      <c r="G1069" s="251"/>
      <c r="H1069" s="251"/>
      <c r="I1069" s="251"/>
      <c r="J1069" s="251"/>
      <c r="K1069" s="251"/>
      <c r="L1069" s="252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  <c r="ALZ1069"/>
      <c r="AMA1069"/>
      <c r="AMB1069"/>
      <c r="AMC1069"/>
      <c r="AMD1069"/>
      <c r="AME1069"/>
      <c r="AMF1069"/>
      <c r="AMG1069"/>
      <c r="AMH1069"/>
      <c r="AMI1069"/>
      <c r="AMJ1069"/>
    </row>
    <row r="1070" spans="1:1024" ht="27">
      <c r="A1070" s="253" t="s">
        <v>537</v>
      </c>
      <c r="B1070" s="251"/>
      <c r="C1070" s="251"/>
      <c r="D1070" s="251"/>
      <c r="E1070" s="251"/>
      <c r="F1070" s="251"/>
      <c r="G1070" s="251"/>
      <c r="H1070" s="251"/>
      <c r="I1070" s="251"/>
      <c r="J1070" s="251"/>
      <c r="K1070" s="251"/>
      <c r="L1070" s="252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  <c r="ALZ1070"/>
      <c r="AMA1070"/>
      <c r="AMB1070"/>
      <c r="AMC1070"/>
      <c r="AMD1070"/>
      <c r="AME1070"/>
      <c r="AMF1070"/>
      <c r="AMG1070"/>
      <c r="AMH1070"/>
      <c r="AMI1070"/>
      <c r="AMJ1070"/>
    </row>
    <row r="1071" spans="1:1024" ht="27">
      <c r="A1071" s="253" t="s">
        <v>538</v>
      </c>
      <c r="B1071" s="251"/>
      <c r="C1071" s="251">
        <v>9498662000</v>
      </c>
      <c r="D1071" s="251">
        <v>11898662000</v>
      </c>
      <c r="E1071" s="251">
        <v>11609116852</v>
      </c>
      <c r="F1071" s="251">
        <v>97.6</v>
      </c>
      <c r="G1071" s="251" t="s">
        <v>45</v>
      </c>
      <c r="H1071" s="251" t="s">
        <v>46</v>
      </c>
      <c r="I1071" s="251">
        <v>10173</v>
      </c>
      <c r="J1071" s="251">
        <v>10173</v>
      </c>
      <c r="K1071" s="251">
        <v>10004</v>
      </c>
      <c r="L1071" s="252">
        <v>98.3</v>
      </c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  <c r="VW1071"/>
      <c r="VX1071"/>
      <c r="VY1071"/>
      <c r="VZ1071"/>
      <c r="WA1071"/>
      <c r="WB1071"/>
      <c r="WC1071"/>
      <c r="WD1071"/>
      <c r="WE1071"/>
      <c r="WF1071"/>
      <c r="WG1071"/>
      <c r="WH1071"/>
      <c r="WI1071"/>
      <c r="WJ1071"/>
      <c r="WK1071"/>
      <c r="WL1071"/>
      <c r="WM1071"/>
      <c r="WN1071"/>
      <c r="WO1071"/>
      <c r="WP1071"/>
      <c r="WQ1071"/>
      <c r="WR1071"/>
      <c r="WS1071"/>
      <c r="WT1071"/>
      <c r="WU1071"/>
      <c r="WV1071"/>
      <c r="WW1071"/>
      <c r="WX1071"/>
      <c r="WY1071"/>
      <c r="WZ1071"/>
      <c r="XA1071"/>
      <c r="XB1071"/>
      <c r="XC1071"/>
      <c r="XD1071"/>
      <c r="XE1071"/>
      <c r="XF1071"/>
      <c r="XG1071"/>
      <c r="XH1071"/>
      <c r="XI1071"/>
      <c r="XJ1071"/>
      <c r="XK1071"/>
      <c r="XL1071"/>
      <c r="XM1071"/>
      <c r="XN1071"/>
      <c r="XO1071"/>
      <c r="XP1071"/>
      <c r="XQ1071"/>
      <c r="XR1071"/>
      <c r="XS1071"/>
      <c r="XT1071"/>
      <c r="XU1071"/>
      <c r="XV1071"/>
      <c r="XW1071"/>
      <c r="XX1071"/>
      <c r="XY1071"/>
      <c r="XZ1071"/>
      <c r="YA1071"/>
      <c r="YB1071"/>
      <c r="YC1071"/>
      <c r="YD1071"/>
      <c r="YE1071"/>
      <c r="YF1071"/>
      <c r="YG1071"/>
      <c r="YH1071"/>
      <c r="YI1071"/>
      <c r="YJ1071"/>
      <c r="YK1071"/>
      <c r="YL1071"/>
      <c r="YM1071"/>
      <c r="YN1071"/>
      <c r="YO1071"/>
      <c r="YP1071"/>
      <c r="YQ1071"/>
      <c r="YR1071"/>
      <c r="YS1071"/>
      <c r="YT1071"/>
      <c r="YU1071"/>
      <c r="YV1071"/>
      <c r="YW1071"/>
      <c r="YX1071"/>
      <c r="YY1071"/>
      <c r="YZ1071"/>
      <c r="ZA1071"/>
      <c r="ZB1071"/>
      <c r="ZC1071"/>
      <c r="ZD1071"/>
      <c r="ZE1071"/>
      <c r="ZF1071"/>
      <c r="ZG1071"/>
      <c r="ZH1071"/>
      <c r="ZI1071"/>
      <c r="ZJ1071"/>
      <c r="ZK1071"/>
      <c r="ZL1071"/>
      <c r="ZM1071"/>
      <c r="ZN1071"/>
      <c r="ZO1071"/>
      <c r="ZP1071"/>
      <c r="ZQ1071"/>
      <c r="ZR1071"/>
      <c r="ZS1071"/>
      <c r="ZT1071"/>
      <c r="ZU1071"/>
      <c r="ZV1071"/>
      <c r="ZW1071"/>
      <c r="ZX1071"/>
      <c r="ZY1071"/>
      <c r="ZZ1071"/>
      <c r="AAA1071"/>
      <c r="AAB1071"/>
      <c r="AAC1071"/>
      <c r="AAD1071"/>
      <c r="AAE1071"/>
      <c r="AAF1071"/>
      <c r="AAG1071"/>
      <c r="AAH1071"/>
      <c r="AAI1071"/>
      <c r="AAJ1071"/>
      <c r="AAK1071"/>
      <c r="AAL1071"/>
      <c r="AAM1071"/>
      <c r="AAN1071"/>
      <c r="AAO1071"/>
      <c r="AAP1071"/>
      <c r="AAQ1071"/>
      <c r="AAR1071"/>
      <c r="AAS1071"/>
      <c r="AAT1071"/>
      <c r="AAU1071"/>
      <c r="AAV1071"/>
      <c r="AAW1071"/>
      <c r="AAX1071"/>
      <c r="AAY1071"/>
      <c r="AAZ1071"/>
      <c r="ABA1071"/>
      <c r="ABB1071"/>
      <c r="ABC1071"/>
      <c r="ABD1071"/>
      <c r="ABE1071"/>
      <c r="ABF1071"/>
      <c r="ABG1071"/>
      <c r="ABH1071"/>
      <c r="ABI1071"/>
      <c r="ABJ1071"/>
      <c r="ABK1071"/>
      <c r="ABL1071"/>
      <c r="ABM1071"/>
      <c r="ABN1071"/>
      <c r="ABO1071"/>
      <c r="ABP1071"/>
      <c r="ABQ1071"/>
      <c r="ABR1071"/>
      <c r="ABS1071"/>
      <c r="ABT1071"/>
      <c r="ABU1071"/>
      <c r="ABV1071"/>
      <c r="ABW1071"/>
      <c r="ABX1071"/>
      <c r="ABY1071"/>
      <c r="ABZ1071"/>
      <c r="ACA1071"/>
      <c r="ACB1071"/>
      <c r="ACC1071"/>
      <c r="ACD1071"/>
      <c r="ACE1071"/>
      <c r="ACF1071"/>
      <c r="ACG1071"/>
      <c r="ACH1071"/>
      <c r="ACI1071"/>
      <c r="ACJ1071"/>
      <c r="ACK1071"/>
      <c r="ACL1071"/>
      <c r="ACM1071"/>
      <c r="ACN1071"/>
      <c r="ACO1071"/>
      <c r="ACP1071"/>
      <c r="ACQ1071"/>
      <c r="ACR1071"/>
      <c r="ACS1071"/>
      <c r="ACT1071"/>
      <c r="ACU1071"/>
      <c r="ACV1071"/>
      <c r="ACW1071"/>
      <c r="ACX1071"/>
      <c r="ACY1071"/>
      <c r="ACZ1071"/>
      <c r="ADA1071"/>
      <c r="ADB1071"/>
      <c r="ADC1071"/>
      <c r="ADD1071"/>
      <c r="ADE1071"/>
      <c r="ADF1071"/>
      <c r="ADG1071"/>
      <c r="ADH1071"/>
      <c r="ADI1071"/>
      <c r="ADJ1071"/>
      <c r="ADK1071"/>
      <c r="ADL1071"/>
      <c r="ADM1071"/>
      <c r="ADN1071"/>
      <c r="ADO1071"/>
      <c r="ADP1071"/>
      <c r="ADQ1071"/>
      <c r="ADR1071"/>
      <c r="ADS1071"/>
      <c r="ADT1071"/>
      <c r="ADU1071"/>
      <c r="ADV1071"/>
      <c r="ADW1071"/>
      <c r="ADX1071"/>
      <c r="ADY1071"/>
      <c r="ADZ1071"/>
      <c r="AEA1071"/>
      <c r="AEB1071"/>
      <c r="AEC1071"/>
      <c r="AED1071"/>
      <c r="AEE1071"/>
      <c r="AEF1071"/>
      <c r="AEG1071"/>
      <c r="AEH1071"/>
      <c r="AEI1071"/>
      <c r="AEJ1071"/>
      <c r="AEK1071"/>
      <c r="AEL1071"/>
      <c r="AEM1071"/>
      <c r="AEN1071"/>
      <c r="AEO1071"/>
      <c r="AEP1071"/>
      <c r="AEQ1071"/>
      <c r="AER1071"/>
      <c r="AES1071"/>
      <c r="AET1071"/>
      <c r="AEU1071"/>
      <c r="AEV1071"/>
      <c r="AEW1071"/>
      <c r="AEX1071"/>
      <c r="AEY1071"/>
      <c r="AEZ1071"/>
      <c r="AFA1071"/>
      <c r="AFB1071"/>
      <c r="AFC1071"/>
      <c r="AFD1071"/>
      <c r="AFE1071"/>
      <c r="AFF1071"/>
      <c r="AFG1071"/>
      <c r="AFH1071"/>
      <c r="AFI1071"/>
      <c r="AFJ1071"/>
      <c r="AFK1071"/>
      <c r="AFL1071"/>
      <c r="AFM1071"/>
      <c r="AFN1071"/>
      <c r="AFO1071"/>
      <c r="AFP1071"/>
      <c r="AFQ1071"/>
      <c r="AFR1071"/>
      <c r="AFS1071"/>
      <c r="AFT1071"/>
      <c r="AFU1071"/>
      <c r="AFV1071"/>
      <c r="AFW1071"/>
      <c r="AFX1071"/>
      <c r="AFY1071"/>
      <c r="AFZ1071"/>
      <c r="AGA1071"/>
      <c r="AGB1071"/>
      <c r="AGC1071"/>
      <c r="AGD1071"/>
      <c r="AGE1071"/>
      <c r="AGF1071"/>
      <c r="AGG1071"/>
      <c r="AGH1071"/>
      <c r="AGI1071"/>
      <c r="AGJ1071"/>
      <c r="AGK1071"/>
      <c r="AGL1071"/>
      <c r="AGM1071"/>
      <c r="AGN1071"/>
      <c r="AGO1071"/>
      <c r="AGP1071"/>
      <c r="AGQ1071"/>
      <c r="AGR1071"/>
      <c r="AGS1071"/>
      <c r="AGT1071"/>
      <c r="AGU1071"/>
      <c r="AGV1071"/>
      <c r="AGW1071"/>
      <c r="AGX1071"/>
      <c r="AGY1071"/>
      <c r="AGZ1071"/>
      <c r="AHA1071"/>
      <c r="AHB1071"/>
      <c r="AHC1071"/>
      <c r="AHD1071"/>
      <c r="AHE1071"/>
      <c r="AHF1071"/>
      <c r="AHG1071"/>
      <c r="AHH1071"/>
      <c r="AHI1071"/>
      <c r="AHJ1071"/>
      <c r="AHK1071"/>
      <c r="AHL1071"/>
      <c r="AHM1071"/>
      <c r="AHN1071"/>
      <c r="AHO1071"/>
      <c r="AHP1071"/>
      <c r="AHQ1071"/>
      <c r="AHR1071"/>
      <c r="AHS1071"/>
      <c r="AHT1071"/>
      <c r="AHU1071"/>
      <c r="AHV1071"/>
      <c r="AHW1071"/>
      <c r="AHX1071"/>
      <c r="AHY1071"/>
      <c r="AHZ1071"/>
      <c r="AIA1071"/>
      <c r="AIB1071"/>
      <c r="AIC1071"/>
      <c r="AID1071"/>
      <c r="AIE1071"/>
      <c r="AIF1071"/>
      <c r="AIG1071"/>
      <c r="AIH1071"/>
      <c r="AII1071"/>
      <c r="AIJ1071"/>
      <c r="AIK1071"/>
      <c r="AIL1071"/>
      <c r="AIM1071"/>
      <c r="AIN1071"/>
      <c r="AIO1071"/>
      <c r="AIP1071"/>
      <c r="AIQ1071"/>
      <c r="AIR1071"/>
      <c r="AIS1071"/>
      <c r="AIT1071"/>
      <c r="AIU1071"/>
      <c r="AIV1071"/>
      <c r="AIW1071"/>
      <c r="AIX1071"/>
      <c r="AIY1071"/>
      <c r="AIZ1071"/>
      <c r="AJA1071"/>
      <c r="AJB1071"/>
      <c r="AJC1071"/>
      <c r="AJD1071"/>
      <c r="AJE1071"/>
      <c r="AJF1071"/>
      <c r="AJG1071"/>
      <c r="AJH1071"/>
      <c r="AJI1071"/>
      <c r="AJJ1071"/>
      <c r="AJK1071"/>
      <c r="AJL1071"/>
      <c r="AJM1071"/>
      <c r="AJN1071"/>
      <c r="AJO1071"/>
      <c r="AJP1071"/>
      <c r="AJQ1071"/>
      <c r="AJR1071"/>
      <c r="AJS1071"/>
      <c r="AJT1071"/>
      <c r="AJU1071"/>
      <c r="AJV1071"/>
      <c r="AJW1071"/>
      <c r="AJX1071"/>
      <c r="AJY1071"/>
      <c r="AJZ1071"/>
      <c r="AKA1071"/>
      <c r="AKB1071"/>
      <c r="AKC1071"/>
      <c r="AKD1071"/>
      <c r="AKE1071"/>
      <c r="AKF1071"/>
      <c r="AKG1071"/>
      <c r="AKH1071"/>
      <c r="AKI1071"/>
      <c r="AKJ1071"/>
      <c r="AKK1071"/>
      <c r="AKL1071"/>
      <c r="AKM1071"/>
      <c r="AKN1071"/>
      <c r="AKO1071"/>
      <c r="AKP1071"/>
      <c r="AKQ1071"/>
      <c r="AKR1071"/>
      <c r="AKS1071"/>
      <c r="AKT1071"/>
      <c r="AKU1071"/>
      <c r="AKV1071"/>
      <c r="AKW1071"/>
      <c r="AKX1071"/>
      <c r="AKY1071"/>
      <c r="AKZ1071"/>
      <c r="ALA1071"/>
      <c r="ALB1071"/>
      <c r="ALC1071"/>
      <c r="ALD1071"/>
      <c r="ALE1071"/>
      <c r="ALF1071"/>
      <c r="ALG1071"/>
      <c r="ALH1071"/>
      <c r="ALI1071"/>
      <c r="ALJ1071"/>
      <c r="ALK1071"/>
      <c r="ALL1071"/>
      <c r="ALM1071"/>
      <c r="ALN1071"/>
      <c r="ALO1071"/>
      <c r="ALP1071"/>
      <c r="ALQ1071"/>
      <c r="ALR1071"/>
      <c r="ALS1071"/>
      <c r="ALT1071"/>
      <c r="ALU1071"/>
      <c r="ALV1071"/>
      <c r="ALW1071"/>
      <c r="ALX1071"/>
      <c r="ALY1071"/>
      <c r="ALZ1071"/>
      <c r="AMA1071"/>
      <c r="AMB1071"/>
      <c r="AMC1071"/>
      <c r="AMD1071"/>
      <c r="AME1071"/>
      <c r="AMF1071"/>
      <c r="AMG1071"/>
      <c r="AMH1071"/>
      <c r="AMI1071"/>
      <c r="AMJ1071"/>
    </row>
    <row r="1072" spans="1:1024">
      <c r="A1072" s="253"/>
      <c r="B1072" s="251"/>
      <c r="C1072" s="251"/>
      <c r="D1072" s="251"/>
      <c r="E1072" s="251"/>
      <c r="F1072" s="251"/>
      <c r="G1072" s="251" t="s">
        <v>48</v>
      </c>
      <c r="H1072" s="251" t="s">
        <v>49</v>
      </c>
      <c r="I1072" s="251">
        <v>18057</v>
      </c>
      <c r="J1072" s="251">
        <v>18057</v>
      </c>
      <c r="K1072" s="251">
        <v>17882</v>
      </c>
      <c r="L1072" s="252">
        <v>99</v>
      </c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  <c r="ALZ1072"/>
      <c r="AMA1072"/>
      <c r="AMB1072"/>
      <c r="AMC1072"/>
      <c r="AMD1072"/>
      <c r="AME1072"/>
      <c r="AMF1072"/>
      <c r="AMG1072"/>
      <c r="AMH1072"/>
      <c r="AMI1072"/>
      <c r="AMJ1072"/>
    </row>
    <row r="1073" spans="1:1024">
      <c r="A1073" s="253"/>
      <c r="B1073" s="251"/>
      <c r="C1073" s="251"/>
      <c r="D1073" s="251"/>
      <c r="E1073" s="251"/>
      <c r="F1073" s="251"/>
      <c r="G1073" s="251" t="s">
        <v>539</v>
      </c>
      <c r="H1073" s="251" t="s">
        <v>540</v>
      </c>
      <c r="I1073" s="251">
        <v>26974</v>
      </c>
      <c r="J1073" s="251">
        <v>26974</v>
      </c>
      <c r="K1073" s="251">
        <v>26750</v>
      </c>
      <c r="L1073" s="252">
        <v>99.2</v>
      </c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  <c r="ALZ1073"/>
      <c r="AMA1073"/>
      <c r="AMB1073"/>
      <c r="AMC1073"/>
      <c r="AMD1073"/>
      <c r="AME1073"/>
      <c r="AMF1073"/>
      <c r="AMG1073"/>
      <c r="AMH1073"/>
      <c r="AMI1073"/>
      <c r="AMJ1073"/>
    </row>
    <row r="1074" spans="1:1024">
      <c r="A1074" s="253"/>
      <c r="B1074" s="251"/>
      <c r="C1074" s="251"/>
      <c r="D1074" s="251"/>
      <c r="E1074" s="251"/>
      <c r="F1074" s="251"/>
      <c r="G1074" s="251"/>
      <c r="H1074" s="251"/>
      <c r="I1074" s="251"/>
      <c r="J1074" s="251"/>
      <c r="K1074" s="251"/>
      <c r="L1074" s="252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  <c r="ALZ1074"/>
      <c r="AMA1074"/>
      <c r="AMB1074"/>
      <c r="AMC1074"/>
      <c r="AMD1074"/>
      <c r="AME1074"/>
      <c r="AMF1074"/>
      <c r="AMG1074"/>
      <c r="AMH1074"/>
      <c r="AMI1074"/>
      <c r="AMJ1074"/>
    </row>
    <row r="1075" spans="1:1024" ht="30">
      <c r="A1075" s="250" t="s">
        <v>541</v>
      </c>
      <c r="B1075" s="251"/>
      <c r="C1075" s="251">
        <v>9498662000</v>
      </c>
      <c r="D1075" s="251">
        <v>11898662000</v>
      </c>
      <c r="E1075" s="251">
        <v>11609116852</v>
      </c>
      <c r="F1075" s="251">
        <v>97.6</v>
      </c>
      <c r="G1075" s="251"/>
      <c r="H1075" s="251"/>
      <c r="I1075" s="251"/>
      <c r="J1075" s="251"/>
      <c r="K1075" s="251"/>
      <c r="L1075" s="252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  <c r="ALZ1075"/>
      <c r="AMA1075"/>
      <c r="AMB1075"/>
      <c r="AMC1075"/>
      <c r="AMD1075"/>
      <c r="AME1075"/>
      <c r="AMF1075"/>
      <c r="AMG1075"/>
      <c r="AMH1075"/>
      <c r="AMI1075"/>
      <c r="AMJ1075"/>
    </row>
    <row r="1076" spans="1:1024">
      <c r="A1076" s="250"/>
      <c r="B1076" s="251"/>
      <c r="C1076" s="251"/>
      <c r="D1076" s="251"/>
      <c r="E1076" s="251"/>
      <c r="F1076" s="251"/>
      <c r="G1076" s="251"/>
      <c r="H1076" s="251"/>
      <c r="I1076" s="251"/>
      <c r="J1076" s="251"/>
      <c r="K1076" s="251"/>
      <c r="L1076" s="252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  <c r="ALZ1076"/>
      <c r="AMA1076"/>
      <c r="AMB1076"/>
      <c r="AMC1076"/>
      <c r="AMD1076"/>
      <c r="AME1076"/>
      <c r="AMF1076"/>
      <c r="AMG1076"/>
      <c r="AMH1076"/>
      <c r="AMI1076"/>
      <c r="AMJ1076"/>
    </row>
    <row r="1077" spans="1:1024">
      <c r="A1077" s="250" t="s">
        <v>542</v>
      </c>
      <c r="B1077" s="251"/>
      <c r="C1077" s="251"/>
      <c r="D1077" s="251"/>
      <c r="E1077" s="251"/>
      <c r="F1077" s="251"/>
      <c r="G1077" s="251"/>
      <c r="H1077" s="251"/>
      <c r="I1077" s="251"/>
      <c r="J1077" s="251"/>
      <c r="K1077" s="251"/>
      <c r="L1077" s="252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  <c r="ALZ1077"/>
      <c r="AMA1077"/>
      <c r="AMB1077"/>
      <c r="AMC1077"/>
      <c r="AMD1077"/>
      <c r="AME1077"/>
      <c r="AMF1077"/>
      <c r="AMG1077"/>
      <c r="AMH1077"/>
      <c r="AMI1077"/>
      <c r="AMJ1077"/>
    </row>
    <row r="1078" spans="1:1024" ht="45">
      <c r="A1078" s="250" t="s">
        <v>543</v>
      </c>
      <c r="B1078" s="251"/>
      <c r="C1078" s="251"/>
      <c r="D1078" s="251"/>
      <c r="E1078" s="251"/>
      <c r="F1078" s="251"/>
      <c r="G1078" s="251"/>
      <c r="H1078" s="251"/>
      <c r="I1078" s="251"/>
      <c r="J1078" s="251"/>
      <c r="K1078" s="251"/>
      <c r="L1078" s="252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  <c r="ALZ1078"/>
      <c r="AMA1078"/>
      <c r="AMB1078"/>
      <c r="AMC1078"/>
      <c r="AMD1078"/>
      <c r="AME1078"/>
      <c r="AMF1078"/>
      <c r="AMG1078"/>
      <c r="AMH1078"/>
      <c r="AMI1078"/>
      <c r="AMJ1078"/>
    </row>
    <row r="1079" spans="1:1024" ht="27">
      <c r="A1079" s="253" t="s">
        <v>544</v>
      </c>
      <c r="B1079" s="251"/>
      <c r="C1079" s="251"/>
      <c r="D1079" s="251"/>
      <c r="E1079" s="251"/>
      <c r="F1079" s="251"/>
      <c r="G1079" s="251"/>
      <c r="H1079" s="251"/>
      <c r="I1079" s="251"/>
      <c r="J1079" s="251"/>
      <c r="K1079" s="251"/>
      <c r="L1079" s="252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  <c r="ALZ1079"/>
      <c r="AMA1079"/>
      <c r="AMB1079"/>
      <c r="AMC1079"/>
      <c r="AMD1079"/>
      <c r="AME1079"/>
      <c r="AMF1079"/>
      <c r="AMG1079"/>
      <c r="AMH1079"/>
      <c r="AMI1079"/>
      <c r="AMJ1079"/>
    </row>
    <row r="1080" spans="1:1024" ht="40.5">
      <c r="A1080" s="253" t="s">
        <v>545</v>
      </c>
      <c r="B1080" s="251"/>
      <c r="C1080" s="251">
        <v>12521037000</v>
      </c>
      <c r="D1080" s="251">
        <v>14621037000</v>
      </c>
      <c r="E1080" s="251">
        <v>14392763718</v>
      </c>
      <c r="F1080" s="251">
        <v>98.4</v>
      </c>
      <c r="G1080" s="251" t="s">
        <v>48</v>
      </c>
      <c r="H1080" s="251" t="s">
        <v>49</v>
      </c>
      <c r="I1080" s="251">
        <v>33545</v>
      </c>
      <c r="J1080" s="251">
        <v>33545</v>
      </c>
      <c r="K1080" s="251">
        <v>33393</v>
      </c>
      <c r="L1080" s="252">
        <v>99.5</v>
      </c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  <c r="VW1080"/>
      <c r="VX1080"/>
      <c r="VY1080"/>
      <c r="VZ1080"/>
      <c r="WA1080"/>
      <c r="WB1080"/>
      <c r="WC1080"/>
      <c r="WD1080"/>
      <c r="WE1080"/>
      <c r="WF1080"/>
      <c r="WG1080"/>
      <c r="WH1080"/>
      <c r="WI1080"/>
      <c r="WJ1080"/>
      <c r="WK1080"/>
      <c r="WL1080"/>
      <c r="WM1080"/>
      <c r="WN1080"/>
      <c r="WO1080"/>
      <c r="WP1080"/>
      <c r="WQ1080"/>
      <c r="WR1080"/>
      <c r="WS1080"/>
      <c r="WT1080"/>
      <c r="WU1080"/>
      <c r="WV1080"/>
      <c r="WW1080"/>
      <c r="WX1080"/>
      <c r="WY1080"/>
      <c r="WZ1080"/>
      <c r="XA1080"/>
      <c r="XB1080"/>
      <c r="XC1080"/>
      <c r="XD1080"/>
      <c r="XE1080"/>
      <c r="XF1080"/>
      <c r="XG1080"/>
      <c r="XH1080"/>
      <c r="XI1080"/>
      <c r="XJ1080"/>
      <c r="XK1080"/>
      <c r="XL1080"/>
      <c r="XM1080"/>
      <c r="XN1080"/>
      <c r="XO1080"/>
      <c r="XP1080"/>
      <c r="XQ1080"/>
      <c r="XR1080"/>
      <c r="XS1080"/>
      <c r="XT1080"/>
      <c r="XU1080"/>
      <c r="XV1080"/>
      <c r="XW1080"/>
      <c r="XX1080"/>
      <c r="XY1080"/>
      <c r="XZ1080"/>
      <c r="YA1080"/>
      <c r="YB1080"/>
      <c r="YC1080"/>
      <c r="YD1080"/>
      <c r="YE1080"/>
      <c r="YF1080"/>
      <c r="YG1080"/>
      <c r="YH1080"/>
      <c r="YI1080"/>
      <c r="YJ1080"/>
      <c r="YK1080"/>
      <c r="YL1080"/>
      <c r="YM1080"/>
      <c r="YN1080"/>
      <c r="YO1080"/>
      <c r="YP1080"/>
      <c r="YQ1080"/>
      <c r="YR1080"/>
      <c r="YS1080"/>
      <c r="YT1080"/>
      <c r="YU1080"/>
      <c r="YV1080"/>
      <c r="YW1080"/>
      <c r="YX1080"/>
      <c r="YY1080"/>
      <c r="YZ1080"/>
      <c r="ZA1080"/>
      <c r="ZB1080"/>
      <c r="ZC1080"/>
      <c r="ZD1080"/>
      <c r="ZE1080"/>
      <c r="ZF1080"/>
      <c r="ZG1080"/>
      <c r="ZH1080"/>
      <c r="ZI1080"/>
      <c r="ZJ1080"/>
      <c r="ZK1080"/>
      <c r="ZL1080"/>
      <c r="ZM1080"/>
      <c r="ZN1080"/>
      <c r="ZO1080"/>
      <c r="ZP1080"/>
      <c r="ZQ1080"/>
      <c r="ZR1080"/>
      <c r="ZS1080"/>
      <c r="ZT1080"/>
      <c r="ZU1080"/>
      <c r="ZV1080"/>
      <c r="ZW1080"/>
      <c r="ZX1080"/>
      <c r="ZY1080"/>
      <c r="ZZ1080"/>
      <c r="AAA1080"/>
      <c r="AAB1080"/>
      <c r="AAC1080"/>
      <c r="AAD1080"/>
      <c r="AAE1080"/>
      <c r="AAF1080"/>
      <c r="AAG1080"/>
      <c r="AAH1080"/>
      <c r="AAI1080"/>
      <c r="AAJ1080"/>
      <c r="AAK1080"/>
      <c r="AAL1080"/>
      <c r="AAM1080"/>
      <c r="AAN1080"/>
      <c r="AAO1080"/>
      <c r="AAP1080"/>
      <c r="AAQ1080"/>
      <c r="AAR1080"/>
      <c r="AAS1080"/>
      <c r="AAT1080"/>
      <c r="AAU1080"/>
      <c r="AAV1080"/>
      <c r="AAW1080"/>
      <c r="AAX1080"/>
      <c r="AAY1080"/>
      <c r="AAZ1080"/>
      <c r="ABA1080"/>
      <c r="ABB1080"/>
      <c r="ABC1080"/>
      <c r="ABD1080"/>
      <c r="ABE1080"/>
      <c r="ABF1080"/>
      <c r="ABG1080"/>
      <c r="ABH1080"/>
      <c r="ABI1080"/>
      <c r="ABJ1080"/>
      <c r="ABK1080"/>
      <c r="ABL1080"/>
      <c r="ABM1080"/>
      <c r="ABN1080"/>
      <c r="ABO1080"/>
      <c r="ABP1080"/>
      <c r="ABQ1080"/>
      <c r="ABR1080"/>
      <c r="ABS1080"/>
      <c r="ABT1080"/>
      <c r="ABU1080"/>
      <c r="ABV1080"/>
      <c r="ABW1080"/>
      <c r="ABX1080"/>
      <c r="ABY1080"/>
      <c r="ABZ1080"/>
      <c r="ACA1080"/>
      <c r="ACB1080"/>
      <c r="ACC1080"/>
      <c r="ACD1080"/>
      <c r="ACE1080"/>
      <c r="ACF1080"/>
      <c r="ACG1080"/>
      <c r="ACH1080"/>
      <c r="ACI1080"/>
      <c r="ACJ1080"/>
      <c r="ACK1080"/>
      <c r="ACL1080"/>
      <c r="ACM1080"/>
      <c r="ACN1080"/>
      <c r="ACO1080"/>
      <c r="ACP1080"/>
      <c r="ACQ1080"/>
      <c r="ACR1080"/>
      <c r="ACS1080"/>
      <c r="ACT1080"/>
      <c r="ACU1080"/>
      <c r="ACV1080"/>
      <c r="ACW1080"/>
      <c r="ACX1080"/>
      <c r="ACY1080"/>
      <c r="ACZ1080"/>
      <c r="ADA1080"/>
      <c r="ADB1080"/>
      <c r="ADC1080"/>
      <c r="ADD1080"/>
      <c r="ADE1080"/>
      <c r="ADF1080"/>
      <c r="ADG1080"/>
      <c r="ADH1080"/>
      <c r="ADI1080"/>
      <c r="ADJ1080"/>
      <c r="ADK1080"/>
      <c r="ADL1080"/>
      <c r="ADM1080"/>
      <c r="ADN1080"/>
      <c r="ADO1080"/>
      <c r="ADP1080"/>
      <c r="ADQ1080"/>
      <c r="ADR1080"/>
      <c r="ADS1080"/>
      <c r="ADT1080"/>
      <c r="ADU1080"/>
      <c r="ADV1080"/>
      <c r="ADW1080"/>
      <c r="ADX1080"/>
      <c r="ADY1080"/>
      <c r="ADZ1080"/>
      <c r="AEA1080"/>
      <c r="AEB1080"/>
      <c r="AEC1080"/>
      <c r="AED1080"/>
      <c r="AEE1080"/>
      <c r="AEF1080"/>
      <c r="AEG1080"/>
      <c r="AEH1080"/>
      <c r="AEI1080"/>
      <c r="AEJ1080"/>
      <c r="AEK1080"/>
      <c r="AEL1080"/>
      <c r="AEM1080"/>
      <c r="AEN1080"/>
      <c r="AEO1080"/>
      <c r="AEP1080"/>
      <c r="AEQ1080"/>
      <c r="AER1080"/>
      <c r="AES1080"/>
      <c r="AET1080"/>
      <c r="AEU1080"/>
      <c r="AEV1080"/>
      <c r="AEW1080"/>
      <c r="AEX1080"/>
      <c r="AEY1080"/>
      <c r="AEZ1080"/>
      <c r="AFA1080"/>
      <c r="AFB1080"/>
      <c r="AFC1080"/>
      <c r="AFD1080"/>
      <c r="AFE1080"/>
      <c r="AFF1080"/>
      <c r="AFG1080"/>
      <c r="AFH1080"/>
      <c r="AFI1080"/>
      <c r="AFJ1080"/>
      <c r="AFK1080"/>
      <c r="AFL1080"/>
      <c r="AFM1080"/>
      <c r="AFN1080"/>
      <c r="AFO1080"/>
      <c r="AFP1080"/>
      <c r="AFQ1080"/>
      <c r="AFR1080"/>
      <c r="AFS1080"/>
      <c r="AFT1080"/>
      <c r="AFU1080"/>
      <c r="AFV1080"/>
      <c r="AFW1080"/>
      <c r="AFX1080"/>
      <c r="AFY1080"/>
      <c r="AFZ1080"/>
      <c r="AGA1080"/>
      <c r="AGB1080"/>
      <c r="AGC1080"/>
      <c r="AGD1080"/>
      <c r="AGE1080"/>
      <c r="AGF1080"/>
      <c r="AGG1080"/>
      <c r="AGH1080"/>
      <c r="AGI1080"/>
      <c r="AGJ1080"/>
      <c r="AGK1080"/>
      <c r="AGL1080"/>
      <c r="AGM1080"/>
      <c r="AGN1080"/>
      <c r="AGO1080"/>
      <c r="AGP1080"/>
      <c r="AGQ1080"/>
      <c r="AGR1080"/>
      <c r="AGS1080"/>
      <c r="AGT1080"/>
      <c r="AGU1080"/>
      <c r="AGV1080"/>
      <c r="AGW1080"/>
      <c r="AGX1080"/>
      <c r="AGY1080"/>
      <c r="AGZ1080"/>
      <c r="AHA1080"/>
      <c r="AHB1080"/>
      <c r="AHC1080"/>
      <c r="AHD1080"/>
      <c r="AHE1080"/>
      <c r="AHF1080"/>
      <c r="AHG1080"/>
      <c r="AHH1080"/>
      <c r="AHI1080"/>
      <c r="AHJ1080"/>
      <c r="AHK1080"/>
      <c r="AHL1080"/>
      <c r="AHM1080"/>
      <c r="AHN1080"/>
      <c r="AHO1080"/>
      <c r="AHP1080"/>
      <c r="AHQ1080"/>
      <c r="AHR1080"/>
      <c r="AHS1080"/>
      <c r="AHT1080"/>
      <c r="AHU1080"/>
      <c r="AHV1080"/>
      <c r="AHW1080"/>
      <c r="AHX1080"/>
      <c r="AHY1080"/>
      <c r="AHZ1080"/>
      <c r="AIA1080"/>
      <c r="AIB1080"/>
      <c r="AIC1080"/>
      <c r="AID1080"/>
      <c r="AIE1080"/>
      <c r="AIF1080"/>
      <c r="AIG1080"/>
      <c r="AIH1080"/>
      <c r="AII1080"/>
      <c r="AIJ1080"/>
      <c r="AIK1080"/>
      <c r="AIL1080"/>
      <c r="AIM1080"/>
      <c r="AIN1080"/>
      <c r="AIO1080"/>
      <c r="AIP1080"/>
      <c r="AIQ1080"/>
      <c r="AIR1080"/>
      <c r="AIS1080"/>
      <c r="AIT1080"/>
      <c r="AIU1080"/>
      <c r="AIV1080"/>
      <c r="AIW1080"/>
      <c r="AIX1080"/>
      <c r="AIY1080"/>
      <c r="AIZ1080"/>
      <c r="AJA1080"/>
      <c r="AJB1080"/>
      <c r="AJC1080"/>
      <c r="AJD1080"/>
      <c r="AJE1080"/>
      <c r="AJF1080"/>
      <c r="AJG1080"/>
      <c r="AJH1080"/>
      <c r="AJI1080"/>
      <c r="AJJ1080"/>
      <c r="AJK1080"/>
      <c r="AJL1080"/>
      <c r="AJM1080"/>
      <c r="AJN1080"/>
      <c r="AJO1080"/>
      <c r="AJP1080"/>
      <c r="AJQ1080"/>
      <c r="AJR1080"/>
      <c r="AJS1080"/>
      <c r="AJT1080"/>
      <c r="AJU1080"/>
      <c r="AJV1080"/>
      <c r="AJW1080"/>
      <c r="AJX1080"/>
      <c r="AJY1080"/>
      <c r="AJZ1080"/>
      <c r="AKA1080"/>
      <c r="AKB1080"/>
      <c r="AKC1080"/>
      <c r="AKD1080"/>
      <c r="AKE1080"/>
      <c r="AKF1080"/>
      <c r="AKG1080"/>
      <c r="AKH1080"/>
      <c r="AKI1080"/>
      <c r="AKJ1080"/>
      <c r="AKK1080"/>
      <c r="AKL1080"/>
      <c r="AKM1080"/>
      <c r="AKN1080"/>
      <c r="AKO1080"/>
      <c r="AKP1080"/>
      <c r="AKQ1080"/>
      <c r="AKR1080"/>
      <c r="AKS1080"/>
      <c r="AKT1080"/>
      <c r="AKU1080"/>
      <c r="AKV1080"/>
      <c r="AKW1080"/>
      <c r="AKX1080"/>
      <c r="AKY1080"/>
      <c r="AKZ1080"/>
      <c r="ALA1080"/>
      <c r="ALB1080"/>
      <c r="ALC1080"/>
      <c r="ALD1080"/>
      <c r="ALE1080"/>
      <c r="ALF1080"/>
      <c r="ALG1080"/>
      <c r="ALH1080"/>
      <c r="ALI1080"/>
      <c r="ALJ1080"/>
      <c r="ALK1080"/>
      <c r="ALL1080"/>
      <c r="ALM1080"/>
      <c r="ALN1080"/>
      <c r="ALO1080"/>
      <c r="ALP1080"/>
      <c r="ALQ1080"/>
      <c r="ALR1080"/>
      <c r="ALS1080"/>
      <c r="ALT1080"/>
      <c r="ALU1080"/>
      <c r="ALV1080"/>
      <c r="ALW1080"/>
      <c r="ALX1080"/>
      <c r="ALY1080"/>
      <c r="ALZ1080"/>
      <c r="AMA1080"/>
      <c r="AMB1080"/>
      <c r="AMC1080"/>
      <c r="AMD1080"/>
      <c r="AME1080"/>
      <c r="AMF1080"/>
      <c r="AMG1080"/>
      <c r="AMH1080"/>
      <c r="AMI1080"/>
      <c r="AMJ1080"/>
    </row>
    <row r="1081" spans="1:1024">
      <c r="A1081" s="253"/>
      <c r="B1081" s="251"/>
      <c r="C1081" s="251"/>
      <c r="D1081" s="251"/>
      <c r="E1081" s="251"/>
      <c r="F1081" s="251"/>
      <c r="G1081" s="251" t="s">
        <v>539</v>
      </c>
      <c r="H1081" s="251" t="s">
        <v>540</v>
      </c>
      <c r="I1081" s="251">
        <v>49140</v>
      </c>
      <c r="J1081" s="251">
        <v>49140</v>
      </c>
      <c r="K1081" s="251">
        <v>49232</v>
      </c>
      <c r="L1081" s="252">
        <v>100.2</v>
      </c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  <c r="ALZ1081"/>
      <c r="AMA1081"/>
      <c r="AMB1081"/>
      <c r="AMC1081"/>
      <c r="AMD1081"/>
      <c r="AME1081"/>
      <c r="AMF1081"/>
      <c r="AMG1081"/>
      <c r="AMH1081"/>
      <c r="AMI1081"/>
      <c r="AMJ1081"/>
    </row>
    <row r="1082" spans="1:1024">
      <c r="A1082" s="253"/>
      <c r="B1082" s="251"/>
      <c r="C1082" s="251"/>
      <c r="D1082" s="251"/>
      <c r="E1082" s="251"/>
      <c r="F1082" s="251"/>
      <c r="G1082" s="251"/>
      <c r="H1082" s="251"/>
      <c r="I1082" s="251"/>
      <c r="J1082" s="251"/>
      <c r="K1082" s="251"/>
      <c r="L1082" s="25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  <c r="ALZ1082"/>
      <c r="AMA1082"/>
      <c r="AMB1082"/>
      <c r="AMC1082"/>
      <c r="AMD1082"/>
      <c r="AME1082"/>
      <c r="AMF1082"/>
      <c r="AMG1082"/>
      <c r="AMH1082"/>
      <c r="AMI1082"/>
      <c r="AMJ1082"/>
    </row>
    <row r="1083" spans="1:1024" ht="30">
      <c r="A1083" s="250" t="s">
        <v>546</v>
      </c>
      <c r="B1083" s="251"/>
      <c r="C1083" s="251">
        <v>12521037000</v>
      </c>
      <c r="D1083" s="251">
        <v>14621037000</v>
      </c>
      <c r="E1083" s="251">
        <v>14392763718</v>
      </c>
      <c r="F1083" s="251">
        <v>98.4</v>
      </c>
      <c r="G1083" s="251"/>
      <c r="H1083" s="251"/>
      <c r="I1083" s="251"/>
      <c r="J1083" s="251"/>
      <c r="K1083" s="251"/>
      <c r="L1083" s="252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  <c r="ALZ1083"/>
      <c r="AMA1083"/>
      <c r="AMB1083"/>
      <c r="AMC1083"/>
      <c r="AMD1083"/>
      <c r="AME1083"/>
      <c r="AMF1083"/>
      <c r="AMG1083"/>
      <c r="AMH1083"/>
      <c r="AMI1083"/>
      <c r="AMJ1083"/>
    </row>
    <row r="1084" spans="1:1024">
      <c r="A1084" s="250"/>
      <c r="B1084" s="251"/>
      <c r="C1084" s="251"/>
      <c r="D1084" s="251"/>
      <c r="E1084" s="251"/>
      <c r="F1084" s="251"/>
      <c r="G1084" s="251"/>
      <c r="H1084" s="251"/>
      <c r="I1084" s="251"/>
      <c r="J1084" s="251"/>
      <c r="K1084" s="251"/>
      <c r="L1084" s="252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  <c r="ALZ1084"/>
      <c r="AMA1084"/>
      <c r="AMB1084"/>
      <c r="AMC1084"/>
      <c r="AMD1084"/>
      <c r="AME1084"/>
      <c r="AMF1084"/>
      <c r="AMG1084"/>
      <c r="AMH1084"/>
      <c r="AMI1084"/>
      <c r="AMJ1084"/>
    </row>
    <row r="1085" spans="1:1024" ht="30">
      <c r="A1085" s="250" t="s">
        <v>412</v>
      </c>
      <c r="B1085" s="251"/>
      <c r="C1085" s="251"/>
      <c r="D1085" s="251"/>
      <c r="E1085" s="251"/>
      <c r="F1085" s="251"/>
      <c r="G1085" s="251"/>
      <c r="H1085" s="251"/>
      <c r="I1085" s="251"/>
      <c r="J1085" s="251"/>
      <c r="K1085" s="251"/>
      <c r="L1085" s="252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  <c r="ALZ1085"/>
      <c r="AMA1085"/>
      <c r="AMB1085"/>
      <c r="AMC1085"/>
      <c r="AMD1085"/>
      <c r="AME1085"/>
      <c r="AMF1085"/>
      <c r="AMG1085"/>
      <c r="AMH1085"/>
      <c r="AMI1085"/>
      <c r="AMJ1085"/>
    </row>
    <row r="1086" spans="1:1024" ht="30">
      <c r="A1086" s="250" t="s">
        <v>413</v>
      </c>
      <c r="B1086" s="251"/>
      <c r="C1086" s="251"/>
      <c r="D1086" s="251"/>
      <c r="E1086" s="251"/>
      <c r="F1086" s="251"/>
      <c r="G1086" s="251"/>
      <c r="H1086" s="251"/>
      <c r="I1086" s="251"/>
      <c r="J1086" s="251"/>
      <c r="K1086" s="251"/>
      <c r="L1086" s="252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  <c r="ALZ1086"/>
      <c r="AMA1086"/>
      <c r="AMB1086"/>
      <c r="AMC1086"/>
      <c r="AMD1086"/>
      <c r="AME1086"/>
      <c r="AMF1086"/>
      <c r="AMG1086"/>
      <c r="AMH1086"/>
      <c r="AMI1086"/>
      <c r="AMJ1086"/>
    </row>
    <row r="1087" spans="1:1024">
      <c r="A1087" s="253" t="s">
        <v>280</v>
      </c>
      <c r="B1087" s="251"/>
      <c r="C1087" s="251"/>
      <c r="D1087" s="251"/>
      <c r="E1087" s="251"/>
      <c r="F1087" s="251"/>
      <c r="G1087" s="251"/>
      <c r="H1087" s="251"/>
      <c r="I1087" s="251"/>
      <c r="J1087" s="251"/>
      <c r="K1087" s="251"/>
      <c r="L1087" s="252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  <c r="ALZ1087"/>
      <c r="AMA1087"/>
      <c r="AMB1087"/>
      <c r="AMC1087"/>
      <c r="AMD1087"/>
      <c r="AME1087"/>
      <c r="AMF1087"/>
      <c r="AMG1087"/>
      <c r="AMH1087"/>
      <c r="AMI1087"/>
      <c r="AMJ1087"/>
    </row>
    <row r="1088" spans="1:1024" ht="40.5">
      <c r="A1088" s="253" t="s">
        <v>414</v>
      </c>
      <c r="B1088" s="251" t="s">
        <v>32</v>
      </c>
      <c r="C1088" s="251">
        <v>0</v>
      </c>
      <c r="D1088" s="251">
        <v>2150000</v>
      </c>
      <c r="E1088" s="251">
        <v>1308828</v>
      </c>
      <c r="F1088" s="251">
        <v>60.9</v>
      </c>
      <c r="G1088" s="251" t="s">
        <v>415</v>
      </c>
      <c r="H1088" s="251" t="s">
        <v>175</v>
      </c>
      <c r="I1088" s="251" t="s">
        <v>238</v>
      </c>
      <c r="J1088" s="251" t="s">
        <v>238</v>
      </c>
      <c r="K1088" s="251">
        <v>0</v>
      </c>
      <c r="L1088" s="252" t="s">
        <v>238</v>
      </c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  <c r="ALZ1088"/>
      <c r="AMA1088"/>
      <c r="AMB1088"/>
      <c r="AMC1088"/>
      <c r="AMD1088"/>
      <c r="AME1088"/>
      <c r="AMF1088"/>
      <c r="AMG1088"/>
      <c r="AMH1088"/>
      <c r="AMI1088"/>
      <c r="AMJ1088"/>
    </row>
    <row r="1089" spans="1:1024">
      <c r="A1089" s="253"/>
      <c r="B1089" s="251" t="s">
        <v>32</v>
      </c>
      <c r="C1089" s="251">
        <v>0</v>
      </c>
      <c r="D1089" s="251">
        <v>3350000</v>
      </c>
      <c r="E1089" s="251">
        <v>2933176</v>
      </c>
      <c r="F1089" s="251">
        <v>87.6</v>
      </c>
      <c r="G1089" s="251" t="s">
        <v>416</v>
      </c>
      <c r="H1089" s="251" t="s">
        <v>175</v>
      </c>
      <c r="I1089" s="251" t="s">
        <v>238</v>
      </c>
      <c r="J1089" s="251">
        <v>100</v>
      </c>
      <c r="K1089" s="251">
        <v>100</v>
      </c>
      <c r="L1089" s="252">
        <v>100</v>
      </c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  <c r="VW1089"/>
      <c r="VX1089"/>
      <c r="VY1089"/>
      <c r="VZ1089"/>
      <c r="WA1089"/>
      <c r="WB1089"/>
      <c r="WC1089"/>
      <c r="WD1089"/>
      <c r="WE1089"/>
      <c r="WF1089"/>
      <c r="WG1089"/>
      <c r="WH1089"/>
      <c r="WI1089"/>
      <c r="WJ1089"/>
      <c r="WK1089"/>
      <c r="WL1089"/>
      <c r="WM1089"/>
      <c r="WN1089"/>
      <c r="WO1089"/>
      <c r="WP1089"/>
      <c r="WQ1089"/>
      <c r="WR1089"/>
      <c r="WS1089"/>
      <c r="WT1089"/>
      <c r="WU1089"/>
      <c r="WV1089"/>
      <c r="WW1089"/>
      <c r="WX1089"/>
      <c r="WY1089"/>
      <c r="WZ1089"/>
      <c r="XA1089"/>
      <c r="XB1089"/>
      <c r="XC1089"/>
      <c r="XD1089"/>
      <c r="XE1089"/>
      <c r="XF1089"/>
      <c r="XG1089"/>
      <c r="XH1089"/>
      <c r="XI1089"/>
      <c r="XJ1089"/>
      <c r="XK1089"/>
      <c r="XL1089"/>
      <c r="XM1089"/>
      <c r="XN1089"/>
      <c r="XO1089"/>
      <c r="XP1089"/>
      <c r="XQ1089"/>
      <c r="XR1089"/>
      <c r="XS1089"/>
      <c r="XT1089"/>
      <c r="XU1089"/>
      <c r="XV1089"/>
      <c r="XW1089"/>
      <c r="XX1089"/>
      <c r="XY1089"/>
      <c r="XZ1089"/>
      <c r="YA1089"/>
      <c r="YB1089"/>
      <c r="YC1089"/>
      <c r="YD1089"/>
      <c r="YE1089"/>
      <c r="YF1089"/>
      <c r="YG1089"/>
      <c r="YH1089"/>
      <c r="YI1089"/>
      <c r="YJ1089"/>
      <c r="YK1089"/>
      <c r="YL1089"/>
      <c r="YM1089"/>
      <c r="YN1089"/>
      <c r="YO1089"/>
      <c r="YP1089"/>
      <c r="YQ1089"/>
      <c r="YR1089"/>
      <c r="YS1089"/>
      <c r="YT1089"/>
      <c r="YU1089"/>
      <c r="YV1089"/>
      <c r="YW1089"/>
      <c r="YX1089"/>
      <c r="YY1089"/>
      <c r="YZ1089"/>
      <c r="ZA1089"/>
      <c r="ZB1089"/>
      <c r="ZC1089"/>
      <c r="ZD1089"/>
      <c r="ZE1089"/>
      <c r="ZF1089"/>
      <c r="ZG1089"/>
      <c r="ZH1089"/>
      <c r="ZI1089"/>
      <c r="ZJ1089"/>
      <c r="ZK1089"/>
      <c r="ZL1089"/>
      <c r="ZM1089"/>
      <c r="ZN1089"/>
      <c r="ZO1089"/>
      <c r="ZP1089"/>
      <c r="ZQ1089"/>
      <c r="ZR1089"/>
      <c r="ZS1089"/>
      <c r="ZT1089"/>
      <c r="ZU1089"/>
      <c r="ZV1089"/>
      <c r="ZW1089"/>
      <c r="ZX1089"/>
      <c r="ZY1089"/>
      <c r="ZZ1089"/>
      <c r="AAA1089"/>
      <c r="AAB1089"/>
      <c r="AAC1089"/>
      <c r="AAD1089"/>
      <c r="AAE1089"/>
      <c r="AAF1089"/>
      <c r="AAG1089"/>
      <c r="AAH1089"/>
      <c r="AAI1089"/>
      <c r="AAJ1089"/>
      <c r="AAK1089"/>
      <c r="AAL1089"/>
      <c r="AAM1089"/>
      <c r="AAN1089"/>
      <c r="AAO1089"/>
      <c r="AAP1089"/>
      <c r="AAQ1089"/>
      <c r="AAR1089"/>
      <c r="AAS1089"/>
      <c r="AAT1089"/>
      <c r="AAU1089"/>
      <c r="AAV1089"/>
      <c r="AAW1089"/>
      <c r="AAX1089"/>
      <c r="AAY1089"/>
      <c r="AAZ1089"/>
      <c r="ABA1089"/>
      <c r="ABB1089"/>
      <c r="ABC1089"/>
      <c r="ABD1089"/>
      <c r="ABE1089"/>
      <c r="ABF1089"/>
      <c r="ABG1089"/>
      <c r="ABH1089"/>
      <c r="ABI1089"/>
      <c r="ABJ1089"/>
      <c r="ABK1089"/>
      <c r="ABL1089"/>
      <c r="ABM1089"/>
      <c r="ABN1089"/>
      <c r="ABO1089"/>
      <c r="ABP1089"/>
      <c r="ABQ1089"/>
      <c r="ABR1089"/>
      <c r="ABS1089"/>
      <c r="ABT1089"/>
      <c r="ABU1089"/>
      <c r="ABV1089"/>
      <c r="ABW1089"/>
      <c r="ABX1089"/>
      <c r="ABY1089"/>
      <c r="ABZ1089"/>
      <c r="ACA1089"/>
      <c r="ACB1089"/>
      <c r="ACC1089"/>
      <c r="ACD1089"/>
      <c r="ACE1089"/>
      <c r="ACF1089"/>
      <c r="ACG1089"/>
      <c r="ACH1089"/>
      <c r="ACI1089"/>
      <c r="ACJ1089"/>
      <c r="ACK1089"/>
      <c r="ACL1089"/>
      <c r="ACM1089"/>
      <c r="ACN1089"/>
      <c r="ACO1089"/>
      <c r="ACP1089"/>
      <c r="ACQ1089"/>
      <c r="ACR1089"/>
      <c r="ACS1089"/>
      <c r="ACT1089"/>
      <c r="ACU1089"/>
      <c r="ACV1089"/>
      <c r="ACW1089"/>
      <c r="ACX1089"/>
      <c r="ACY1089"/>
      <c r="ACZ1089"/>
      <c r="ADA1089"/>
      <c r="ADB1089"/>
      <c r="ADC1089"/>
      <c r="ADD1089"/>
      <c r="ADE1089"/>
      <c r="ADF1089"/>
      <c r="ADG1089"/>
      <c r="ADH1089"/>
      <c r="ADI1089"/>
      <c r="ADJ1089"/>
      <c r="ADK1089"/>
      <c r="ADL1089"/>
      <c r="ADM1089"/>
      <c r="ADN1089"/>
      <c r="ADO1089"/>
      <c r="ADP1089"/>
      <c r="ADQ1089"/>
      <c r="ADR1089"/>
      <c r="ADS1089"/>
      <c r="ADT1089"/>
      <c r="ADU1089"/>
      <c r="ADV1089"/>
      <c r="ADW1089"/>
      <c r="ADX1089"/>
      <c r="ADY1089"/>
      <c r="ADZ1089"/>
      <c r="AEA1089"/>
      <c r="AEB1089"/>
      <c r="AEC1089"/>
      <c r="AED1089"/>
      <c r="AEE1089"/>
      <c r="AEF1089"/>
      <c r="AEG1089"/>
      <c r="AEH1089"/>
      <c r="AEI1089"/>
      <c r="AEJ1089"/>
      <c r="AEK1089"/>
      <c r="AEL1089"/>
      <c r="AEM1089"/>
      <c r="AEN1089"/>
      <c r="AEO1089"/>
      <c r="AEP1089"/>
      <c r="AEQ1089"/>
      <c r="AER1089"/>
      <c r="AES1089"/>
      <c r="AET1089"/>
      <c r="AEU1089"/>
      <c r="AEV1089"/>
      <c r="AEW1089"/>
      <c r="AEX1089"/>
      <c r="AEY1089"/>
      <c r="AEZ1089"/>
      <c r="AFA1089"/>
      <c r="AFB1089"/>
      <c r="AFC1089"/>
      <c r="AFD1089"/>
      <c r="AFE1089"/>
      <c r="AFF1089"/>
      <c r="AFG1089"/>
      <c r="AFH1089"/>
      <c r="AFI1089"/>
      <c r="AFJ1089"/>
      <c r="AFK1089"/>
      <c r="AFL1089"/>
      <c r="AFM1089"/>
      <c r="AFN1089"/>
      <c r="AFO1089"/>
      <c r="AFP1089"/>
      <c r="AFQ1089"/>
      <c r="AFR1089"/>
      <c r="AFS1089"/>
      <c r="AFT1089"/>
      <c r="AFU1089"/>
      <c r="AFV1089"/>
      <c r="AFW1089"/>
      <c r="AFX1089"/>
      <c r="AFY1089"/>
      <c r="AFZ1089"/>
      <c r="AGA1089"/>
      <c r="AGB1089"/>
      <c r="AGC1089"/>
      <c r="AGD1089"/>
      <c r="AGE1089"/>
      <c r="AGF1089"/>
      <c r="AGG1089"/>
      <c r="AGH1089"/>
      <c r="AGI1089"/>
      <c r="AGJ1089"/>
      <c r="AGK1089"/>
      <c r="AGL1089"/>
      <c r="AGM1089"/>
      <c r="AGN1089"/>
      <c r="AGO1089"/>
      <c r="AGP1089"/>
      <c r="AGQ1089"/>
      <c r="AGR1089"/>
      <c r="AGS1089"/>
      <c r="AGT1089"/>
      <c r="AGU1089"/>
      <c r="AGV1089"/>
      <c r="AGW1089"/>
      <c r="AGX1089"/>
      <c r="AGY1089"/>
      <c r="AGZ1089"/>
      <c r="AHA1089"/>
      <c r="AHB1089"/>
      <c r="AHC1089"/>
      <c r="AHD1089"/>
      <c r="AHE1089"/>
      <c r="AHF1089"/>
      <c r="AHG1089"/>
      <c r="AHH1089"/>
      <c r="AHI1089"/>
      <c r="AHJ1089"/>
      <c r="AHK1089"/>
      <c r="AHL1089"/>
      <c r="AHM1089"/>
      <c r="AHN1089"/>
      <c r="AHO1089"/>
      <c r="AHP1089"/>
      <c r="AHQ1089"/>
      <c r="AHR1089"/>
      <c r="AHS1089"/>
      <c r="AHT1089"/>
      <c r="AHU1089"/>
      <c r="AHV1089"/>
      <c r="AHW1089"/>
      <c r="AHX1089"/>
      <c r="AHY1089"/>
      <c r="AHZ1089"/>
      <c r="AIA1089"/>
      <c r="AIB1089"/>
      <c r="AIC1089"/>
      <c r="AID1089"/>
      <c r="AIE1089"/>
      <c r="AIF1089"/>
      <c r="AIG1089"/>
      <c r="AIH1089"/>
      <c r="AII1089"/>
      <c r="AIJ1089"/>
      <c r="AIK1089"/>
      <c r="AIL1089"/>
      <c r="AIM1089"/>
      <c r="AIN1089"/>
      <c r="AIO1089"/>
      <c r="AIP1089"/>
      <c r="AIQ1089"/>
      <c r="AIR1089"/>
      <c r="AIS1089"/>
      <c r="AIT1089"/>
      <c r="AIU1089"/>
      <c r="AIV1089"/>
      <c r="AIW1089"/>
      <c r="AIX1089"/>
      <c r="AIY1089"/>
      <c r="AIZ1089"/>
      <c r="AJA1089"/>
      <c r="AJB1089"/>
      <c r="AJC1089"/>
      <c r="AJD1089"/>
      <c r="AJE1089"/>
      <c r="AJF1089"/>
      <c r="AJG1089"/>
      <c r="AJH1089"/>
      <c r="AJI1089"/>
      <c r="AJJ1089"/>
      <c r="AJK1089"/>
      <c r="AJL1089"/>
      <c r="AJM1089"/>
      <c r="AJN1089"/>
      <c r="AJO1089"/>
      <c r="AJP1089"/>
      <c r="AJQ1089"/>
      <c r="AJR1089"/>
      <c r="AJS1089"/>
      <c r="AJT1089"/>
      <c r="AJU1089"/>
      <c r="AJV1089"/>
      <c r="AJW1089"/>
      <c r="AJX1089"/>
      <c r="AJY1089"/>
      <c r="AJZ1089"/>
      <c r="AKA1089"/>
      <c r="AKB1089"/>
      <c r="AKC1089"/>
      <c r="AKD1089"/>
      <c r="AKE1089"/>
      <c r="AKF1089"/>
      <c r="AKG1089"/>
      <c r="AKH1089"/>
      <c r="AKI1089"/>
      <c r="AKJ1089"/>
      <c r="AKK1089"/>
      <c r="AKL1089"/>
      <c r="AKM1089"/>
      <c r="AKN1089"/>
      <c r="AKO1089"/>
      <c r="AKP1089"/>
      <c r="AKQ1089"/>
      <c r="AKR1089"/>
      <c r="AKS1089"/>
      <c r="AKT1089"/>
      <c r="AKU1089"/>
      <c r="AKV1089"/>
      <c r="AKW1089"/>
      <c r="AKX1089"/>
      <c r="AKY1089"/>
      <c r="AKZ1089"/>
      <c r="ALA1089"/>
      <c r="ALB1089"/>
      <c r="ALC1089"/>
      <c r="ALD1089"/>
      <c r="ALE1089"/>
      <c r="ALF1089"/>
      <c r="ALG1089"/>
      <c r="ALH1089"/>
      <c r="ALI1089"/>
      <c r="ALJ1089"/>
      <c r="ALK1089"/>
      <c r="ALL1089"/>
      <c r="ALM1089"/>
      <c r="ALN1089"/>
      <c r="ALO1089"/>
      <c r="ALP1089"/>
      <c r="ALQ1089"/>
      <c r="ALR1089"/>
      <c r="ALS1089"/>
      <c r="ALT1089"/>
      <c r="ALU1089"/>
      <c r="ALV1089"/>
      <c r="ALW1089"/>
      <c r="ALX1089"/>
      <c r="ALY1089"/>
      <c r="ALZ1089"/>
      <c r="AMA1089"/>
      <c r="AMB1089"/>
      <c r="AMC1089"/>
      <c r="AMD1089"/>
      <c r="AME1089"/>
      <c r="AMF1089"/>
      <c r="AMG1089"/>
      <c r="AMH1089"/>
      <c r="AMI1089"/>
      <c r="AMJ1089"/>
    </row>
    <row r="1090" spans="1:1024" ht="27">
      <c r="A1090" s="253"/>
      <c r="B1090" s="251" t="s">
        <v>32</v>
      </c>
      <c r="C1090" s="251">
        <v>2000000</v>
      </c>
      <c r="D1090" s="251">
        <v>0</v>
      </c>
      <c r="E1090" s="251">
        <v>0</v>
      </c>
      <c r="F1090" s="251" t="s">
        <v>347</v>
      </c>
      <c r="G1090" s="251" t="s">
        <v>417</v>
      </c>
      <c r="H1090" s="251" t="s">
        <v>175</v>
      </c>
      <c r="I1090" s="251">
        <v>10</v>
      </c>
      <c r="J1090" s="251">
        <v>100</v>
      </c>
      <c r="K1090" s="251">
        <v>0</v>
      </c>
      <c r="L1090" s="252">
        <v>0</v>
      </c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  <c r="VW1090"/>
      <c r="VX1090"/>
      <c r="VY1090"/>
      <c r="VZ1090"/>
      <c r="WA1090"/>
      <c r="WB1090"/>
      <c r="WC1090"/>
      <c r="WD1090"/>
      <c r="WE1090"/>
      <c r="WF1090"/>
      <c r="WG1090"/>
      <c r="WH1090"/>
      <c r="WI1090"/>
      <c r="WJ1090"/>
      <c r="WK1090"/>
      <c r="WL1090"/>
      <c r="WM1090"/>
      <c r="WN1090"/>
      <c r="WO1090"/>
      <c r="WP1090"/>
      <c r="WQ1090"/>
      <c r="WR1090"/>
      <c r="WS1090"/>
      <c r="WT1090"/>
      <c r="WU1090"/>
      <c r="WV1090"/>
      <c r="WW1090"/>
      <c r="WX1090"/>
      <c r="WY1090"/>
      <c r="WZ1090"/>
      <c r="XA1090"/>
      <c r="XB1090"/>
      <c r="XC1090"/>
      <c r="XD1090"/>
      <c r="XE1090"/>
      <c r="XF1090"/>
      <c r="XG1090"/>
      <c r="XH1090"/>
      <c r="XI1090"/>
      <c r="XJ1090"/>
      <c r="XK1090"/>
      <c r="XL1090"/>
      <c r="XM1090"/>
      <c r="XN1090"/>
      <c r="XO1090"/>
      <c r="XP1090"/>
      <c r="XQ1090"/>
      <c r="XR1090"/>
      <c r="XS1090"/>
      <c r="XT1090"/>
      <c r="XU1090"/>
      <c r="XV1090"/>
      <c r="XW1090"/>
      <c r="XX1090"/>
      <c r="XY1090"/>
      <c r="XZ1090"/>
      <c r="YA1090"/>
      <c r="YB1090"/>
      <c r="YC1090"/>
      <c r="YD1090"/>
      <c r="YE1090"/>
      <c r="YF1090"/>
      <c r="YG1090"/>
      <c r="YH1090"/>
      <c r="YI1090"/>
      <c r="YJ1090"/>
      <c r="YK1090"/>
      <c r="YL1090"/>
      <c r="YM1090"/>
      <c r="YN1090"/>
      <c r="YO1090"/>
      <c r="YP1090"/>
      <c r="YQ1090"/>
      <c r="YR1090"/>
      <c r="YS1090"/>
      <c r="YT1090"/>
      <c r="YU1090"/>
      <c r="YV1090"/>
      <c r="YW1090"/>
      <c r="YX1090"/>
      <c r="YY1090"/>
      <c r="YZ1090"/>
      <c r="ZA1090"/>
      <c r="ZB1090"/>
      <c r="ZC1090"/>
      <c r="ZD1090"/>
      <c r="ZE1090"/>
      <c r="ZF1090"/>
      <c r="ZG1090"/>
      <c r="ZH1090"/>
      <c r="ZI1090"/>
      <c r="ZJ1090"/>
      <c r="ZK1090"/>
      <c r="ZL1090"/>
      <c r="ZM1090"/>
      <c r="ZN1090"/>
      <c r="ZO1090"/>
      <c r="ZP1090"/>
      <c r="ZQ1090"/>
      <c r="ZR1090"/>
      <c r="ZS1090"/>
      <c r="ZT1090"/>
      <c r="ZU1090"/>
      <c r="ZV1090"/>
      <c r="ZW1090"/>
      <c r="ZX1090"/>
      <c r="ZY1090"/>
      <c r="ZZ1090"/>
      <c r="AAA1090"/>
      <c r="AAB1090"/>
      <c r="AAC1090"/>
      <c r="AAD1090"/>
      <c r="AAE1090"/>
      <c r="AAF1090"/>
      <c r="AAG1090"/>
      <c r="AAH1090"/>
      <c r="AAI1090"/>
      <c r="AAJ1090"/>
      <c r="AAK1090"/>
      <c r="AAL1090"/>
      <c r="AAM1090"/>
      <c r="AAN1090"/>
      <c r="AAO1090"/>
      <c r="AAP1090"/>
      <c r="AAQ1090"/>
      <c r="AAR1090"/>
      <c r="AAS1090"/>
      <c r="AAT1090"/>
      <c r="AAU1090"/>
      <c r="AAV1090"/>
      <c r="AAW1090"/>
      <c r="AAX1090"/>
      <c r="AAY1090"/>
      <c r="AAZ1090"/>
      <c r="ABA1090"/>
      <c r="ABB1090"/>
      <c r="ABC1090"/>
      <c r="ABD1090"/>
      <c r="ABE1090"/>
      <c r="ABF1090"/>
      <c r="ABG1090"/>
      <c r="ABH1090"/>
      <c r="ABI1090"/>
      <c r="ABJ1090"/>
      <c r="ABK1090"/>
      <c r="ABL1090"/>
      <c r="ABM1090"/>
      <c r="ABN1090"/>
      <c r="ABO1090"/>
      <c r="ABP1090"/>
      <c r="ABQ1090"/>
      <c r="ABR1090"/>
      <c r="ABS1090"/>
      <c r="ABT1090"/>
      <c r="ABU1090"/>
      <c r="ABV1090"/>
      <c r="ABW1090"/>
      <c r="ABX1090"/>
      <c r="ABY1090"/>
      <c r="ABZ1090"/>
      <c r="ACA1090"/>
      <c r="ACB1090"/>
      <c r="ACC1090"/>
      <c r="ACD1090"/>
      <c r="ACE1090"/>
      <c r="ACF1090"/>
      <c r="ACG1090"/>
      <c r="ACH1090"/>
      <c r="ACI1090"/>
      <c r="ACJ1090"/>
      <c r="ACK1090"/>
      <c r="ACL1090"/>
      <c r="ACM1090"/>
      <c r="ACN1090"/>
      <c r="ACO1090"/>
      <c r="ACP1090"/>
      <c r="ACQ1090"/>
      <c r="ACR1090"/>
      <c r="ACS1090"/>
      <c r="ACT1090"/>
      <c r="ACU1090"/>
      <c r="ACV1090"/>
      <c r="ACW1090"/>
      <c r="ACX1090"/>
      <c r="ACY1090"/>
      <c r="ACZ1090"/>
      <c r="ADA1090"/>
      <c r="ADB1090"/>
      <c r="ADC1090"/>
      <c r="ADD1090"/>
      <c r="ADE1090"/>
      <c r="ADF1090"/>
      <c r="ADG1090"/>
      <c r="ADH1090"/>
      <c r="ADI1090"/>
      <c r="ADJ1090"/>
      <c r="ADK1090"/>
      <c r="ADL1090"/>
      <c r="ADM1090"/>
      <c r="ADN1090"/>
      <c r="ADO1090"/>
      <c r="ADP1090"/>
      <c r="ADQ1090"/>
      <c r="ADR1090"/>
      <c r="ADS1090"/>
      <c r="ADT1090"/>
      <c r="ADU1090"/>
      <c r="ADV1090"/>
      <c r="ADW1090"/>
      <c r="ADX1090"/>
      <c r="ADY1090"/>
      <c r="ADZ1090"/>
      <c r="AEA1090"/>
      <c r="AEB1090"/>
      <c r="AEC1090"/>
      <c r="AED1090"/>
      <c r="AEE1090"/>
      <c r="AEF1090"/>
      <c r="AEG1090"/>
      <c r="AEH1090"/>
      <c r="AEI1090"/>
      <c r="AEJ1090"/>
      <c r="AEK1090"/>
      <c r="AEL1090"/>
      <c r="AEM1090"/>
      <c r="AEN1090"/>
      <c r="AEO1090"/>
      <c r="AEP1090"/>
      <c r="AEQ1090"/>
      <c r="AER1090"/>
      <c r="AES1090"/>
      <c r="AET1090"/>
      <c r="AEU1090"/>
      <c r="AEV1090"/>
      <c r="AEW1090"/>
      <c r="AEX1090"/>
      <c r="AEY1090"/>
      <c r="AEZ1090"/>
      <c r="AFA1090"/>
      <c r="AFB1090"/>
      <c r="AFC1090"/>
      <c r="AFD1090"/>
      <c r="AFE1090"/>
      <c r="AFF1090"/>
      <c r="AFG1090"/>
      <c r="AFH1090"/>
      <c r="AFI1090"/>
      <c r="AFJ1090"/>
      <c r="AFK1090"/>
      <c r="AFL1090"/>
      <c r="AFM1090"/>
      <c r="AFN1090"/>
      <c r="AFO1090"/>
      <c r="AFP1090"/>
      <c r="AFQ1090"/>
      <c r="AFR1090"/>
      <c r="AFS1090"/>
      <c r="AFT1090"/>
      <c r="AFU1090"/>
      <c r="AFV1090"/>
      <c r="AFW1090"/>
      <c r="AFX1090"/>
      <c r="AFY1090"/>
      <c r="AFZ1090"/>
      <c r="AGA1090"/>
      <c r="AGB1090"/>
      <c r="AGC1090"/>
      <c r="AGD1090"/>
      <c r="AGE1090"/>
      <c r="AGF1090"/>
      <c r="AGG1090"/>
      <c r="AGH1090"/>
      <c r="AGI1090"/>
      <c r="AGJ1090"/>
      <c r="AGK1090"/>
      <c r="AGL1090"/>
      <c r="AGM1090"/>
      <c r="AGN1090"/>
      <c r="AGO1090"/>
      <c r="AGP1090"/>
      <c r="AGQ1090"/>
      <c r="AGR1090"/>
      <c r="AGS1090"/>
      <c r="AGT1090"/>
      <c r="AGU1090"/>
      <c r="AGV1090"/>
      <c r="AGW1090"/>
      <c r="AGX1090"/>
      <c r="AGY1090"/>
      <c r="AGZ1090"/>
      <c r="AHA1090"/>
      <c r="AHB1090"/>
      <c r="AHC1090"/>
      <c r="AHD1090"/>
      <c r="AHE1090"/>
      <c r="AHF1090"/>
      <c r="AHG1090"/>
      <c r="AHH1090"/>
      <c r="AHI1090"/>
      <c r="AHJ1090"/>
      <c r="AHK1090"/>
      <c r="AHL1090"/>
      <c r="AHM1090"/>
      <c r="AHN1090"/>
      <c r="AHO1090"/>
      <c r="AHP1090"/>
      <c r="AHQ1090"/>
      <c r="AHR1090"/>
      <c r="AHS1090"/>
      <c r="AHT1090"/>
      <c r="AHU1090"/>
      <c r="AHV1090"/>
      <c r="AHW1090"/>
      <c r="AHX1090"/>
      <c r="AHY1090"/>
      <c r="AHZ1090"/>
      <c r="AIA1090"/>
      <c r="AIB1090"/>
      <c r="AIC1090"/>
      <c r="AID1090"/>
      <c r="AIE1090"/>
      <c r="AIF1090"/>
      <c r="AIG1090"/>
      <c r="AIH1090"/>
      <c r="AII1090"/>
      <c r="AIJ1090"/>
      <c r="AIK1090"/>
      <c r="AIL1090"/>
      <c r="AIM1090"/>
      <c r="AIN1090"/>
      <c r="AIO1090"/>
      <c r="AIP1090"/>
      <c r="AIQ1090"/>
      <c r="AIR1090"/>
      <c r="AIS1090"/>
      <c r="AIT1090"/>
      <c r="AIU1090"/>
      <c r="AIV1090"/>
      <c r="AIW1090"/>
      <c r="AIX1090"/>
      <c r="AIY1090"/>
      <c r="AIZ1090"/>
      <c r="AJA1090"/>
      <c r="AJB1090"/>
      <c r="AJC1090"/>
      <c r="AJD1090"/>
      <c r="AJE1090"/>
      <c r="AJF1090"/>
      <c r="AJG1090"/>
      <c r="AJH1090"/>
      <c r="AJI1090"/>
      <c r="AJJ1090"/>
      <c r="AJK1090"/>
      <c r="AJL1090"/>
      <c r="AJM1090"/>
      <c r="AJN1090"/>
      <c r="AJO1090"/>
      <c r="AJP1090"/>
      <c r="AJQ1090"/>
      <c r="AJR1090"/>
      <c r="AJS1090"/>
      <c r="AJT1090"/>
      <c r="AJU1090"/>
      <c r="AJV1090"/>
      <c r="AJW1090"/>
      <c r="AJX1090"/>
      <c r="AJY1090"/>
      <c r="AJZ1090"/>
      <c r="AKA1090"/>
      <c r="AKB1090"/>
      <c r="AKC1090"/>
      <c r="AKD1090"/>
      <c r="AKE1090"/>
      <c r="AKF1090"/>
      <c r="AKG1090"/>
      <c r="AKH1090"/>
      <c r="AKI1090"/>
      <c r="AKJ1090"/>
      <c r="AKK1090"/>
      <c r="AKL1090"/>
      <c r="AKM1090"/>
      <c r="AKN1090"/>
      <c r="AKO1090"/>
      <c r="AKP1090"/>
      <c r="AKQ1090"/>
      <c r="AKR1090"/>
      <c r="AKS1090"/>
      <c r="AKT1090"/>
      <c r="AKU1090"/>
      <c r="AKV1090"/>
      <c r="AKW1090"/>
      <c r="AKX1090"/>
      <c r="AKY1090"/>
      <c r="AKZ1090"/>
      <c r="ALA1090"/>
      <c r="ALB1090"/>
      <c r="ALC1090"/>
      <c r="ALD1090"/>
      <c r="ALE1090"/>
      <c r="ALF1090"/>
      <c r="ALG1090"/>
      <c r="ALH1090"/>
      <c r="ALI1090"/>
      <c r="ALJ1090"/>
      <c r="ALK1090"/>
      <c r="ALL1090"/>
      <c r="ALM1090"/>
      <c r="ALN1090"/>
      <c r="ALO1090"/>
      <c r="ALP1090"/>
      <c r="ALQ1090"/>
      <c r="ALR1090"/>
      <c r="ALS1090"/>
      <c r="ALT1090"/>
      <c r="ALU1090"/>
      <c r="ALV1090"/>
      <c r="ALW1090"/>
      <c r="ALX1090"/>
      <c r="ALY1090"/>
      <c r="ALZ1090"/>
      <c r="AMA1090"/>
      <c r="AMB1090"/>
      <c r="AMC1090"/>
      <c r="AMD1090"/>
      <c r="AME1090"/>
      <c r="AMF1090"/>
      <c r="AMG1090"/>
      <c r="AMH1090"/>
      <c r="AMI1090"/>
      <c r="AMJ1090"/>
    </row>
    <row r="1091" spans="1:1024">
      <c r="A1091" s="253"/>
      <c r="B1091" s="251" t="s">
        <v>32</v>
      </c>
      <c r="C1091" s="251">
        <v>4812000</v>
      </c>
      <c r="D1091" s="251">
        <v>3812000</v>
      </c>
      <c r="E1091" s="251">
        <v>1303</v>
      </c>
      <c r="F1091" s="251">
        <v>0</v>
      </c>
      <c r="G1091" s="251" t="s">
        <v>418</v>
      </c>
      <c r="H1091" s="251" t="s">
        <v>175</v>
      </c>
      <c r="I1091" s="251">
        <v>0</v>
      </c>
      <c r="J1091" s="251">
        <v>0</v>
      </c>
      <c r="K1091" s="251">
        <v>0</v>
      </c>
      <c r="L1091" s="252" t="s">
        <v>347</v>
      </c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  <c r="VW1091"/>
      <c r="VX1091"/>
      <c r="VY1091"/>
      <c r="VZ1091"/>
      <c r="WA1091"/>
      <c r="WB1091"/>
      <c r="WC1091"/>
      <c r="WD1091"/>
      <c r="WE1091"/>
      <c r="WF1091"/>
      <c r="WG1091"/>
      <c r="WH1091"/>
      <c r="WI1091"/>
      <c r="WJ1091"/>
      <c r="WK1091"/>
      <c r="WL1091"/>
      <c r="WM1091"/>
      <c r="WN1091"/>
      <c r="WO1091"/>
      <c r="WP1091"/>
      <c r="WQ1091"/>
      <c r="WR1091"/>
      <c r="WS1091"/>
      <c r="WT1091"/>
      <c r="WU1091"/>
      <c r="WV1091"/>
      <c r="WW1091"/>
      <c r="WX1091"/>
      <c r="WY1091"/>
      <c r="WZ1091"/>
      <c r="XA1091"/>
      <c r="XB1091"/>
      <c r="XC1091"/>
      <c r="XD1091"/>
      <c r="XE1091"/>
      <c r="XF1091"/>
      <c r="XG1091"/>
      <c r="XH1091"/>
      <c r="XI1091"/>
      <c r="XJ1091"/>
      <c r="XK1091"/>
      <c r="XL1091"/>
      <c r="XM1091"/>
      <c r="XN1091"/>
      <c r="XO1091"/>
      <c r="XP1091"/>
      <c r="XQ1091"/>
      <c r="XR1091"/>
      <c r="XS1091"/>
      <c r="XT1091"/>
      <c r="XU1091"/>
      <c r="XV1091"/>
      <c r="XW1091"/>
      <c r="XX1091"/>
      <c r="XY1091"/>
      <c r="XZ1091"/>
      <c r="YA1091"/>
      <c r="YB1091"/>
      <c r="YC1091"/>
      <c r="YD1091"/>
      <c r="YE1091"/>
      <c r="YF1091"/>
      <c r="YG1091"/>
      <c r="YH1091"/>
      <c r="YI1091"/>
      <c r="YJ1091"/>
      <c r="YK1091"/>
      <c r="YL1091"/>
      <c r="YM1091"/>
      <c r="YN1091"/>
      <c r="YO1091"/>
      <c r="YP1091"/>
      <c r="YQ1091"/>
      <c r="YR1091"/>
      <c r="YS1091"/>
      <c r="YT1091"/>
      <c r="YU1091"/>
      <c r="YV1091"/>
      <c r="YW1091"/>
      <c r="YX1091"/>
      <c r="YY1091"/>
      <c r="YZ1091"/>
      <c r="ZA1091"/>
      <c r="ZB1091"/>
      <c r="ZC1091"/>
      <c r="ZD1091"/>
      <c r="ZE1091"/>
      <c r="ZF1091"/>
      <c r="ZG1091"/>
      <c r="ZH1091"/>
      <c r="ZI1091"/>
      <c r="ZJ1091"/>
      <c r="ZK1091"/>
      <c r="ZL1091"/>
      <c r="ZM1091"/>
      <c r="ZN1091"/>
      <c r="ZO1091"/>
      <c r="ZP1091"/>
      <c r="ZQ1091"/>
      <c r="ZR1091"/>
      <c r="ZS1091"/>
      <c r="ZT1091"/>
      <c r="ZU1091"/>
      <c r="ZV1091"/>
      <c r="ZW1091"/>
      <c r="ZX1091"/>
      <c r="ZY1091"/>
      <c r="ZZ1091"/>
      <c r="AAA1091"/>
      <c r="AAB1091"/>
      <c r="AAC1091"/>
      <c r="AAD1091"/>
      <c r="AAE1091"/>
      <c r="AAF1091"/>
      <c r="AAG1091"/>
      <c r="AAH1091"/>
      <c r="AAI1091"/>
      <c r="AAJ1091"/>
      <c r="AAK1091"/>
      <c r="AAL1091"/>
      <c r="AAM1091"/>
      <c r="AAN1091"/>
      <c r="AAO1091"/>
      <c r="AAP1091"/>
      <c r="AAQ1091"/>
      <c r="AAR1091"/>
      <c r="AAS1091"/>
      <c r="AAT1091"/>
      <c r="AAU1091"/>
      <c r="AAV1091"/>
      <c r="AAW1091"/>
      <c r="AAX1091"/>
      <c r="AAY1091"/>
      <c r="AAZ1091"/>
      <c r="ABA1091"/>
      <c r="ABB1091"/>
      <c r="ABC1091"/>
      <c r="ABD1091"/>
      <c r="ABE1091"/>
      <c r="ABF1091"/>
      <c r="ABG1091"/>
      <c r="ABH1091"/>
      <c r="ABI1091"/>
      <c r="ABJ1091"/>
      <c r="ABK1091"/>
      <c r="ABL1091"/>
      <c r="ABM1091"/>
      <c r="ABN1091"/>
      <c r="ABO1091"/>
      <c r="ABP1091"/>
      <c r="ABQ1091"/>
      <c r="ABR1091"/>
      <c r="ABS1091"/>
      <c r="ABT1091"/>
      <c r="ABU1091"/>
      <c r="ABV1091"/>
      <c r="ABW1091"/>
      <c r="ABX1091"/>
      <c r="ABY1091"/>
      <c r="ABZ1091"/>
      <c r="ACA1091"/>
      <c r="ACB1091"/>
      <c r="ACC1091"/>
      <c r="ACD1091"/>
      <c r="ACE1091"/>
      <c r="ACF1091"/>
      <c r="ACG1091"/>
      <c r="ACH1091"/>
      <c r="ACI1091"/>
      <c r="ACJ1091"/>
      <c r="ACK1091"/>
      <c r="ACL1091"/>
      <c r="ACM1091"/>
      <c r="ACN1091"/>
      <c r="ACO1091"/>
      <c r="ACP1091"/>
      <c r="ACQ1091"/>
      <c r="ACR1091"/>
      <c r="ACS1091"/>
      <c r="ACT1091"/>
      <c r="ACU1091"/>
      <c r="ACV1091"/>
      <c r="ACW1091"/>
      <c r="ACX1091"/>
      <c r="ACY1091"/>
      <c r="ACZ1091"/>
      <c r="ADA1091"/>
      <c r="ADB1091"/>
      <c r="ADC1091"/>
      <c r="ADD1091"/>
      <c r="ADE1091"/>
      <c r="ADF1091"/>
      <c r="ADG1091"/>
      <c r="ADH1091"/>
      <c r="ADI1091"/>
      <c r="ADJ1091"/>
      <c r="ADK1091"/>
      <c r="ADL1091"/>
      <c r="ADM1091"/>
      <c r="ADN1091"/>
      <c r="ADO1091"/>
      <c r="ADP1091"/>
      <c r="ADQ1091"/>
      <c r="ADR1091"/>
      <c r="ADS1091"/>
      <c r="ADT1091"/>
      <c r="ADU1091"/>
      <c r="ADV1091"/>
      <c r="ADW1091"/>
      <c r="ADX1091"/>
      <c r="ADY1091"/>
      <c r="ADZ1091"/>
      <c r="AEA1091"/>
      <c r="AEB1091"/>
      <c r="AEC1091"/>
      <c r="AED1091"/>
      <c r="AEE1091"/>
      <c r="AEF1091"/>
      <c r="AEG1091"/>
      <c r="AEH1091"/>
      <c r="AEI1091"/>
      <c r="AEJ1091"/>
      <c r="AEK1091"/>
      <c r="AEL1091"/>
      <c r="AEM1091"/>
      <c r="AEN1091"/>
      <c r="AEO1091"/>
      <c r="AEP1091"/>
      <c r="AEQ1091"/>
      <c r="AER1091"/>
      <c r="AES1091"/>
      <c r="AET1091"/>
      <c r="AEU1091"/>
      <c r="AEV1091"/>
      <c r="AEW1091"/>
      <c r="AEX1091"/>
      <c r="AEY1091"/>
      <c r="AEZ1091"/>
      <c r="AFA1091"/>
      <c r="AFB1091"/>
      <c r="AFC1091"/>
      <c r="AFD1091"/>
      <c r="AFE1091"/>
      <c r="AFF1091"/>
      <c r="AFG1091"/>
      <c r="AFH1091"/>
      <c r="AFI1091"/>
      <c r="AFJ1091"/>
      <c r="AFK1091"/>
      <c r="AFL1091"/>
      <c r="AFM1091"/>
      <c r="AFN1091"/>
      <c r="AFO1091"/>
      <c r="AFP1091"/>
      <c r="AFQ1091"/>
      <c r="AFR1091"/>
      <c r="AFS1091"/>
      <c r="AFT1091"/>
      <c r="AFU1091"/>
      <c r="AFV1091"/>
      <c r="AFW1091"/>
      <c r="AFX1091"/>
      <c r="AFY1091"/>
      <c r="AFZ1091"/>
      <c r="AGA1091"/>
      <c r="AGB1091"/>
      <c r="AGC1091"/>
      <c r="AGD1091"/>
      <c r="AGE1091"/>
      <c r="AGF1091"/>
      <c r="AGG1091"/>
      <c r="AGH1091"/>
      <c r="AGI1091"/>
      <c r="AGJ1091"/>
      <c r="AGK1091"/>
      <c r="AGL1091"/>
      <c r="AGM1091"/>
      <c r="AGN1091"/>
      <c r="AGO1091"/>
      <c r="AGP1091"/>
      <c r="AGQ1091"/>
      <c r="AGR1091"/>
      <c r="AGS1091"/>
      <c r="AGT1091"/>
      <c r="AGU1091"/>
      <c r="AGV1091"/>
      <c r="AGW1091"/>
      <c r="AGX1091"/>
      <c r="AGY1091"/>
      <c r="AGZ1091"/>
      <c r="AHA1091"/>
      <c r="AHB1091"/>
      <c r="AHC1091"/>
      <c r="AHD1091"/>
      <c r="AHE1091"/>
      <c r="AHF1091"/>
      <c r="AHG1091"/>
      <c r="AHH1091"/>
      <c r="AHI1091"/>
      <c r="AHJ1091"/>
      <c r="AHK1091"/>
      <c r="AHL1091"/>
      <c r="AHM1091"/>
      <c r="AHN1091"/>
      <c r="AHO1091"/>
      <c r="AHP1091"/>
      <c r="AHQ1091"/>
      <c r="AHR1091"/>
      <c r="AHS1091"/>
      <c r="AHT1091"/>
      <c r="AHU1091"/>
      <c r="AHV1091"/>
      <c r="AHW1091"/>
      <c r="AHX1091"/>
      <c r="AHY1091"/>
      <c r="AHZ1091"/>
      <c r="AIA1091"/>
      <c r="AIB1091"/>
      <c r="AIC1091"/>
      <c r="AID1091"/>
      <c r="AIE1091"/>
      <c r="AIF1091"/>
      <c r="AIG1091"/>
      <c r="AIH1091"/>
      <c r="AII1091"/>
      <c r="AIJ1091"/>
      <c r="AIK1091"/>
      <c r="AIL1091"/>
      <c r="AIM1091"/>
      <c r="AIN1091"/>
      <c r="AIO1091"/>
      <c r="AIP1091"/>
      <c r="AIQ1091"/>
      <c r="AIR1091"/>
      <c r="AIS1091"/>
      <c r="AIT1091"/>
      <c r="AIU1091"/>
      <c r="AIV1091"/>
      <c r="AIW1091"/>
      <c r="AIX1091"/>
      <c r="AIY1091"/>
      <c r="AIZ1091"/>
      <c r="AJA1091"/>
      <c r="AJB1091"/>
      <c r="AJC1091"/>
      <c r="AJD1091"/>
      <c r="AJE1091"/>
      <c r="AJF1091"/>
      <c r="AJG1091"/>
      <c r="AJH1091"/>
      <c r="AJI1091"/>
      <c r="AJJ1091"/>
      <c r="AJK1091"/>
      <c r="AJL1091"/>
      <c r="AJM1091"/>
      <c r="AJN1091"/>
      <c r="AJO1091"/>
      <c r="AJP1091"/>
      <c r="AJQ1091"/>
      <c r="AJR1091"/>
      <c r="AJS1091"/>
      <c r="AJT1091"/>
      <c r="AJU1091"/>
      <c r="AJV1091"/>
      <c r="AJW1091"/>
      <c r="AJX1091"/>
      <c r="AJY1091"/>
      <c r="AJZ1091"/>
      <c r="AKA1091"/>
      <c r="AKB1091"/>
      <c r="AKC1091"/>
      <c r="AKD1091"/>
      <c r="AKE1091"/>
      <c r="AKF1091"/>
      <c r="AKG1091"/>
      <c r="AKH1091"/>
      <c r="AKI1091"/>
      <c r="AKJ1091"/>
      <c r="AKK1091"/>
      <c r="AKL1091"/>
      <c r="AKM1091"/>
      <c r="AKN1091"/>
      <c r="AKO1091"/>
      <c r="AKP1091"/>
      <c r="AKQ1091"/>
      <c r="AKR1091"/>
      <c r="AKS1091"/>
      <c r="AKT1091"/>
      <c r="AKU1091"/>
      <c r="AKV1091"/>
      <c r="AKW1091"/>
      <c r="AKX1091"/>
      <c r="AKY1091"/>
      <c r="AKZ1091"/>
      <c r="ALA1091"/>
      <c r="ALB1091"/>
      <c r="ALC1091"/>
      <c r="ALD1091"/>
      <c r="ALE1091"/>
      <c r="ALF1091"/>
      <c r="ALG1091"/>
      <c r="ALH1091"/>
      <c r="ALI1091"/>
      <c r="ALJ1091"/>
      <c r="ALK1091"/>
      <c r="ALL1091"/>
      <c r="ALM1091"/>
      <c r="ALN1091"/>
      <c r="ALO1091"/>
      <c r="ALP1091"/>
      <c r="ALQ1091"/>
      <c r="ALR1091"/>
      <c r="ALS1091"/>
      <c r="ALT1091"/>
      <c r="ALU1091"/>
      <c r="ALV1091"/>
      <c r="ALW1091"/>
      <c r="ALX1091"/>
      <c r="ALY1091"/>
      <c r="ALZ1091"/>
      <c r="AMA1091"/>
      <c r="AMB1091"/>
      <c r="AMC1091"/>
      <c r="AMD1091"/>
      <c r="AME1091"/>
      <c r="AMF1091"/>
      <c r="AMG1091"/>
      <c r="AMH1091"/>
      <c r="AMI1091"/>
      <c r="AMJ1091"/>
    </row>
    <row r="1092" spans="1:1024">
      <c r="A1092" s="253"/>
      <c r="B1092" s="251" t="s">
        <v>32</v>
      </c>
      <c r="C1092" s="251">
        <v>12426221</v>
      </c>
      <c r="D1092" s="251">
        <v>5926221</v>
      </c>
      <c r="E1092" s="251">
        <v>3790766</v>
      </c>
      <c r="F1092" s="251">
        <v>64</v>
      </c>
      <c r="G1092" s="251" t="s">
        <v>419</v>
      </c>
      <c r="H1092" s="251" t="s">
        <v>175</v>
      </c>
      <c r="I1092" s="251">
        <v>10.029999999999999</v>
      </c>
      <c r="J1092" s="251">
        <v>0</v>
      </c>
      <c r="K1092" s="251">
        <v>0</v>
      </c>
      <c r="L1092" s="252" t="s">
        <v>347</v>
      </c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  <c r="ALZ1092"/>
      <c r="AMA1092"/>
      <c r="AMB1092"/>
      <c r="AMC1092"/>
      <c r="AMD1092"/>
      <c r="AME1092"/>
      <c r="AMF1092"/>
      <c r="AMG1092"/>
      <c r="AMH1092"/>
      <c r="AMI1092"/>
      <c r="AMJ1092"/>
    </row>
    <row r="1093" spans="1:1024" ht="27">
      <c r="A1093" s="253"/>
      <c r="B1093" s="251" t="s">
        <v>32</v>
      </c>
      <c r="C1093" s="251">
        <v>3604000</v>
      </c>
      <c r="D1093" s="251">
        <v>9604000</v>
      </c>
      <c r="E1093" s="251">
        <v>7223149</v>
      </c>
      <c r="F1093" s="251">
        <v>75.2</v>
      </c>
      <c r="G1093" s="251" t="s">
        <v>420</v>
      </c>
      <c r="H1093" s="251" t="s">
        <v>175</v>
      </c>
      <c r="I1093" s="251">
        <v>0</v>
      </c>
      <c r="J1093" s="251">
        <v>0</v>
      </c>
      <c r="K1093" s="251">
        <v>0</v>
      </c>
      <c r="L1093" s="252" t="s">
        <v>347</v>
      </c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  <c r="ALZ1093"/>
      <c r="AMA1093"/>
      <c r="AMB1093"/>
      <c r="AMC1093"/>
      <c r="AMD1093"/>
      <c r="AME1093"/>
      <c r="AMF1093"/>
      <c r="AMG1093"/>
      <c r="AMH1093"/>
      <c r="AMI1093"/>
      <c r="AMJ1093"/>
    </row>
    <row r="1094" spans="1:1024">
      <c r="A1094" s="253"/>
      <c r="B1094" s="251" t="s">
        <v>32</v>
      </c>
      <c r="C1094" s="251">
        <v>8013741</v>
      </c>
      <c r="D1094" s="251">
        <v>5313741</v>
      </c>
      <c r="E1094" s="251">
        <v>1343664</v>
      </c>
      <c r="F1094" s="251">
        <v>25.3</v>
      </c>
      <c r="G1094" s="251" t="s">
        <v>421</v>
      </c>
      <c r="H1094" s="251" t="s">
        <v>175</v>
      </c>
      <c r="I1094" s="251">
        <v>30</v>
      </c>
      <c r="J1094" s="251">
        <v>32</v>
      </c>
      <c r="K1094" s="251">
        <v>32.450000000000003</v>
      </c>
      <c r="L1094" s="252">
        <v>101.4</v>
      </c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  <c r="VW1094"/>
      <c r="VX1094"/>
      <c r="VY1094"/>
      <c r="VZ1094"/>
      <c r="WA1094"/>
      <c r="WB1094"/>
      <c r="WC1094"/>
      <c r="WD1094"/>
      <c r="WE1094"/>
      <c r="WF1094"/>
      <c r="WG1094"/>
      <c r="WH1094"/>
      <c r="WI1094"/>
      <c r="WJ1094"/>
      <c r="WK1094"/>
      <c r="WL1094"/>
      <c r="WM1094"/>
      <c r="WN1094"/>
      <c r="WO1094"/>
      <c r="WP1094"/>
      <c r="WQ1094"/>
      <c r="WR1094"/>
      <c r="WS1094"/>
      <c r="WT1094"/>
      <c r="WU1094"/>
      <c r="WV1094"/>
      <c r="WW1094"/>
      <c r="WX1094"/>
      <c r="WY1094"/>
      <c r="WZ1094"/>
      <c r="XA1094"/>
      <c r="XB1094"/>
      <c r="XC1094"/>
      <c r="XD1094"/>
      <c r="XE1094"/>
      <c r="XF1094"/>
      <c r="XG1094"/>
      <c r="XH1094"/>
      <c r="XI1094"/>
      <c r="XJ1094"/>
      <c r="XK1094"/>
      <c r="XL1094"/>
      <c r="XM1094"/>
      <c r="XN1094"/>
      <c r="XO1094"/>
      <c r="XP1094"/>
      <c r="XQ1094"/>
      <c r="XR1094"/>
      <c r="XS1094"/>
      <c r="XT1094"/>
      <c r="XU1094"/>
      <c r="XV1094"/>
      <c r="XW1094"/>
      <c r="XX1094"/>
      <c r="XY1094"/>
      <c r="XZ1094"/>
      <c r="YA1094"/>
      <c r="YB1094"/>
      <c r="YC1094"/>
      <c r="YD1094"/>
      <c r="YE1094"/>
      <c r="YF1094"/>
      <c r="YG1094"/>
      <c r="YH1094"/>
      <c r="YI1094"/>
      <c r="YJ1094"/>
      <c r="YK1094"/>
      <c r="YL1094"/>
      <c r="YM1094"/>
      <c r="YN1094"/>
      <c r="YO1094"/>
      <c r="YP1094"/>
      <c r="YQ1094"/>
      <c r="YR1094"/>
      <c r="YS1094"/>
      <c r="YT1094"/>
      <c r="YU1094"/>
      <c r="YV1094"/>
      <c r="YW1094"/>
      <c r="YX1094"/>
      <c r="YY1094"/>
      <c r="YZ1094"/>
      <c r="ZA1094"/>
      <c r="ZB1094"/>
      <c r="ZC1094"/>
      <c r="ZD1094"/>
      <c r="ZE1094"/>
      <c r="ZF1094"/>
      <c r="ZG1094"/>
      <c r="ZH1094"/>
      <c r="ZI1094"/>
      <c r="ZJ1094"/>
      <c r="ZK1094"/>
      <c r="ZL1094"/>
      <c r="ZM1094"/>
      <c r="ZN1094"/>
      <c r="ZO1094"/>
      <c r="ZP1094"/>
      <c r="ZQ1094"/>
      <c r="ZR1094"/>
      <c r="ZS1094"/>
      <c r="ZT1094"/>
      <c r="ZU1094"/>
      <c r="ZV1094"/>
      <c r="ZW1094"/>
      <c r="ZX1094"/>
      <c r="ZY1094"/>
      <c r="ZZ1094"/>
      <c r="AAA1094"/>
      <c r="AAB1094"/>
      <c r="AAC1094"/>
      <c r="AAD1094"/>
      <c r="AAE1094"/>
      <c r="AAF1094"/>
      <c r="AAG1094"/>
      <c r="AAH1094"/>
      <c r="AAI1094"/>
      <c r="AAJ1094"/>
      <c r="AAK1094"/>
      <c r="AAL1094"/>
      <c r="AAM1094"/>
      <c r="AAN1094"/>
      <c r="AAO1094"/>
      <c r="AAP1094"/>
      <c r="AAQ1094"/>
      <c r="AAR1094"/>
      <c r="AAS1094"/>
      <c r="AAT1094"/>
      <c r="AAU1094"/>
      <c r="AAV1094"/>
      <c r="AAW1094"/>
      <c r="AAX1094"/>
      <c r="AAY1094"/>
      <c r="AAZ1094"/>
      <c r="ABA1094"/>
      <c r="ABB1094"/>
      <c r="ABC1094"/>
      <c r="ABD1094"/>
      <c r="ABE1094"/>
      <c r="ABF1094"/>
      <c r="ABG1094"/>
      <c r="ABH1094"/>
      <c r="ABI1094"/>
      <c r="ABJ1094"/>
      <c r="ABK1094"/>
      <c r="ABL1094"/>
      <c r="ABM1094"/>
      <c r="ABN1094"/>
      <c r="ABO1094"/>
      <c r="ABP1094"/>
      <c r="ABQ1094"/>
      <c r="ABR1094"/>
      <c r="ABS1094"/>
      <c r="ABT1094"/>
      <c r="ABU1094"/>
      <c r="ABV1094"/>
      <c r="ABW1094"/>
      <c r="ABX1094"/>
      <c r="ABY1094"/>
      <c r="ABZ1094"/>
      <c r="ACA1094"/>
      <c r="ACB1094"/>
      <c r="ACC1094"/>
      <c r="ACD1094"/>
      <c r="ACE1094"/>
      <c r="ACF1094"/>
      <c r="ACG1094"/>
      <c r="ACH1094"/>
      <c r="ACI1094"/>
      <c r="ACJ1094"/>
      <c r="ACK1094"/>
      <c r="ACL1094"/>
      <c r="ACM1094"/>
      <c r="ACN1094"/>
      <c r="ACO1094"/>
      <c r="ACP1094"/>
      <c r="ACQ1094"/>
      <c r="ACR1094"/>
      <c r="ACS1094"/>
      <c r="ACT1094"/>
      <c r="ACU1094"/>
      <c r="ACV1094"/>
      <c r="ACW1094"/>
      <c r="ACX1094"/>
      <c r="ACY1094"/>
      <c r="ACZ1094"/>
      <c r="ADA1094"/>
      <c r="ADB1094"/>
      <c r="ADC1094"/>
      <c r="ADD1094"/>
      <c r="ADE1094"/>
      <c r="ADF1094"/>
      <c r="ADG1094"/>
      <c r="ADH1094"/>
      <c r="ADI1094"/>
      <c r="ADJ1094"/>
      <c r="ADK1094"/>
      <c r="ADL1094"/>
      <c r="ADM1094"/>
      <c r="ADN1094"/>
      <c r="ADO1094"/>
      <c r="ADP1094"/>
      <c r="ADQ1094"/>
      <c r="ADR1094"/>
      <c r="ADS1094"/>
      <c r="ADT1094"/>
      <c r="ADU1094"/>
      <c r="ADV1094"/>
      <c r="ADW1094"/>
      <c r="ADX1094"/>
      <c r="ADY1094"/>
      <c r="ADZ1094"/>
      <c r="AEA1094"/>
      <c r="AEB1094"/>
      <c r="AEC1094"/>
      <c r="AED1094"/>
      <c r="AEE1094"/>
      <c r="AEF1094"/>
      <c r="AEG1094"/>
      <c r="AEH1094"/>
      <c r="AEI1094"/>
      <c r="AEJ1094"/>
      <c r="AEK1094"/>
      <c r="AEL1094"/>
      <c r="AEM1094"/>
      <c r="AEN1094"/>
      <c r="AEO1094"/>
      <c r="AEP1094"/>
      <c r="AEQ1094"/>
      <c r="AER1094"/>
      <c r="AES1094"/>
      <c r="AET1094"/>
      <c r="AEU1094"/>
      <c r="AEV1094"/>
      <c r="AEW1094"/>
      <c r="AEX1094"/>
      <c r="AEY1094"/>
      <c r="AEZ1094"/>
      <c r="AFA1094"/>
      <c r="AFB1094"/>
      <c r="AFC1094"/>
      <c r="AFD1094"/>
      <c r="AFE1094"/>
      <c r="AFF1094"/>
      <c r="AFG1094"/>
      <c r="AFH1094"/>
      <c r="AFI1094"/>
      <c r="AFJ1094"/>
      <c r="AFK1094"/>
      <c r="AFL1094"/>
      <c r="AFM1094"/>
      <c r="AFN1094"/>
      <c r="AFO1094"/>
      <c r="AFP1094"/>
      <c r="AFQ1094"/>
      <c r="AFR1094"/>
      <c r="AFS1094"/>
      <c r="AFT1094"/>
      <c r="AFU1094"/>
      <c r="AFV1094"/>
      <c r="AFW1094"/>
      <c r="AFX1094"/>
      <c r="AFY1094"/>
      <c r="AFZ1094"/>
      <c r="AGA1094"/>
      <c r="AGB1094"/>
      <c r="AGC1094"/>
      <c r="AGD1094"/>
      <c r="AGE1094"/>
      <c r="AGF1094"/>
      <c r="AGG1094"/>
      <c r="AGH1094"/>
      <c r="AGI1094"/>
      <c r="AGJ1094"/>
      <c r="AGK1094"/>
      <c r="AGL1094"/>
      <c r="AGM1094"/>
      <c r="AGN1094"/>
      <c r="AGO1094"/>
      <c r="AGP1094"/>
      <c r="AGQ1094"/>
      <c r="AGR1094"/>
      <c r="AGS1094"/>
      <c r="AGT1094"/>
      <c r="AGU1094"/>
      <c r="AGV1094"/>
      <c r="AGW1094"/>
      <c r="AGX1094"/>
      <c r="AGY1094"/>
      <c r="AGZ1094"/>
      <c r="AHA1094"/>
      <c r="AHB1094"/>
      <c r="AHC1094"/>
      <c r="AHD1094"/>
      <c r="AHE1094"/>
      <c r="AHF1094"/>
      <c r="AHG1094"/>
      <c r="AHH1094"/>
      <c r="AHI1094"/>
      <c r="AHJ1094"/>
      <c r="AHK1094"/>
      <c r="AHL1094"/>
      <c r="AHM1094"/>
      <c r="AHN1094"/>
      <c r="AHO1094"/>
      <c r="AHP1094"/>
      <c r="AHQ1094"/>
      <c r="AHR1094"/>
      <c r="AHS1094"/>
      <c r="AHT1094"/>
      <c r="AHU1094"/>
      <c r="AHV1094"/>
      <c r="AHW1094"/>
      <c r="AHX1094"/>
      <c r="AHY1094"/>
      <c r="AHZ1094"/>
      <c r="AIA1094"/>
      <c r="AIB1094"/>
      <c r="AIC1094"/>
      <c r="AID1094"/>
      <c r="AIE1094"/>
      <c r="AIF1094"/>
      <c r="AIG1094"/>
      <c r="AIH1094"/>
      <c r="AII1094"/>
      <c r="AIJ1094"/>
      <c r="AIK1094"/>
      <c r="AIL1094"/>
      <c r="AIM1094"/>
      <c r="AIN1094"/>
      <c r="AIO1094"/>
      <c r="AIP1094"/>
      <c r="AIQ1094"/>
      <c r="AIR1094"/>
      <c r="AIS1094"/>
      <c r="AIT1094"/>
      <c r="AIU1094"/>
      <c r="AIV1094"/>
      <c r="AIW1094"/>
      <c r="AIX1094"/>
      <c r="AIY1094"/>
      <c r="AIZ1094"/>
      <c r="AJA1094"/>
      <c r="AJB1094"/>
      <c r="AJC1094"/>
      <c r="AJD1094"/>
      <c r="AJE1094"/>
      <c r="AJF1094"/>
      <c r="AJG1094"/>
      <c r="AJH1094"/>
      <c r="AJI1094"/>
      <c r="AJJ1094"/>
      <c r="AJK1094"/>
      <c r="AJL1094"/>
      <c r="AJM1094"/>
      <c r="AJN1094"/>
      <c r="AJO1094"/>
      <c r="AJP1094"/>
      <c r="AJQ1094"/>
      <c r="AJR1094"/>
      <c r="AJS1094"/>
      <c r="AJT1094"/>
      <c r="AJU1094"/>
      <c r="AJV1094"/>
      <c r="AJW1094"/>
      <c r="AJX1094"/>
      <c r="AJY1094"/>
      <c r="AJZ1094"/>
      <c r="AKA1094"/>
      <c r="AKB1094"/>
      <c r="AKC1094"/>
      <c r="AKD1094"/>
      <c r="AKE1094"/>
      <c r="AKF1094"/>
      <c r="AKG1094"/>
      <c r="AKH1094"/>
      <c r="AKI1094"/>
      <c r="AKJ1094"/>
      <c r="AKK1094"/>
      <c r="AKL1094"/>
      <c r="AKM1094"/>
      <c r="AKN1094"/>
      <c r="AKO1094"/>
      <c r="AKP1094"/>
      <c r="AKQ1094"/>
      <c r="AKR1094"/>
      <c r="AKS1094"/>
      <c r="AKT1094"/>
      <c r="AKU1094"/>
      <c r="AKV1094"/>
      <c r="AKW1094"/>
      <c r="AKX1094"/>
      <c r="AKY1094"/>
      <c r="AKZ1094"/>
      <c r="ALA1094"/>
      <c r="ALB1094"/>
      <c r="ALC1094"/>
      <c r="ALD1094"/>
      <c r="ALE1094"/>
      <c r="ALF1094"/>
      <c r="ALG1094"/>
      <c r="ALH1094"/>
      <c r="ALI1094"/>
      <c r="ALJ1094"/>
      <c r="ALK1094"/>
      <c r="ALL1094"/>
      <c r="ALM1094"/>
      <c r="ALN1094"/>
      <c r="ALO1094"/>
      <c r="ALP1094"/>
      <c r="ALQ1094"/>
      <c r="ALR1094"/>
      <c r="ALS1094"/>
      <c r="ALT1094"/>
      <c r="ALU1094"/>
      <c r="ALV1094"/>
      <c r="ALW1094"/>
      <c r="ALX1094"/>
      <c r="ALY1094"/>
      <c r="ALZ1094"/>
      <c r="AMA1094"/>
      <c r="AMB1094"/>
      <c r="AMC1094"/>
      <c r="AMD1094"/>
      <c r="AME1094"/>
      <c r="AMF1094"/>
      <c r="AMG1094"/>
      <c r="AMH1094"/>
      <c r="AMI1094"/>
      <c r="AMJ1094"/>
    </row>
    <row r="1095" spans="1:1024">
      <c r="A1095" s="253"/>
      <c r="B1095" s="251" t="s">
        <v>32</v>
      </c>
      <c r="C1095" s="251">
        <v>9336483</v>
      </c>
      <c r="D1095" s="251">
        <v>14836483</v>
      </c>
      <c r="E1095" s="251">
        <v>9953104</v>
      </c>
      <c r="F1095" s="251">
        <v>67.099999999999994</v>
      </c>
      <c r="G1095" s="251" t="s">
        <v>383</v>
      </c>
      <c r="H1095" s="251" t="s">
        <v>175</v>
      </c>
      <c r="I1095" s="251">
        <v>16.149999999999999</v>
      </c>
      <c r="J1095" s="251">
        <v>27.39</v>
      </c>
      <c r="K1095" s="251">
        <v>27.36</v>
      </c>
      <c r="L1095" s="252">
        <v>99.9</v>
      </c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  <c r="VW1095"/>
      <c r="VX1095"/>
      <c r="VY1095"/>
      <c r="VZ1095"/>
      <c r="WA1095"/>
      <c r="WB1095"/>
      <c r="WC1095"/>
      <c r="WD1095"/>
      <c r="WE1095"/>
      <c r="WF1095"/>
      <c r="WG1095"/>
      <c r="WH1095"/>
      <c r="WI1095"/>
      <c r="WJ1095"/>
      <c r="WK1095"/>
      <c r="WL1095"/>
      <c r="WM1095"/>
      <c r="WN1095"/>
      <c r="WO1095"/>
      <c r="WP1095"/>
      <c r="WQ1095"/>
      <c r="WR1095"/>
      <c r="WS1095"/>
      <c r="WT1095"/>
      <c r="WU1095"/>
      <c r="WV1095"/>
      <c r="WW1095"/>
      <c r="WX1095"/>
      <c r="WY1095"/>
      <c r="WZ1095"/>
      <c r="XA1095"/>
      <c r="XB1095"/>
      <c r="XC1095"/>
      <c r="XD1095"/>
      <c r="XE1095"/>
      <c r="XF1095"/>
      <c r="XG1095"/>
      <c r="XH1095"/>
      <c r="XI1095"/>
      <c r="XJ1095"/>
      <c r="XK1095"/>
      <c r="XL1095"/>
      <c r="XM1095"/>
      <c r="XN1095"/>
      <c r="XO1095"/>
      <c r="XP1095"/>
      <c r="XQ1095"/>
      <c r="XR1095"/>
      <c r="XS1095"/>
      <c r="XT1095"/>
      <c r="XU1095"/>
      <c r="XV1095"/>
      <c r="XW1095"/>
      <c r="XX1095"/>
      <c r="XY1095"/>
      <c r="XZ1095"/>
      <c r="YA1095"/>
      <c r="YB1095"/>
      <c r="YC1095"/>
      <c r="YD1095"/>
      <c r="YE1095"/>
      <c r="YF1095"/>
      <c r="YG1095"/>
      <c r="YH1095"/>
      <c r="YI1095"/>
      <c r="YJ1095"/>
      <c r="YK1095"/>
      <c r="YL1095"/>
      <c r="YM1095"/>
      <c r="YN1095"/>
      <c r="YO1095"/>
      <c r="YP1095"/>
      <c r="YQ1095"/>
      <c r="YR1095"/>
      <c r="YS1095"/>
      <c r="YT1095"/>
      <c r="YU1095"/>
      <c r="YV1095"/>
      <c r="YW1095"/>
      <c r="YX1095"/>
      <c r="YY1095"/>
      <c r="YZ1095"/>
      <c r="ZA1095"/>
      <c r="ZB1095"/>
      <c r="ZC1095"/>
      <c r="ZD1095"/>
      <c r="ZE1095"/>
      <c r="ZF1095"/>
      <c r="ZG1095"/>
      <c r="ZH1095"/>
      <c r="ZI1095"/>
      <c r="ZJ1095"/>
      <c r="ZK1095"/>
      <c r="ZL1095"/>
      <c r="ZM1095"/>
      <c r="ZN1095"/>
      <c r="ZO1095"/>
      <c r="ZP1095"/>
      <c r="ZQ1095"/>
      <c r="ZR1095"/>
      <c r="ZS1095"/>
      <c r="ZT1095"/>
      <c r="ZU1095"/>
      <c r="ZV1095"/>
      <c r="ZW1095"/>
      <c r="ZX1095"/>
      <c r="ZY1095"/>
      <c r="ZZ1095"/>
      <c r="AAA1095"/>
      <c r="AAB1095"/>
      <c r="AAC1095"/>
      <c r="AAD1095"/>
      <c r="AAE1095"/>
      <c r="AAF1095"/>
      <c r="AAG1095"/>
      <c r="AAH1095"/>
      <c r="AAI1095"/>
      <c r="AAJ1095"/>
      <c r="AAK1095"/>
      <c r="AAL1095"/>
      <c r="AAM1095"/>
      <c r="AAN1095"/>
      <c r="AAO1095"/>
      <c r="AAP1095"/>
      <c r="AAQ1095"/>
      <c r="AAR1095"/>
      <c r="AAS1095"/>
      <c r="AAT1095"/>
      <c r="AAU1095"/>
      <c r="AAV1095"/>
      <c r="AAW1095"/>
      <c r="AAX1095"/>
      <c r="AAY1095"/>
      <c r="AAZ1095"/>
      <c r="ABA1095"/>
      <c r="ABB1095"/>
      <c r="ABC1095"/>
      <c r="ABD1095"/>
      <c r="ABE1095"/>
      <c r="ABF1095"/>
      <c r="ABG1095"/>
      <c r="ABH1095"/>
      <c r="ABI1095"/>
      <c r="ABJ1095"/>
      <c r="ABK1095"/>
      <c r="ABL1095"/>
      <c r="ABM1095"/>
      <c r="ABN1095"/>
      <c r="ABO1095"/>
      <c r="ABP1095"/>
      <c r="ABQ1095"/>
      <c r="ABR1095"/>
      <c r="ABS1095"/>
      <c r="ABT1095"/>
      <c r="ABU1095"/>
      <c r="ABV1095"/>
      <c r="ABW1095"/>
      <c r="ABX1095"/>
      <c r="ABY1095"/>
      <c r="ABZ1095"/>
      <c r="ACA1095"/>
      <c r="ACB1095"/>
      <c r="ACC1095"/>
      <c r="ACD1095"/>
      <c r="ACE1095"/>
      <c r="ACF1095"/>
      <c r="ACG1095"/>
      <c r="ACH1095"/>
      <c r="ACI1095"/>
      <c r="ACJ1095"/>
      <c r="ACK1095"/>
      <c r="ACL1095"/>
      <c r="ACM1095"/>
      <c r="ACN1095"/>
      <c r="ACO1095"/>
      <c r="ACP1095"/>
      <c r="ACQ1095"/>
      <c r="ACR1095"/>
      <c r="ACS1095"/>
      <c r="ACT1095"/>
      <c r="ACU1095"/>
      <c r="ACV1095"/>
      <c r="ACW1095"/>
      <c r="ACX1095"/>
      <c r="ACY1095"/>
      <c r="ACZ1095"/>
      <c r="ADA1095"/>
      <c r="ADB1095"/>
      <c r="ADC1095"/>
      <c r="ADD1095"/>
      <c r="ADE1095"/>
      <c r="ADF1095"/>
      <c r="ADG1095"/>
      <c r="ADH1095"/>
      <c r="ADI1095"/>
      <c r="ADJ1095"/>
      <c r="ADK1095"/>
      <c r="ADL1095"/>
      <c r="ADM1095"/>
      <c r="ADN1095"/>
      <c r="ADO1095"/>
      <c r="ADP1095"/>
      <c r="ADQ1095"/>
      <c r="ADR1095"/>
      <c r="ADS1095"/>
      <c r="ADT1095"/>
      <c r="ADU1095"/>
      <c r="ADV1095"/>
      <c r="ADW1095"/>
      <c r="ADX1095"/>
      <c r="ADY1095"/>
      <c r="ADZ1095"/>
      <c r="AEA1095"/>
      <c r="AEB1095"/>
      <c r="AEC1095"/>
      <c r="AED1095"/>
      <c r="AEE1095"/>
      <c r="AEF1095"/>
      <c r="AEG1095"/>
      <c r="AEH1095"/>
      <c r="AEI1095"/>
      <c r="AEJ1095"/>
      <c r="AEK1095"/>
      <c r="AEL1095"/>
      <c r="AEM1095"/>
      <c r="AEN1095"/>
      <c r="AEO1095"/>
      <c r="AEP1095"/>
      <c r="AEQ1095"/>
      <c r="AER1095"/>
      <c r="AES1095"/>
      <c r="AET1095"/>
      <c r="AEU1095"/>
      <c r="AEV1095"/>
      <c r="AEW1095"/>
      <c r="AEX1095"/>
      <c r="AEY1095"/>
      <c r="AEZ1095"/>
      <c r="AFA1095"/>
      <c r="AFB1095"/>
      <c r="AFC1095"/>
      <c r="AFD1095"/>
      <c r="AFE1095"/>
      <c r="AFF1095"/>
      <c r="AFG1095"/>
      <c r="AFH1095"/>
      <c r="AFI1095"/>
      <c r="AFJ1095"/>
      <c r="AFK1095"/>
      <c r="AFL1095"/>
      <c r="AFM1095"/>
      <c r="AFN1095"/>
      <c r="AFO1095"/>
      <c r="AFP1095"/>
      <c r="AFQ1095"/>
      <c r="AFR1095"/>
      <c r="AFS1095"/>
      <c r="AFT1095"/>
      <c r="AFU1095"/>
      <c r="AFV1095"/>
      <c r="AFW1095"/>
      <c r="AFX1095"/>
      <c r="AFY1095"/>
      <c r="AFZ1095"/>
      <c r="AGA1095"/>
      <c r="AGB1095"/>
      <c r="AGC1095"/>
      <c r="AGD1095"/>
      <c r="AGE1095"/>
      <c r="AGF1095"/>
      <c r="AGG1095"/>
      <c r="AGH1095"/>
      <c r="AGI1095"/>
      <c r="AGJ1095"/>
      <c r="AGK1095"/>
      <c r="AGL1095"/>
      <c r="AGM1095"/>
      <c r="AGN1095"/>
      <c r="AGO1095"/>
      <c r="AGP1095"/>
      <c r="AGQ1095"/>
      <c r="AGR1095"/>
      <c r="AGS1095"/>
      <c r="AGT1095"/>
      <c r="AGU1095"/>
      <c r="AGV1095"/>
      <c r="AGW1095"/>
      <c r="AGX1095"/>
      <c r="AGY1095"/>
      <c r="AGZ1095"/>
      <c r="AHA1095"/>
      <c r="AHB1095"/>
      <c r="AHC1095"/>
      <c r="AHD1095"/>
      <c r="AHE1095"/>
      <c r="AHF1095"/>
      <c r="AHG1095"/>
      <c r="AHH1095"/>
      <c r="AHI1095"/>
      <c r="AHJ1095"/>
      <c r="AHK1095"/>
      <c r="AHL1095"/>
      <c r="AHM1095"/>
      <c r="AHN1095"/>
      <c r="AHO1095"/>
      <c r="AHP1095"/>
      <c r="AHQ1095"/>
      <c r="AHR1095"/>
      <c r="AHS1095"/>
      <c r="AHT1095"/>
      <c r="AHU1095"/>
      <c r="AHV1095"/>
      <c r="AHW1095"/>
      <c r="AHX1095"/>
      <c r="AHY1095"/>
      <c r="AHZ1095"/>
      <c r="AIA1095"/>
      <c r="AIB1095"/>
      <c r="AIC1095"/>
      <c r="AID1095"/>
      <c r="AIE1095"/>
      <c r="AIF1095"/>
      <c r="AIG1095"/>
      <c r="AIH1095"/>
      <c r="AII1095"/>
      <c r="AIJ1095"/>
      <c r="AIK1095"/>
      <c r="AIL1095"/>
      <c r="AIM1095"/>
      <c r="AIN1095"/>
      <c r="AIO1095"/>
      <c r="AIP1095"/>
      <c r="AIQ1095"/>
      <c r="AIR1095"/>
      <c r="AIS1095"/>
      <c r="AIT1095"/>
      <c r="AIU1095"/>
      <c r="AIV1095"/>
      <c r="AIW1095"/>
      <c r="AIX1095"/>
      <c r="AIY1095"/>
      <c r="AIZ1095"/>
      <c r="AJA1095"/>
      <c r="AJB1095"/>
      <c r="AJC1095"/>
      <c r="AJD1095"/>
      <c r="AJE1095"/>
      <c r="AJF1095"/>
      <c r="AJG1095"/>
      <c r="AJH1095"/>
      <c r="AJI1095"/>
      <c r="AJJ1095"/>
      <c r="AJK1095"/>
      <c r="AJL1095"/>
      <c r="AJM1095"/>
      <c r="AJN1095"/>
      <c r="AJO1095"/>
      <c r="AJP1095"/>
      <c r="AJQ1095"/>
      <c r="AJR1095"/>
      <c r="AJS1095"/>
      <c r="AJT1095"/>
      <c r="AJU1095"/>
      <c r="AJV1095"/>
      <c r="AJW1095"/>
      <c r="AJX1095"/>
      <c r="AJY1095"/>
      <c r="AJZ1095"/>
      <c r="AKA1095"/>
      <c r="AKB1095"/>
      <c r="AKC1095"/>
      <c r="AKD1095"/>
      <c r="AKE1095"/>
      <c r="AKF1095"/>
      <c r="AKG1095"/>
      <c r="AKH1095"/>
      <c r="AKI1095"/>
      <c r="AKJ1095"/>
      <c r="AKK1095"/>
      <c r="AKL1095"/>
      <c r="AKM1095"/>
      <c r="AKN1095"/>
      <c r="AKO1095"/>
      <c r="AKP1095"/>
      <c r="AKQ1095"/>
      <c r="AKR1095"/>
      <c r="AKS1095"/>
      <c r="AKT1095"/>
      <c r="AKU1095"/>
      <c r="AKV1095"/>
      <c r="AKW1095"/>
      <c r="AKX1095"/>
      <c r="AKY1095"/>
      <c r="AKZ1095"/>
      <c r="ALA1095"/>
      <c r="ALB1095"/>
      <c r="ALC1095"/>
      <c r="ALD1095"/>
      <c r="ALE1095"/>
      <c r="ALF1095"/>
      <c r="ALG1095"/>
      <c r="ALH1095"/>
      <c r="ALI1095"/>
      <c r="ALJ1095"/>
      <c r="ALK1095"/>
      <c r="ALL1095"/>
      <c r="ALM1095"/>
      <c r="ALN1095"/>
      <c r="ALO1095"/>
      <c r="ALP1095"/>
      <c r="ALQ1095"/>
      <c r="ALR1095"/>
      <c r="ALS1095"/>
      <c r="ALT1095"/>
      <c r="ALU1095"/>
      <c r="ALV1095"/>
      <c r="ALW1095"/>
      <c r="ALX1095"/>
      <c r="ALY1095"/>
      <c r="ALZ1095"/>
      <c r="AMA1095"/>
      <c r="AMB1095"/>
      <c r="AMC1095"/>
      <c r="AMD1095"/>
      <c r="AME1095"/>
      <c r="AMF1095"/>
      <c r="AMG1095"/>
      <c r="AMH1095"/>
      <c r="AMI1095"/>
      <c r="AMJ1095"/>
    </row>
    <row r="1096" spans="1:1024" ht="27">
      <c r="A1096" s="253"/>
      <c r="B1096" s="251" t="s">
        <v>32</v>
      </c>
      <c r="C1096" s="251">
        <v>3191000</v>
      </c>
      <c r="D1096" s="251">
        <v>8191000</v>
      </c>
      <c r="E1096" s="251">
        <v>5302147</v>
      </c>
      <c r="F1096" s="251">
        <v>64.7</v>
      </c>
      <c r="G1096" s="251" t="s">
        <v>422</v>
      </c>
      <c r="H1096" s="251" t="s">
        <v>175</v>
      </c>
      <c r="I1096" s="251">
        <v>10</v>
      </c>
      <c r="J1096" s="251">
        <v>0</v>
      </c>
      <c r="K1096" s="251">
        <v>0</v>
      </c>
      <c r="L1096" s="252" t="s">
        <v>347</v>
      </c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  <c r="ALZ1096"/>
      <c r="AMA1096"/>
      <c r="AMB1096"/>
      <c r="AMC1096"/>
      <c r="AMD1096"/>
      <c r="AME1096"/>
      <c r="AMF1096"/>
      <c r="AMG1096"/>
      <c r="AMH1096"/>
      <c r="AMI1096"/>
      <c r="AMJ1096"/>
    </row>
    <row r="1097" spans="1:1024" ht="27">
      <c r="A1097" s="253"/>
      <c r="B1097" s="251" t="s">
        <v>32</v>
      </c>
      <c r="C1097" s="251">
        <v>2198446</v>
      </c>
      <c r="D1097" s="251">
        <v>3198446</v>
      </c>
      <c r="E1097" s="251">
        <v>2101329</v>
      </c>
      <c r="F1097" s="251">
        <v>65.7</v>
      </c>
      <c r="G1097" s="251" t="s">
        <v>423</v>
      </c>
      <c r="H1097" s="251" t="s">
        <v>175</v>
      </c>
      <c r="I1097" s="251">
        <v>7.99</v>
      </c>
      <c r="J1097" s="251">
        <v>0</v>
      </c>
      <c r="K1097" s="251">
        <v>0</v>
      </c>
      <c r="L1097" s="252" t="s">
        <v>347</v>
      </c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  <c r="ALZ1097"/>
      <c r="AMA1097"/>
      <c r="AMB1097"/>
      <c r="AMC1097"/>
      <c r="AMD1097"/>
      <c r="AME1097"/>
      <c r="AMF1097"/>
      <c r="AMG1097"/>
      <c r="AMH1097"/>
      <c r="AMI1097"/>
      <c r="AMJ1097"/>
    </row>
    <row r="1098" spans="1:1024" ht="27">
      <c r="A1098" s="253"/>
      <c r="B1098" s="251" t="s">
        <v>32</v>
      </c>
      <c r="C1098" s="251">
        <v>5012854</v>
      </c>
      <c r="D1098" s="251">
        <v>8012854</v>
      </c>
      <c r="E1098" s="251">
        <v>5235607</v>
      </c>
      <c r="F1098" s="251">
        <v>65.3</v>
      </c>
      <c r="G1098" s="251" t="s">
        <v>424</v>
      </c>
      <c r="H1098" s="251" t="s">
        <v>175</v>
      </c>
      <c r="I1098" s="251">
        <v>3.31</v>
      </c>
      <c r="J1098" s="251">
        <v>0</v>
      </c>
      <c r="K1098" s="251">
        <v>0</v>
      </c>
      <c r="L1098" s="252" t="s">
        <v>347</v>
      </c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  <c r="ALZ1098"/>
      <c r="AMA1098"/>
      <c r="AMB1098"/>
      <c r="AMC1098"/>
      <c r="AMD1098"/>
      <c r="AME1098"/>
      <c r="AMF1098"/>
      <c r="AMG1098"/>
      <c r="AMH1098"/>
      <c r="AMI1098"/>
      <c r="AMJ1098"/>
    </row>
    <row r="1099" spans="1:1024">
      <c r="A1099" s="253"/>
      <c r="B1099" s="251" t="s">
        <v>32</v>
      </c>
      <c r="C1099" s="251">
        <v>14474045</v>
      </c>
      <c r="D1099" s="251">
        <v>5474045</v>
      </c>
      <c r="E1099" s="251">
        <v>2800798</v>
      </c>
      <c r="F1099" s="251">
        <v>51.2</v>
      </c>
      <c r="G1099" s="251" t="s">
        <v>425</v>
      </c>
      <c r="H1099" s="251" t="s">
        <v>175</v>
      </c>
      <c r="I1099" s="251">
        <v>31.64</v>
      </c>
      <c r="J1099" s="251">
        <v>7.4</v>
      </c>
      <c r="K1099" s="251">
        <v>7.19</v>
      </c>
      <c r="L1099" s="252">
        <v>97.2</v>
      </c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  <c r="WW1099"/>
      <c r="WX1099"/>
      <c r="WY1099"/>
      <c r="WZ1099"/>
      <c r="XA1099"/>
      <c r="XB1099"/>
      <c r="XC1099"/>
      <c r="XD1099"/>
      <c r="XE1099"/>
      <c r="XF1099"/>
      <c r="XG1099"/>
      <c r="XH1099"/>
      <c r="XI1099"/>
      <c r="XJ1099"/>
      <c r="XK1099"/>
      <c r="XL1099"/>
      <c r="XM1099"/>
      <c r="XN1099"/>
      <c r="XO1099"/>
      <c r="XP1099"/>
      <c r="XQ1099"/>
      <c r="XR1099"/>
      <c r="XS1099"/>
      <c r="XT1099"/>
      <c r="XU1099"/>
      <c r="XV1099"/>
      <c r="XW1099"/>
      <c r="XX1099"/>
      <c r="XY1099"/>
      <c r="XZ1099"/>
      <c r="YA1099"/>
      <c r="YB1099"/>
      <c r="YC1099"/>
      <c r="YD1099"/>
      <c r="YE1099"/>
      <c r="YF1099"/>
      <c r="YG1099"/>
      <c r="YH1099"/>
      <c r="YI1099"/>
      <c r="YJ1099"/>
      <c r="YK1099"/>
      <c r="YL1099"/>
      <c r="YM1099"/>
      <c r="YN1099"/>
      <c r="YO1099"/>
      <c r="YP1099"/>
      <c r="YQ1099"/>
      <c r="YR1099"/>
      <c r="YS1099"/>
      <c r="YT1099"/>
      <c r="YU1099"/>
      <c r="YV1099"/>
      <c r="YW1099"/>
      <c r="YX1099"/>
      <c r="YY1099"/>
      <c r="YZ1099"/>
      <c r="ZA1099"/>
      <c r="ZB1099"/>
      <c r="ZC1099"/>
      <c r="ZD1099"/>
      <c r="ZE1099"/>
      <c r="ZF1099"/>
      <c r="ZG1099"/>
      <c r="ZH1099"/>
      <c r="ZI1099"/>
      <c r="ZJ1099"/>
      <c r="ZK1099"/>
      <c r="ZL1099"/>
      <c r="ZM1099"/>
      <c r="ZN1099"/>
      <c r="ZO1099"/>
      <c r="ZP1099"/>
      <c r="ZQ1099"/>
      <c r="ZR1099"/>
      <c r="ZS1099"/>
      <c r="ZT1099"/>
      <c r="ZU1099"/>
      <c r="ZV1099"/>
      <c r="ZW1099"/>
      <c r="ZX1099"/>
      <c r="ZY1099"/>
      <c r="ZZ1099"/>
      <c r="AAA1099"/>
      <c r="AAB1099"/>
      <c r="AAC1099"/>
      <c r="AAD1099"/>
      <c r="AAE1099"/>
      <c r="AAF1099"/>
      <c r="AAG1099"/>
      <c r="AAH1099"/>
      <c r="AAI1099"/>
      <c r="AAJ1099"/>
      <c r="AAK1099"/>
      <c r="AAL1099"/>
      <c r="AAM1099"/>
      <c r="AAN1099"/>
      <c r="AAO1099"/>
      <c r="AAP1099"/>
      <c r="AAQ1099"/>
      <c r="AAR1099"/>
      <c r="AAS1099"/>
      <c r="AAT1099"/>
      <c r="AAU1099"/>
      <c r="AAV1099"/>
      <c r="AAW1099"/>
      <c r="AAX1099"/>
      <c r="AAY1099"/>
      <c r="AAZ1099"/>
      <c r="ABA1099"/>
      <c r="ABB1099"/>
      <c r="ABC1099"/>
      <c r="ABD1099"/>
      <c r="ABE1099"/>
      <c r="ABF1099"/>
      <c r="ABG1099"/>
      <c r="ABH1099"/>
      <c r="ABI1099"/>
      <c r="ABJ1099"/>
      <c r="ABK1099"/>
      <c r="ABL1099"/>
      <c r="ABM1099"/>
      <c r="ABN1099"/>
      <c r="ABO1099"/>
      <c r="ABP1099"/>
      <c r="ABQ1099"/>
      <c r="ABR1099"/>
      <c r="ABS1099"/>
      <c r="ABT1099"/>
      <c r="ABU1099"/>
      <c r="ABV1099"/>
      <c r="ABW1099"/>
      <c r="ABX1099"/>
      <c r="ABY1099"/>
      <c r="ABZ1099"/>
      <c r="ACA1099"/>
      <c r="ACB1099"/>
      <c r="ACC1099"/>
      <c r="ACD1099"/>
      <c r="ACE1099"/>
      <c r="ACF1099"/>
      <c r="ACG1099"/>
      <c r="ACH1099"/>
      <c r="ACI1099"/>
      <c r="ACJ1099"/>
      <c r="ACK1099"/>
      <c r="ACL1099"/>
      <c r="ACM1099"/>
      <c r="ACN1099"/>
      <c r="ACO1099"/>
      <c r="ACP1099"/>
      <c r="ACQ1099"/>
      <c r="ACR1099"/>
      <c r="ACS1099"/>
      <c r="ACT1099"/>
      <c r="ACU1099"/>
      <c r="ACV1099"/>
      <c r="ACW1099"/>
      <c r="ACX1099"/>
      <c r="ACY1099"/>
      <c r="ACZ1099"/>
      <c r="ADA1099"/>
      <c r="ADB1099"/>
      <c r="ADC1099"/>
      <c r="ADD1099"/>
      <c r="ADE1099"/>
      <c r="ADF1099"/>
      <c r="ADG1099"/>
      <c r="ADH1099"/>
      <c r="ADI1099"/>
      <c r="ADJ1099"/>
      <c r="ADK1099"/>
      <c r="ADL1099"/>
      <c r="ADM1099"/>
      <c r="ADN1099"/>
      <c r="ADO1099"/>
      <c r="ADP1099"/>
      <c r="ADQ1099"/>
      <c r="ADR1099"/>
      <c r="ADS1099"/>
      <c r="ADT1099"/>
      <c r="ADU1099"/>
      <c r="ADV1099"/>
      <c r="ADW1099"/>
      <c r="ADX1099"/>
      <c r="ADY1099"/>
      <c r="ADZ1099"/>
      <c r="AEA1099"/>
      <c r="AEB1099"/>
      <c r="AEC1099"/>
      <c r="AED1099"/>
      <c r="AEE1099"/>
      <c r="AEF1099"/>
      <c r="AEG1099"/>
      <c r="AEH1099"/>
      <c r="AEI1099"/>
      <c r="AEJ1099"/>
      <c r="AEK1099"/>
      <c r="AEL1099"/>
      <c r="AEM1099"/>
      <c r="AEN1099"/>
      <c r="AEO1099"/>
      <c r="AEP1099"/>
      <c r="AEQ1099"/>
      <c r="AER1099"/>
      <c r="AES1099"/>
      <c r="AET1099"/>
      <c r="AEU1099"/>
      <c r="AEV1099"/>
      <c r="AEW1099"/>
      <c r="AEX1099"/>
      <c r="AEY1099"/>
      <c r="AEZ1099"/>
      <c r="AFA1099"/>
      <c r="AFB1099"/>
      <c r="AFC1099"/>
      <c r="AFD1099"/>
      <c r="AFE1099"/>
      <c r="AFF1099"/>
      <c r="AFG1099"/>
      <c r="AFH1099"/>
      <c r="AFI1099"/>
      <c r="AFJ1099"/>
      <c r="AFK1099"/>
      <c r="AFL1099"/>
      <c r="AFM1099"/>
      <c r="AFN1099"/>
      <c r="AFO1099"/>
      <c r="AFP1099"/>
      <c r="AFQ1099"/>
      <c r="AFR1099"/>
      <c r="AFS1099"/>
      <c r="AFT1099"/>
      <c r="AFU1099"/>
      <c r="AFV1099"/>
      <c r="AFW1099"/>
      <c r="AFX1099"/>
      <c r="AFY1099"/>
      <c r="AFZ1099"/>
      <c r="AGA1099"/>
      <c r="AGB1099"/>
      <c r="AGC1099"/>
      <c r="AGD1099"/>
      <c r="AGE1099"/>
      <c r="AGF1099"/>
      <c r="AGG1099"/>
      <c r="AGH1099"/>
      <c r="AGI1099"/>
      <c r="AGJ1099"/>
      <c r="AGK1099"/>
      <c r="AGL1099"/>
      <c r="AGM1099"/>
      <c r="AGN1099"/>
      <c r="AGO1099"/>
      <c r="AGP1099"/>
      <c r="AGQ1099"/>
      <c r="AGR1099"/>
      <c r="AGS1099"/>
      <c r="AGT1099"/>
      <c r="AGU1099"/>
      <c r="AGV1099"/>
      <c r="AGW1099"/>
      <c r="AGX1099"/>
      <c r="AGY1099"/>
      <c r="AGZ1099"/>
      <c r="AHA1099"/>
      <c r="AHB1099"/>
      <c r="AHC1099"/>
      <c r="AHD1099"/>
      <c r="AHE1099"/>
      <c r="AHF1099"/>
      <c r="AHG1099"/>
      <c r="AHH1099"/>
      <c r="AHI1099"/>
      <c r="AHJ1099"/>
      <c r="AHK1099"/>
      <c r="AHL1099"/>
      <c r="AHM1099"/>
      <c r="AHN1099"/>
      <c r="AHO1099"/>
      <c r="AHP1099"/>
      <c r="AHQ1099"/>
      <c r="AHR1099"/>
      <c r="AHS1099"/>
      <c r="AHT1099"/>
      <c r="AHU1099"/>
      <c r="AHV1099"/>
      <c r="AHW1099"/>
      <c r="AHX1099"/>
      <c r="AHY1099"/>
      <c r="AHZ1099"/>
      <c r="AIA1099"/>
      <c r="AIB1099"/>
      <c r="AIC1099"/>
      <c r="AID1099"/>
      <c r="AIE1099"/>
      <c r="AIF1099"/>
      <c r="AIG1099"/>
      <c r="AIH1099"/>
      <c r="AII1099"/>
      <c r="AIJ1099"/>
      <c r="AIK1099"/>
      <c r="AIL1099"/>
      <c r="AIM1099"/>
      <c r="AIN1099"/>
      <c r="AIO1099"/>
      <c r="AIP1099"/>
      <c r="AIQ1099"/>
      <c r="AIR1099"/>
      <c r="AIS1099"/>
      <c r="AIT1099"/>
      <c r="AIU1099"/>
      <c r="AIV1099"/>
      <c r="AIW1099"/>
      <c r="AIX1099"/>
      <c r="AIY1099"/>
      <c r="AIZ1099"/>
      <c r="AJA1099"/>
      <c r="AJB1099"/>
      <c r="AJC1099"/>
      <c r="AJD1099"/>
      <c r="AJE1099"/>
      <c r="AJF1099"/>
      <c r="AJG1099"/>
      <c r="AJH1099"/>
      <c r="AJI1099"/>
      <c r="AJJ1099"/>
      <c r="AJK1099"/>
      <c r="AJL1099"/>
      <c r="AJM1099"/>
      <c r="AJN1099"/>
      <c r="AJO1099"/>
      <c r="AJP1099"/>
      <c r="AJQ1099"/>
      <c r="AJR1099"/>
      <c r="AJS1099"/>
      <c r="AJT1099"/>
      <c r="AJU1099"/>
      <c r="AJV1099"/>
      <c r="AJW1099"/>
      <c r="AJX1099"/>
      <c r="AJY1099"/>
      <c r="AJZ1099"/>
      <c r="AKA1099"/>
      <c r="AKB1099"/>
      <c r="AKC1099"/>
      <c r="AKD1099"/>
      <c r="AKE1099"/>
      <c r="AKF1099"/>
      <c r="AKG1099"/>
      <c r="AKH1099"/>
      <c r="AKI1099"/>
      <c r="AKJ1099"/>
      <c r="AKK1099"/>
      <c r="AKL1099"/>
      <c r="AKM1099"/>
      <c r="AKN1099"/>
      <c r="AKO1099"/>
      <c r="AKP1099"/>
      <c r="AKQ1099"/>
      <c r="AKR1099"/>
      <c r="AKS1099"/>
      <c r="AKT1099"/>
      <c r="AKU1099"/>
      <c r="AKV1099"/>
      <c r="AKW1099"/>
      <c r="AKX1099"/>
      <c r="AKY1099"/>
      <c r="AKZ1099"/>
      <c r="ALA1099"/>
      <c r="ALB1099"/>
      <c r="ALC1099"/>
      <c r="ALD1099"/>
      <c r="ALE1099"/>
      <c r="ALF1099"/>
      <c r="ALG1099"/>
      <c r="ALH1099"/>
      <c r="ALI1099"/>
      <c r="ALJ1099"/>
      <c r="ALK1099"/>
      <c r="ALL1099"/>
      <c r="ALM1099"/>
      <c r="ALN1099"/>
      <c r="ALO1099"/>
      <c r="ALP1099"/>
      <c r="ALQ1099"/>
      <c r="ALR1099"/>
      <c r="ALS1099"/>
      <c r="ALT1099"/>
      <c r="ALU1099"/>
      <c r="ALV1099"/>
      <c r="ALW1099"/>
      <c r="ALX1099"/>
      <c r="ALY1099"/>
      <c r="ALZ1099"/>
      <c r="AMA1099"/>
      <c r="AMB1099"/>
      <c r="AMC1099"/>
      <c r="AMD1099"/>
      <c r="AME1099"/>
      <c r="AMF1099"/>
      <c r="AMG1099"/>
      <c r="AMH1099"/>
      <c r="AMI1099"/>
      <c r="AMJ1099"/>
    </row>
    <row r="1100" spans="1:1024">
      <c r="A1100" s="253"/>
      <c r="B1100" s="251" t="s">
        <v>32</v>
      </c>
      <c r="C1100" s="251">
        <v>7771235</v>
      </c>
      <c r="D1100" s="251">
        <v>9771235</v>
      </c>
      <c r="E1100" s="251">
        <v>5674255</v>
      </c>
      <c r="F1100" s="251">
        <v>58.1</v>
      </c>
      <c r="G1100" s="251" t="s">
        <v>388</v>
      </c>
      <c r="H1100" s="251" t="s">
        <v>175</v>
      </c>
      <c r="I1100" s="251">
        <v>11.67</v>
      </c>
      <c r="J1100" s="251">
        <v>7.28</v>
      </c>
      <c r="K1100" s="251">
        <v>0</v>
      </c>
      <c r="L1100" s="252">
        <v>0</v>
      </c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  <c r="ALZ1100"/>
      <c r="AMA1100"/>
      <c r="AMB1100"/>
      <c r="AMC1100"/>
      <c r="AMD1100"/>
      <c r="AME1100"/>
      <c r="AMF1100"/>
      <c r="AMG1100"/>
      <c r="AMH1100"/>
      <c r="AMI1100"/>
      <c r="AMJ1100"/>
    </row>
    <row r="1101" spans="1:1024" ht="40.5">
      <c r="A1101" s="253"/>
      <c r="B1101" s="251" t="s">
        <v>32</v>
      </c>
      <c r="C1101" s="251">
        <v>2000000</v>
      </c>
      <c r="D1101" s="251">
        <v>0</v>
      </c>
      <c r="E1101" s="251">
        <v>0</v>
      </c>
      <c r="F1101" s="251" t="s">
        <v>347</v>
      </c>
      <c r="G1101" s="251" t="s">
        <v>426</v>
      </c>
      <c r="H1101" s="251" t="s">
        <v>175</v>
      </c>
      <c r="I1101" s="251">
        <v>10</v>
      </c>
      <c r="J1101" s="251">
        <v>60</v>
      </c>
      <c r="K1101" s="251">
        <v>0</v>
      </c>
      <c r="L1101" s="252">
        <v>0</v>
      </c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  <c r="WW1101"/>
      <c r="WX1101"/>
      <c r="WY1101"/>
      <c r="WZ1101"/>
      <c r="XA1101"/>
      <c r="XB1101"/>
      <c r="XC1101"/>
      <c r="XD1101"/>
      <c r="XE1101"/>
      <c r="XF1101"/>
      <c r="XG1101"/>
      <c r="XH1101"/>
      <c r="XI1101"/>
      <c r="XJ1101"/>
      <c r="XK1101"/>
      <c r="XL1101"/>
      <c r="XM1101"/>
      <c r="XN1101"/>
      <c r="XO1101"/>
      <c r="XP1101"/>
      <c r="XQ1101"/>
      <c r="XR1101"/>
      <c r="XS1101"/>
      <c r="XT1101"/>
      <c r="XU1101"/>
      <c r="XV1101"/>
      <c r="XW1101"/>
      <c r="XX1101"/>
      <c r="XY1101"/>
      <c r="XZ1101"/>
      <c r="YA1101"/>
      <c r="YB1101"/>
      <c r="YC1101"/>
      <c r="YD1101"/>
      <c r="YE1101"/>
      <c r="YF1101"/>
      <c r="YG1101"/>
      <c r="YH1101"/>
      <c r="YI1101"/>
      <c r="YJ1101"/>
      <c r="YK1101"/>
      <c r="YL1101"/>
      <c r="YM1101"/>
      <c r="YN1101"/>
      <c r="YO1101"/>
      <c r="YP1101"/>
      <c r="YQ1101"/>
      <c r="YR1101"/>
      <c r="YS1101"/>
      <c r="YT1101"/>
      <c r="YU1101"/>
      <c r="YV1101"/>
      <c r="YW1101"/>
      <c r="YX1101"/>
      <c r="YY1101"/>
      <c r="YZ1101"/>
      <c r="ZA1101"/>
      <c r="ZB1101"/>
      <c r="ZC1101"/>
      <c r="ZD1101"/>
      <c r="ZE1101"/>
      <c r="ZF1101"/>
      <c r="ZG1101"/>
      <c r="ZH1101"/>
      <c r="ZI1101"/>
      <c r="ZJ1101"/>
      <c r="ZK1101"/>
      <c r="ZL1101"/>
      <c r="ZM1101"/>
      <c r="ZN1101"/>
      <c r="ZO1101"/>
      <c r="ZP1101"/>
      <c r="ZQ1101"/>
      <c r="ZR1101"/>
      <c r="ZS1101"/>
      <c r="ZT1101"/>
      <c r="ZU1101"/>
      <c r="ZV1101"/>
      <c r="ZW1101"/>
      <c r="ZX1101"/>
      <c r="ZY1101"/>
      <c r="ZZ1101"/>
      <c r="AAA1101"/>
      <c r="AAB1101"/>
      <c r="AAC1101"/>
      <c r="AAD1101"/>
      <c r="AAE1101"/>
      <c r="AAF1101"/>
      <c r="AAG1101"/>
      <c r="AAH1101"/>
      <c r="AAI1101"/>
      <c r="AAJ1101"/>
      <c r="AAK1101"/>
      <c r="AAL1101"/>
      <c r="AAM1101"/>
      <c r="AAN1101"/>
      <c r="AAO1101"/>
      <c r="AAP1101"/>
      <c r="AAQ1101"/>
      <c r="AAR1101"/>
      <c r="AAS1101"/>
      <c r="AAT1101"/>
      <c r="AAU1101"/>
      <c r="AAV1101"/>
      <c r="AAW1101"/>
      <c r="AAX1101"/>
      <c r="AAY1101"/>
      <c r="AAZ1101"/>
      <c r="ABA1101"/>
      <c r="ABB1101"/>
      <c r="ABC1101"/>
      <c r="ABD1101"/>
      <c r="ABE1101"/>
      <c r="ABF1101"/>
      <c r="ABG1101"/>
      <c r="ABH1101"/>
      <c r="ABI1101"/>
      <c r="ABJ1101"/>
      <c r="ABK1101"/>
      <c r="ABL1101"/>
      <c r="ABM1101"/>
      <c r="ABN1101"/>
      <c r="ABO1101"/>
      <c r="ABP1101"/>
      <c r="ABQ1101"/>
      <c r="ABR1101"/>
      <c r="ABS1101"/>
      <c r="ABT1101"/>
      <c r="ABU1101"/>
      <c r="ABV1101"/>
      <c r="ABW1101"/>
      <c r="ABX1101"/>
      <c r="ABY1101"/>
      <c r="ABZ1101"/>
      <c r="ACA1101"/>
      <c r="ACB1101"/>
      <c r="ACC1101"/>
      <c r="ACD1101"/>
      <c r="ACE1101"/>
      <c r="ACF1101"/>
      <c r="ACG1101"/>
      <c r="ACH1101"/>
      <c r="ACI1101"/>
      <c r="ACJ1101"/>
      <c r="ACK1101"/>
      <c r="ACL1101"/>
      <c r="ACM1101"/>
      <c r="ACN1101"/>
      <c r="ACO1101"/>
      <c r="ACP1101"/>
      <c r="ACQ1101"/>
      <c r="ACR1101"/>
      <c r="ACS1101"/>
      <c r="ACT1101"/>
      <c r="ACU1101"/>
      <c r="ACV1101"/>
      <c r="ACW1101"/>
      <c r="ACX1101"/>
      <c r="ACY1101"/>
      <c r="ACZ1101"/>
      <c r="ADA1101"/>
      <c r="ADB1101"/>
      <c r="ADC1101"/>
      <c r="ADD1101"/>
      <c r="ADE1101"/>
      <c r="ADF1101"/>
      <c r="ADG1101"/>
      <c r="ADH1101"/>
      <c r="ADI1101"/>
      <c r="ADJ1101"/>
      <c r="ADK1101"/>
      <c r="ADL1101"/>
      <c r="ADM1101"/>
      <c r="ADN1101"/>
      <c r="ADO1101"/>
      <c r="ADP1101"/>
      <c r="ADQ1101"/>
      <c r="ADR1101"/>
      <c r="ADS1101"/>
      <c r="ADT1101"/>
      <c r="ADU1101"/>
      <c r="ADV1101"/>
      <c r="ADW1101"/>
      <c r="ADX1101"/>
      <c r="ADY1101"/>
      <c r="ADZ1101"/>
      <c r="AEA1101"/>
      <c r="AEB1101"/>
      <c r="AEC1101"/>
      <c r="AED1101"/>
      <c r="AEE1101"/>
      <c r="AEF1101"/>
      <c r="AEG1101"/>
      <c r="AEH1101"/>
      <c r="AEI1101"/>
      <c r="AEJ1101"/>
      <c r="AEK1101"/>
      <c r="AEL1101"/>
      <c r="AEM1101"/>
      <c r="AEN1101"/>
      <c r="AEO1101"/>
      <c r="AEP1101"/>
      <c r="AEQ1101"/>
      <c r="AER1101"/>
      <c r="AES1101"/>
      <c r="AET1101"/>
      <c r="AEU1101"/>
      <c r="AEV1101"/>
      <c r="AEW1101"/>
      <c r="AEX1101"/>
      <c r="AEY1101"/>
      <c r="AEZ1101"/>
      <c r="AFA1101"/>
      <c r="AFB1101"/>
      <c r="AFC1101"/>
      <c r="AFD1101"/>
      <c r="AFE1101"/>
      <c r="AFF1101"/>
      <c r="AFG1101"/>
      <c r="AFH1101"/>
      <c r="AFI1101"/>
      <c r="AFJ1101"/>
      <c r="AFK1101"/>
      <c r="AFL1101"/>
      <c r="AFM1101"/>
      <c r="AFN1101"/>
      <c r="AFO1101"/>
      <c r="AFP1101"/>
      <c r="AFQ1101"/>
      <c r="AFR1101"/>
      <c r="AFS1101"/>
      <c r="AFT1101"/>
      <c r="AFU1101"/>
      <c r="AFV1101"/>
      <c r="AFW1101"/>
      <c r="AFX1101"/>
      <c r="AFY1101"/>
      <c r="AFZ1101"/>
      <c r="AGA1101"/>
      <c r="AGB1101"/>
      <c r="AGC1101"/>
      <c r="AGD1101"/>
      <c r="AGE1101"/>
      <c r="AGF1101"/>
      <c r="AGG1101"/>
      <c r="AGH1101"/>
      <c r="AGI1101"/>
      <c r="AGJ1101"/>
      <c r="AGK1101"/>
      <c r="AGL1101"/>
      <c r="AGM1101"/>
      <c r="AGN1101"/>
      <c r="AGO1101"/>
      <c r="AGP1101"/>
      <c r="AGQ1101"/>
      <c r="AGR1101"/>
      <c r="AGS1101"/>
      <c r="AGT1101"/>
      <c r="AGU1101"/>
      <c r="AGV1101"/>
      <c r="AGW1101"/>
      <c r="AGX1101"/>
      <c r="AGY1101"/>
      <c r="AGZ1101"/>
      <c r="AHA1101"/>
      <c r="AHB1101"/>
      <c r="AHC1101"/>
      <c r="AHD1101"/>
      <c r="AHE1101"/>
      <c r="AHF1101"/>
      <c r="AHG1101"/>
      <c r="AHH1101"/>
      <c r="AHI1101"/>
      <c r="AHJ1101"/>
      <c r="AHK1101"/>
      <c r="AHL1101"/>
      <c r="AHM1101"/>
      <c r="AHN1101"/>
      <c r="AHO1101"/>
      <c r="AHP1101"/>
      <c r="AHQ1101"/>
      <c r="AHR1101"/>
      <c r="AHS1101"/>
      <c r="AHT1101"/>
      <c r="AHU1101"/>
      <c r="AHV1101"/>
      <c r="AHW1101"/>
      <c r="AHX1101"/>
      <c r="AHY1101"/>
      <c r="AHZ1101"/>
      <c r="AIA1101"/>
      <c r="AIB1101"/>
      <c r="AIC1101"/>
      <c r="AID1101"/>
      <c r="AIE1101"/>
      <c r="AIF1101"/>
      <c r="AIG1101"/>
      <c r="AIH1101"/>
      <c r="AII1101"/>
      <c r="AIJ1101"/>
      <c r="AIK1101"/>
      <c r="AIL1101"/>
      <c r="AIM1101"/>
      <c r="AIN1101"/>
      <c r="AIO1101"/>
      <c r="AIP1101"/>
      <c r="AIQ1101"/>
      <c r="AIR1101"/>
      <c r="AIS1101"/>
      <c r="AIT1101"/>
      <c r="AIU1101"/>
      <c r="AIV1101"/>
      <c r="AIW1101"/>
      <c r="AIX1101"/>
      <c r="AIY1101"/>
      <c r="AIZ1101"/>
      <c r="AJA1101"/>
      <c r="AJB1101"/>
      <c r="AJC1101"/>
      <c r="AJD1101"/>
      <c r="AJE1101"/>
      <c r="AJF1101"/>
      <c r="AJG1101"/>
      <c r="AJH1101"/>
      <c r="AJI1101"/>
      <c r="AJJ1101"/>
      <c r="AJK1101"/>
      <c r="AJL1101"/>
      <c r="AJM1101"/>
      <c r="AJN1101"/>
      <c r="AJO1101"/>
      <c r="AJP1101"/>
      <c r="AJQ1101"/>
      <c r="AJR1101"/>
      <c r="AJS1101"/>
      <c r="AJT1101"/>
      <c r="AJU1101"/>
      <c r="AJV1101"/>
      <c r="AJW1101"/>
      <c r="AJX1101"/>
      <c r="AJY1101"/>
      <c r="AJZ1101"/>
      <c r="AKA1101"/>
      <c r="AKB1101"/>
      <c r="AKC1101"/>
      <c r="AKD1101"/>
      <c r="AKE1101"/>
      <c r="AKF1101"/>
      <c r="AKG1101"/>
      <c r="AKH1101"/>
      <c r="AKI1101"/>
      <c r="AKJ1101"/>
      <c r="AKK1101"/>
      <c r="AKL1101"/>
      <c r="AKM1101"/>
      <c r="AKN1101"/>
      <c r="AKO1101"/>
      <c r="AKP1101"/>
      <c r="AKQ1101"/>
      <c r="AKR1101"/>
      <c r="AKS1101"/>
      <c r="AKT1101"/>
      <c r="AKU1101"/>
      <c r="AKV1101"/>
      <c r="AKW1101"/>
      <c r="AKX1101"/>
      <c r="AKY1101"/>
      <c r="AKZ1101"/>
      <c r="ALA1101"/>
      <c r="ALB1101"/>
      <c r="ALC1101"/>
      <c r="ALD1101"/>
      <c r="ALE1101"/>
      <c r="ALF1101"/>
      <c r="ALG1101"/>
      <c r="ALH1101"/>
      <c r="ALI1101"/>
      <c r="ALJ1101"/>
      <c r="ALK1101"/>
      <c r="ALL1101"/>
      <c r="ALM1101"/>
      <c r="ALN1101"/>
      <c r="ALO1101"/>
      <c r="ALP1101"/>
      <c r="ALQ1101"/>
      <c r="ALR1101"/>
      <c r="ALS1101"/>
      <c r="ALT1101"/>
      <c r="ALU1101"/>
      <c r="ALV1101"/>
      <c r="ALW1101"/>
      <c r="ALX1101"/>
      <c r="ALY1101"/>
      <c r="ALZ1101"/>
      <c r="AMA1101"/>
      <c r="AMB1101"/>
      <c r="AMC1101"/>
      <c r="AMD1101"/>
      <c r="AME1101"/>
      <c r="AMF1101"/>
      <c r="AMG1101"/>
      <c r="AMH1101"/>
      <c r="AMI1101"/>
      <c r="AMJ1101"/>
    </row>
    <row r="1102" spans="1:1024">
      <c r="A1102" s="253"/>
      <c r="B1102" s="251" t="s">
        <v>32</v>
      </c>
      <c r="C1102" s="251">
        <v>15081103</v>
      </c>
      <c r="D1102" s="251">
        <v>17081103</v>
      </c>
      <c r="E1102" s="251">
        <v>14443622</v>
      </c>
      <c r="F1102" s="251">
        <v>84.6</v>
      </c>
      <c r="G1102" s="251" t="s">
        <v>390</v>
      </c>
      <c r="H1102" s="251" t="s">
        <v>175</v>
      </c>
      <c r="I1102" s="251">
        <v>42.48</v>
      </c>
      <c r="J1102" s="251">
        <v>45.99</v>
      </c>
      <c r="K1102" s="251">
        <v>45.96</v>
      </c>
      <c r="L1102" s="252">
        <v>99.9</v>
      </c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  <c r="WW1102"/>
      <c r="WX1102"/>
      <c r="WY1102"/>
      <c r="WZ1102"/>
      <c r="XA1102"/>
      <c r="XB1102"/>
      <c r="XC1102"/>
      <c r="XD1102"/>
      <c r="XE1102"/>
      <c r="XF1102"/>
      <c r="XG1102"/>
      <c r="XH1102"/>
      <c r="XI1102"/>
      <c r="XJ1102"/>
      <c r="XK1102"/>
      <c r="XL1102"/>
      <c r="XM1102"/>
      <c r="XN1102"/>
      <c r="XO1102"/>
      <c r="XP1102"/>
      <c r="XQ1102"/>
      <c r="XR1102"/>
      <c r="XS1102"/>
      <c r="XT1102"/>
      <c r="XU1102"/>
      <c r="XV1102"/>
      <c r="XW1102"/>
      <c r="XX1102"/>
      <c r="XY1102"/>
      <c r="XZ1102"/>
      <c r="YA1102"/>
      <c r="YB1102"/>
      <c r="YC1102"/>
      <c r="YD1102"/>
      <c r="YE1102"/>
      <c r="YF1102"/>
      <c r="YG1102"/>
      <c r="YH1102"/>
      <c r="YI1102"/>
      <c r="YJ1102"/>
      <c r="YK1102"/>
      <c r="YL1102"/>
      <c r="YM1102"/>
      <c r="YN1102"/>
      <c r="YO1102"/>
      <c r="YP1102"/>
      <c r="YQ1102"/>
      <c r="YR1102"/>
      <c r="YS1102"/>
      <c r="YT1102"/>
      <c r="YU1102"/>
      <c r="YV1102"/>
      <c r="YW1102"/>
      <c r="YX1102"/>
      <c r="YY1102"/>
      <c r="YZ1102"/>
      <c r="ZA1102"/>
      <c r="ZB1102"/>
      <c r="ZC1102"/>
      <c r="ZD1102"/>
      <c r="ZE1102"/>
      <c r="ZF1102"/>
      <c r="ZG1102"/>
      <c r="ZH1102"/>
      <c r="ZI1102"/>
      <c r="ZJ1102"/>
      <c r="ZK1102"/>
      <c r="ZL1102"/>
      <c r="ZM1102"/>
      <c r="ZN1102"/>
      <c r="ZO1102"/>
      <c r="ZP1102"/>
      <c r="ZQ1102"/>
      <c r="ZR1102"/>
      <c r="ZS1102"/>
      <c r="ZT1102"/>
      <c r="ZU1102"/>
      <c r="ZV1102"/>
      <c r="ZW1102"/>
      <c r="ZX1102"/>
      <c r="ZY1102"/>
      <c r="ZZ1102"/>
      <c r="AAA1102"/>
      <c r="AAB1102"/>
      <c r="AAC1102"/>
      <c r="AAD1102"/>
      <c r="AAE1102"/>
      <c r="AAF1102"/>
      <c r="AAG1102"/>
      <c r="AAH1102"/>
      <c r="AAI1102"/>
      <c r="AAJ1102"/>
      <c r="AAK1102"/>
      <c r="AAL1102"/>
      <c r="AAM1102"/>
      <c r="AAN1102"/>
      <c r="AAO1102"/>
      <c r="AAP1102"/>
      <c r="AAQ1102"/>
      <c r="AAR1102"/>
      <c r="AAS1102"/>
      <c r="AAT1102"/>
      <c r="AAU1102"/>
      <c r="AAV1102"/>
      <c r="AAW1102"/>
      <c r="AAX1102"/>
      <c r="AAY1102"/>
      <c r="AAZ1102"/>
      <c r="ABA1102"/>
      <c r="ABB1102"/>
      <c r="ABC1102"/>
      <c r="ABD1102"/>
      <c r="ABE1102"/>
      <c r="ABF1102"/>
      <c r="ABG1102"/>
      <c r="ABH1102"/>
      <c r="ABI1102"/>
      <c r="ABJ1102"/>
      <c r="ABK1102"/>
      <c r="ABL1102"/>
      <c r="ABM1102"/>
      <c r="ABN1102"/>
      <c r="ABO1102"/>
      <c r="ABP1102"/>
      <c r="ABQ1102"/>
      <c r="ABR1102"/>
      <c r="ABS1102"/>
      <c r="ABT1102"/>
      <c r="ABU1102"/>
      <c r="ABV1102"/>
      <c r="ABW1102"/>
      <c r="ABX1102"/>
      <c r="ABY1102"/>
      <c r="ABZ1102"/>
      <c r="ACA1102"/>
      <c r="ACB1102"/>
      <c r="ACC1102"/>
      <c r="ACD1102"/>
      <c r="ACE1102"/>
      <c r="ACF1102"/>
      <c r="ACG1102"/>
      <c r="ACH1102"/>
      <c r="ACI1102"/>
      <c r="ACJ1102"/>
      <c r="ACK1102"/>
      <c r="ACL1102"/>
      <c r="ACM1102"/>
      <c r="ACN1102"/>
      <c r="ACO1102"/>
      <c r="ACP1102"/>
      <c r="ACQ1102"/>
      <c r="ACR1102"/>
      <c r="ACS1102"/>
      <c r="ACT1102"/>
      <c r="ACU1102"/>
      <c r="ACV1102"/>
      <c r="ACW1102"/>
      <c r="ACX1102"/>
      <c r="ACY1102"/>
      <c r="ACZ1102"/>
      <c r="ADA1102"/>
      <c r="ADB1102"/>
      <c r="ADC1102"/>
      <c r="ADD1102"/>
      <c r="ADE1102"/>
      <c r="ADF1102"/>
      <c r="ADG1102"/>
      <c r="ADH1102"/>
      <c r="ADI1102"/>
      <c r="ADJ1102"/>
      <c r="ADK1102"/>
      <c r="ADL1102"/>
      <c r="ADM1102"/>
      <c r="ADN1102"/>
      <c r="ADO1102"/>
      <c r="ADP1102"/>
      <c r="ADQ1102"/>
      <c r="ADR1102"/>
      <c r="ADS1102"/>
      <c r="ADT1102"/>
      <c r="ADU1102"/>
      <c r="ADV1102"/>
      <c r="ADW1102"/>
      <c r="ADX1102"/>
      <c r="ADY1102"/>
      <c r="ADZ1102"/>
      <c r="AEA1102"/>
      <c r="AEB1102"/>
      <c r="AEC1102"/>
      <c r="AED1102"/>
      <c r="AEE1102"/>
      <c r="AEF1102"/>
      <c r="AEG1102"/>
      <c r="AEH1102"/>
      <c r="AEI1102"/>
      <c r="AEJ1102"/>
      <c r="AEK1102"/>
      <c r="AEL1102"/>
      <c r="AEM1102"/>
      <c r="AEN1102"/>
      <c r="AEO1102"/>
      <c r="AEP1102"/>
      <c r="AEQ1102"/>
      <c r="AER1102"/>
      <c r="AES1102"/>
      <c r="AET1102"/>
      <c r="AEU1102"/>
      <c r="AEV1102"/>
      <c r="AEW1102"/>
      <c r="AEX1102"/>
      <c r="AEY1102"/>
      <c r="AEZ1102"/>
      <c r="AFA1102"/>
      <c r="AFB1102"/>
      <c r="AFC1102"/>
      <c r="AFD1102"/>
      <c r="AFE1102"/>
      <c r="AFF1102"/>
      <c r="AFG1102"/>
      <c r="AFH1102"/>
      <c r="AFI1102"/>
      <c r="AFJ1102"/>
      <c r="AFK1102"/>
      <c r="AFL1102"/>
      <c r="AFM1102"/>
      <c r="AFN1102"/>
      <c r="AFO1102"/>
      <c r="AFP1102"/>
      <c r="AFQ1102"/>
      <c r="AFR1102"/>
      <c r="AFS1102"/>
      <c r="AFT1102"/>
      <c r="AFU1102"/>
      <c r="AFV1102"/>
      <c r="AFW1102"/>
      <c r="AFX1102"/>
      <c r="AFY1102"/>
      <c r="AFZ1102"/>
      <c r="AGA1102"/>
      <c r="AGB1102"/>
      <c r="AGC1102"/>
      <c r="AGD1102"/>
      <c r="AGE1102"/>
      <c r="AGF1102"/>
      <c r="AGG1102"/>
      <c r="AGH1102"/>
      <c r="AGI1102"/>
      <c r="AGJ1102"/>
      <c r="AGK1102"/>
      <c r="AGL1102"/>
      <c r="AGM1102"/>
      <c r="AGN1102"/>
      <c r="AGO1102"/>
      <c r="AGP1102"/>
      <c r="AGQ1102"/>
      <c r="AGR1102"/>
      <c r="AGS1102"/>
      <c r="AGT1102"/>
      <c r="AGU1102"/>
      <c r="AGV1102"/>
      <c r="AGW1102"/>
      <c r="AGX1102"/>
      <c r="AGY1102"/>
      <c r="AGZ1102"/>
      <c r="AHA1102"/>
      <c r="AHB1102"/>
      <c r="AHC1102"/>
      <c r="AHD1102"/>
      <c r="AHE1102"/>
      <c r="AHF1102"/>
      <c r="AHG1102"/>
      <c r="AHH1102"/>
      <c r="AHI1102"/>
      <c r="AHJ1102"/>
      <c r="AHK1102"/>
      <c r="AHL1102"/>
      <c r="AHM1102"/>
      <c r="AHN1102"/>
      <c r="AHO1102"/>
      <c r="AHP1102"/>
      <c r="AHQ1102"/>
      <c r="AHR1102"/>
      <c r="AHS1102"/>
      <c r="AHT1102"/>
      <c r="AHU1102"/>
      <c r="AHV1102"/>
      <c r="AHW1102"/>
      <c r="AHX1102"/>
      <c r="AHY1102"/>
      <c r="AHZ1102"/>
      <c r="AIA1102"/>
      <c r="AIB1102"/>
      <c r="AIC1102"/>
      <c r="AID1102"/>
      <c r="AIE1102"/>
      <c r="AIF1102"/>
      <c r="AIG1102"/>
      <c r="AIH1102"/>
      <c r="AII1102"/>
      <c r="AIJ1102"/>
      <c r="AIK1102"/>
      <c r="AIL1102"/>
      <c r="AIM1102"/>
      <c r="AIN1102"/>
      <c r="AIO1102"/>
      <c r="AIP1102"/>
      <c r="AIQ1102"/>
      <c r="AIR1102"/>
      <c r="AIS1102"/>
      <c r="AIT1102"/>
      <c r="AIU1102"/>
      <c r="AIV1102"/>
      <c r="AIW1102"/>
      <c r="AIX1102"/>
      <c r="AIY1102"/>
      <c r="AIZ1102"/>
      <c r="AJA1102"/>
      <c r="AJB1102"/>
      <c r="AJC1102"/>
      <c r="AJD1102"/>
      <c r="AJE1102"/>
      <c r="AJF1102"/>
      <c r="AJG1102"/>
      <c r="AJH1102"/>
      <c r="AJI1102"/>
      <c r="AJJ1102"/>
      <c r="AJK1102"/>
      <c r="AJL1102"/>
      <c r="AJM1102"/>
      <c r="AJN1102"/>
      <c r="AJO1102"/>
      <c r="AJP1102"/>
      <c r="AJQ1102"/>
      <c r="AJR1102"/>
      <c r="AJS1102"/>
      <c r="AJT1102"/>
      <c r="AJU1102"/>
      <c r="AJV1102"/>
      <c r="AJW1102"/>
      <c r="AJX1102"/>
      <c r="AJY1102"/>
      <c r="AJZ1102"/>
      <c r="AKA1102"/>
      <c r="AKB1102"/>
      <c r="AKC1102"/>
      <c r="AKD1102"/>
      <c r="AKE1102"/>
      <c r="AKF1102"/>
      <c r="AKG1102"/>
      <c r="AKH1102"/>
      <c r="AKI1102"/>
      <c r="AKJ1102"/>
      <c r="AKK1102"/>
      <c r="AKL1102"/>
      <c r="AKM1102"/>
      <c r="AKN1102"/>
      <c r="AKO1102"/>
      <c r="AKP1102"/>
      <c r="AKQ1102"/>
      <c r="AKR1102"/>
      <c r="AKS1102"/>
      <c r="AKT1102"/>
      <c r="AKU1102"/>
      <c r="AKV1102"/>
      <c r="AKW1102"/>
      <c r="AKX1102"/>
      <c r="AKY1102"/>
      <c r="AKZ1102"/>
      <c r="ALA1102"/>
      <c r="ALB1102"/>
      <c r="ALC1102"/>
      <c r="ALD1102"/>
      <c r="ALE1102"/>
      <c r="ALF1102"/>
      <c r="ALG1102"/>
      <c r="ALH1102"/>
      <c r="ALI1102"/>
      <c r="ALJ1102"/>
      <c r="ALK1102"/>
      <c r="ALL1102"/>
      <c r="ALM1102"/>
      <c r="ALN1102"/>
      <c r="ALO1102"/>
      <c r="ALP1102"/>
      <c r="ALQ1102"/>
      <c r="ALR1102"/>
      <c r="ALS1102"/>
      <c r="ALT1102"/>
      <c r="ALU1102"/>
      <c r="ALV1102"/>
      <c r="ALW1102"/>
      <c r="ALX1102"/>
      <c r="ALY1102"/>
      <c r="ALZ1102"/>
      <c r="AMA1102"/>
      <c r="AMB1102"/>
      <c r="AMC1102"/>
      <c r="AMD1102"/>
      <c r="AME1102"/>
      <c r="AMF1102"/>
      <c r="AMG1102"/>
      <c r="AMH1102"/>
      <c r="AMI1102"/>
      <c r="AMJ1102"/>
    </row>
    <row r="1103" spans="1:1024" ht="40.5">
      <c r="A1103" s="253"/>
      <c r="B1103" s="251" t="s">
        <v>32</v>
      </c>
      <c r="C1103" s="251">
        <v>18209792</v>
      </c>
      <c r="D1103" s="251">
        <v>24709792</v>
      </c>
      <c r="E1103" s="251">
        <v>22313151</v>
      </c>
      <c r="F1103" s="251">
        <v>90.3</v>
      </c>
      <c r="G1103" s="251" t="s">
        <v>391</v>
      </c>
      <c r="H1103" s="251" t="s">
        <v>175</v>
      </c>
      <c r="I1103" s="251">
        <v>36.72</v>
      </c>
      <c r="J1103" s="251">
        <v>42.42</v>
      </c>
      <c r="K1103" s="251">
        <v>42.42</v>
      </c>
      <c r="L1103" s="252">
        <v>100</v>
      </c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  <c r="ALZ1103"/>
      <c r="AMA1103"/>
      <c r="AMB1103"/>
      <c r="AMC1103"/>
      <c r="AMD1103"/>
      <c r="AME1103"/>
      <c r="AMF1103"/>
      <c r="AMG1103"/>
      <c r="AMH1103"/>
      <c r="AMI1103"/>
      <c r="AMJ1103"/>
    </row>
    <row r="1104" spans="1:1024" ht="27">
      <c r="A1104" s="253"/>
      <c r="B1104" s="251" t="s">
        <v>32</v>
      </c>
      <c r="C1104" s="251">
        <v>12643201</v>
      </c>
      <c r="D1104" s="251">
        <v>11843201</v>
      </c>
      <c r="E1104" s="251">
        <v>9209366</v>
      </c>
      <c r="F1104" s="251">
        <v>77.8</v>
      </c>
      <c r="G1104" s="251" t="s">
        <v>427</v>
      </c>
      <c r="H1104" s="251" t="s">
        <v>175</v>
      </c>
      <c r="I1104" s="251">
        <v>33.08</v>
      </c>
      <c r="J1104" s="251">
        <v>28.98</v>
      </c>
      <c r="K1104" s="251">
        <v>28.98</v>
      </c>
      <c r="L1104" s="252">
        <v>100</v>
      </c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  <c r="ALZ1104"/>
      <c r="AMA1104"/>
      <c r="AMB1104"/>
      <c r="AMC1104"/>
      <c r="AMD1104"/>
      <c r="AME1104"/>
      <c r="AMF1104"/>
      <c r="AMG1104"/>
      <c r="AMH1104"/>
      <c r="AMI1104"/>
      <c r="AMJ1104"/>
    </row>
    <row r="1105" spans="1:1024" ht="40.5">
      <c r="A1105" s="253"/>
      <c r="B1105" s="251" t="s">
        <v>32</v>
      </c>
      <c r="C1105" s="251">
        <v>17285444</v>
      </c>
      <c r="D1105" s="251">
        <v>23285444</v>
      </c>
      <c r="E1105" s="251">
        <v>21083271</v>
      </c>
      <c r="F1105" s="251">
        <v>90.5</v>
      </c>
      <c r="G1105" s="251" t="s">
        <v>428</v>
      </c>
      <c r="H1105" s="251" t="s">
        <v>175</v>
      </c>
      <c r="I1105" s="251">
        <v>62.5</v>
      </c>
      <c r="J1105" s="251">
        <v>54.49</v>
      </c>
      <c r="K1105" s="251">
        <v>68.12</v>
      </c>
      <c r="L1105" s="252">
        <v>125</v>
      </c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  <c r="ALZ1105"/>
      <c r="AMA1105"/>
      <c r="AMB1105"/>
      <c r="AMC1105"/>
      <c r="AMD1105"/>
      <c r="AME1105"/>
      <c r="AMF1105"/>
      <c r="AMG1105"/>
      <c r="AMH1105"/>
      <c r="AMI1105"/>
      <c r="AMJ1105"/>
    </row>
    <row r="1106" spans="1:1024" ht="27">
      <c r="A1106" s="253"/>
      <c r="B1106" s="251" t="s">
        <v>32</v>
      </c>
      <c r="C1106" s="251">
        <v>7019626</v>
      </c>
      <c r="D1106" s="251">
        <v>10319626</v>
      </c>
      <c r="E1106" s="251">
        <v>8201144</v>
      </c>
      <c r="F1106" s="251">
        <v>79.5</v>
      </c>
      <c r="G1106" s="251" t="s">
        <v>429</v>
      </c>
      <c r="H1106" s="251" t="s">
        <v>175</v>
      </c>
      <c r="I1106" s="251">
        <v>62.5</v>
      </c>
      <c r="J1106" s="251">
        <v>32.93</v>
      </c>
      <c r="K1106" s="251">
        <v>41.17</v>
      </c>
      <c r="L1106" s="252">
        <v>125</v>
      </c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  <c r="ALZ1106"/>
      <c r="AMA1106"/>
      <c r="AMB1106"/>
      <c r="AMC1106"/>
      <c r="AMD1106"/>
      <c r="AME1106"/>
      <c r="AMF1106"/>
      <c r="AMG1106"/>
      <c r="AMH1106"/>
      <c r="AMI1106"/>
      <c r="AMJ1106"/>
    </row>
    <row r="1107" spans="1:1024" ht="27">
      <c r="A1107" s="253"/>
      <c r="B1107" s="251" t="s">
        <v>32</v>
      </c>
      <c r="C1107" s="251">
        <v>2000000</v>
      </c>
      <c r="D1107" s="251">
        <v>0</v>
      </c>
      <c r="E1107" s="251">
        <v>0</v>
      </c>
      <c r="F1107" s="251" t="s">
        <v>347</v>
      </c>
      <c r="G1107" s="251" t="s">
        <v>430</v>
      </c>
      <c r="H1107" s="251" t="s">
        <v>175</v>
      </c>
      <c r="I1107" s="251">
        <v>10</v>
      </c>
      <c r="J1107" s="251">
        <v>35</v>
      </c>
      <c r="K1107" s="251">
        <v>0</v>
      </c>
      <c r="L1107" s="252">
        <v>0</v>
      </c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  <c r="ALZ1107"/>
      <c r="AMA1107"/>
      <c r="AMB1107"/>
      <c r="AMC1107"/>
      <c r="AMD1107"/>
      <c r="AME1107"/>
      <c r="AMF1107"/>
      <c r="AMG1107"/>
      <c r="AMH1107"/>
      <c r="AMI1107"/>
      <c r="AMJ1107"/>
    </row>
    <row r="1108" spans="1:1024" ht="27">
      <c r="A1108" s="253"/>
      <c r="B1108" s="251" t="s">
        <v>32</v>
      </c>
      <c r="C1108" s="251">
        <v>4433192</v>
      </c>
      <c r="D1108" s="251">
        <v>9433192</v>
      </c>
      <c r="E1108" s="251">
        <v>8031199</v>
      </c>
      <c r="F1108" s="251">
        <v>85.1</v>
      </c>
      <c r="G1108" s="251" t="s">
        <v>396</v>
      </c>
      <c r="H1108" s="251" t="s">
        <v>175</v>
      </c>
      <c r="I1108" s="251">
        <v>18.829999999999998</v>
      </c>
      <c r="J1108" s="251">
        <v>22.48</v>
      </c>
      <c r="K1108" s="251">
        <v>22.48</v>
      </c>
      <c r="L1108" s="252">
        <v>100</v>
      </c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  <c r="VW1108"/>
      <c r="VX1108"/>
      <c r="VY1108"/>
      <c r="VZ1108"/>
      <c r="WA1108"/>
      <c r="WB1108"/>
      <c r="WC1108"/>
      <c r="WD1108"/>
      <c r="WE1108"/>
      <c r="WF1108"/>
      <c r="WG1108"/>
      <c r="WH1108"/>
      <c r="WI1108"/>
      <c r="WJ1108"/>
      <c r="WK1108"/>
      <c r="WL1108"/>
      <c r="WM1108"/>
      <c r="WN1108"/>
      <c r="WO1108"/>
      <c r="WP1108"/>
      <c r="WQ1108"/>
      <c r="WR1108"/>
      <c r="WS1108"/>
      <c r="WT1108"/>
      <c r="WU1108"/>
      <c r="WV1108"/>
      <c r="WW1108"/>
      <c r="WX1108"/>
      <c r="WY1108"/>
      <c r="WZ1108"/>
      <c r="XA1108"/>
      <c r="XB1108"/>
      <c r="XC1108"/>
      <c r="XD1108"/>
      <c r="XE1108"/>
      <c r="XF1108"/>
      <c r="XG1108"/>
      <c r="XH1108"/>
      <c r="XI1108"/>
      <c r="XJ1108"/>
      <c r="XK1108"/>
      <c r="XL1108"/>
      <c r="XM1108"/>
      <c r="XN1108"/>
      <c r="XO1108"/>
      <c r="XP1108"/>
      <c r="XQ1108"/>
      <c r="XR1108"/>
      <c r="XS1108"/>
      <c r="XT1108"/>
      <c r="XU1108"/>
      <c r="XV1108"/>
      <c r="XW1108"/>
      <c r="XX1108"/>
      <c r="XY1108"/>
      <c r="XZ1108"/>
      <c r="YA1108"/>
      <c r="YB1108"/>
      <c r="YC1108"/>
      <c r="YD1108"/>
      <c r="YE1108"/>
      <c r="YF1108"/>
      <c r="YG1108"/>
      <c r="YH1108"/>
      <c r="YI1108"/>
      <c r="YJ1108"/>
      <c r="YK1108"/>
      <c r="YL1108"/>
      <c r="YM1108"/>
      <c r="YN1108"/>
      <c r="YO1108"/>
      <c r="YP1108"/>
      <c r="YQ1108"/>
      <c r="YR1108"/>
      <c r="YS1108"/>
      <c r="YT1108"/>
      <c r="YU1108"/>
      <c r="YV1108"/>
      <c r="YW1108"/>
      <c r="YX1108"/>
      <c r="YY1108"/>
      <c r="YZ1108"/>
      <c r="ZA1108"/>
      <c r="ZB1108"/>
      <c r="ZC1108"/>
      <c r="ZD1108"/>
      <c r="ZE1108"/>
      <c r="ZF1108"/>
      <c r="ZG1108"/>
      <c r="ZH1108"/>
      <c r="ZI1108"/>
      <c r="ZJ1108"/>
      <c r="ZK1108"/>
      <c r="ZL1108"/>
      <c r="ZM1108"/>
      <c r="ZN1108"/>
      <c r="ZO1108"/>
      <c r="ZP1108"/>
      <c r="ZQ1108"/>
      <c r="ZR1108"/>
      <c r="ZS1108"/>
      <c r="ZT1108"/>
      <c r="ZU1108"/>
      <c r="ZV1108"/>
      <c r="ZW1108"/>
      <c r="ZX1108"/>
      <c r="ZY1108"/>
      <c r="ZZ1108"/>
      <c r="AAA1108"/>
      <c r="AAB1108"/>
      <c r="AAC1108"/>
      <c r="AAD1108"/>
      <c r="AAE1108"/>
      <c r="AAF1108"/>
      <c r="AAG1108"/>
      <c r="AAH1108"/>
      <c r="AAI1108"/>
      <c r="AAJ1108"/>
      <c r="AAK1108"/>
      <c r="AAL1108"/>
      <c r="AAM1108"/>
      <c r="AAN1108"/>
      <c r="AAO1108"/>
      <c r="AAP1108"/>
      <c r="AAQ1108"/>
      <c r="AAR1108"/>
      <c r="AAS1108"/>
      <c r="AAT1108"/>
      <c r="AAU1108"/>
      <c r="AAV1108"/>
      <c r="AAW1108"/>
      <c r="AAX1108"/>
      <c r="AAY1108"/>
      <c r="AAZ1108"/>
      <c r="ABA1108"/>
      <c r="ABB1108"/>
      <c r="ABC1108"/>
      <c r="ABD1108"/>
      <c r="ABE1108"/>
      <c r="ABF1108"/>
      <c r="ABG1108"/>
      <c r="ABH1108"/>
      <c r="ABI1108"/>
      <c r="ABJ1108"/>
      <c r="ABK1108"/>
      <c r="ABL1108"/>
      <c r="ABM1108"/>
      <c r="ABN1108"/>
      <c r="ABO1108"/>
      <c r="ABP1108"/>
      <c r="ABQ1108"/>
      <c r="ABR1108"/>
      <c r="ABS1108"/>
      <c r="ABT1108"/>
      <c r="ABU1108"/>
      <c r="ABV1108"/>
      <c r="ABW1108"/>
      <c r="ABX1108"/>
      <c r="ABY1108"/>
      <c r="ABZ1108"/>
      <c r="ACA1108"/>
      <c r="ACB1108"/>
      <c r="ACC1108"/>
      <c r="ACD1108"/>
      <c r="ACE1108"/>
      <c r="ACF1108"/>
      <c r="ACG1108"/>
      <c r="ACH1108"/>
      <c r="ACI1108"/>
      <c r="ACJ1108"/>
      <c r="ACK1108"/>
      <c r="ACL1108"/>
      <c r="ACM1108"/>
      <c r="ACN1108"/>
      <c r="ACO1108"/>
      <c r="ACP1108"/>
      <c r="ACQ1108"/>
      <c r="ACR1108"/>
      <c r="ACS1108"/>
      <c r="ACT1108"/>
      <c r="ACU1108"/>
      <c r="ACV1108"/>
      <c r="ACW1108"/>
      <c r="ACX1108"/>
      <c r="ACY1108"/>
      <c r="ACZ1108"/>
      <c r="ADA1108"/>
      <c r="ADB1108"/>
      <c r="ADC1108"/>
      <c r="ADD1108"/>
      <c r="ADE1108"/>
      <c r="ADF1108"/>
      <c r="ADG1108"/>
      <c r="ADH1108"/>
      <c r="ADI1108"/>
      <c r="ADJ1108"/>
      <c r="ADK1108"/>
      <c r="ADL1108"/>
      <c r="ADM1108"/>
      <c r="ADN1108"/>
      <c r="ADO1108"/>
      <c r="ADP1108"/>
      <c r="ADQ1108"/>
      <c r="ADR1108"/>
      <c r="ADS1108"/>
      <c r="ADT1108"/>
      <c r="ADU1108"/>
      <c r="ADV1108"/>
      <c r="ADW1108"/>
      <c r="ADX1108"/>
      <c r="ADY1108"/>
      <c r="ADZ1108"/>
      <c r="AEA1108"/>
      <c r="AEB1108"/>
      <c r="AEC1108"/>
      <c r="AED1108"/>
      <c r="AEE1108"/>
      <c r="AEF1108"/>
      <c r="AEG1108"/>
      <c r="AEH1108"/>
      <c r="AEI1108"/>
      <c r="AEJ1108"/>
      <c r="AEK1108"/>
      <c r="AEL1108"/>
      <c r="AEM1108"/>
      <c r="AEN1108"/>
      <c r="AEO1108"/>
      <c r="AEP1108"/>
      <c r="AEQ1108"/>
      <c r="AER1108"/>
      <c r="AES1108"/>
      <c r="AET1108"/>
      <c r="AEU1108"/>
      <c r="AEV1108"/>
      <c r="AEW1108"/>
      <c r="AEX1108"/>
      <c r="AEY1108"/>
      <c r="AEZ1108"/>
      <c r="AFA1108"/>
      <c r="AFB1108"/>
      <c r="AFC1108"/>
      <c r="AFD1108"/>
      <c r="AFE1108"/>
      <c r="AFF1108"/>
      <c r="AFG1108"/>
      <c r="AFH1108"/>
      <c r="AFI1108"/>
      <c r="AFJ1108"/>
      <c r="AFK1108"/>
      <c r="AFL1108"/>
      <c r="AFM1108"/>
      <c r="AFN1108"/>
      <c r="AFO1108"/>
      <c r="AFP1108"/>
      <c r="AFQ1108"/>
      <c r="AFR1108"/>
      <c r="AFS1108"/>
      <c r="AFT1108"/>
      <c r="AFU1108"/>
      <c r="AFV1108"/>
      <c r="AFW1108"/>
      <c r="AFX1108"/>
      <c r="AFY1108"/>
      <c r="AFZ1108"/>
      <c r="AGA1108"/>
      <c r="AGB1108"/>
      <c r="AGC1108"/>
      <c r="AGD1108"/>
      <c r="AGE1108"/>
      <c r="AGF1108"/>
      <c r="AGG1108"/>
      <c r="AGH1108"/>
      <c r="AGI1108"/>
      <c r="AGJ1108"/>
      <c r="AGK1108"/>
      <c r="AGL1108"/>
      <c r="AGM1108"/>
      <c r="AGN1108"/>
      <c r="AGO1108"/>
      <c r="AGP1108"/>
      <c r="AGQ1108"/>
      <c r="AGR1108"/>
      <c r="AGS1108"/>
      <c r="AGT1108"/>
      <c r="AGU1108"/>
      <c r="AGV1108"/>
      <c r="AGW1108"/>
      <c r="AGX1108"/>
      <c r="AGY1108"/>
      <c r="AGZ1108"/>
      <c r="AHA1108"/>
      <c r="AHB1108"/>
      <c r="AHC1108"/>
      <c r="AHD1108"/>
      <c r="AHE1108"/>
      <c r="AHF1108"/>
      <c r="AHG1108"/>
      <c r="AHH1108"/>
      <c r="AHI1108"/>
      <c r="AHJ1108"/>
      <c r="AHK1108"/>
      <c r="AHL1108"/>
      <c r="AHM1108"/>
      <c r="AHN1108"/>
      <c r="AHO1108"/>
      <c r="AHP1108"/>
      <c r="AHQ1108"/>
      <c r="AHR1108"/>
      <c r="AHS1108"/>
      <c r="AHT1108"/>
      <c r="AHU1108"/>
      <c r="AHV1108"/>
      <c r="AHW1108"/>
      <c r="AHX1108"/>
      <c r="AHY1108"/>
      <c r="AHZ1108"/>
      <c r="AIA1108"/>
      <c r="AIB1108"/>
      <c r="AIC1108"/>
      <c r="AID1108"/>
      <c r="AIE1108"/>
      <c r="AIF1108"/>
      <c r="AIG1108"/>
      <c r="AIH1108"/>
      <c r="AII1108"/>
      <c r="AIJ1108"/>
      <c r="AIK1108"/>
      <c r="AIL1108"/>
      <c r="AIM1108"/>
      <c r="AIN1108"/>
      <c r="AIO1108"/>
      <c r="AIP1108"/>
      <c r="AIQ1108"/>
      <c r="AIR1108"/>
      <c r="AIS1108"/>
      <c r="AIT1108"/>
      <c r="AIU1108"/>
      <c r="AIV1108"/>
      <c r="AIW1108"/>
      <c r="AIX1108"/>
      <c r="AIY1108"/>
      <c r="AIZ1108"/>
      <c r="AJA1108"/>
      <c r="AJB1108"/>
      <c r="AJC1108"/>
      <c r="AJD1108"/>
      <c r="AJE1108"/>
      <c r="AJF1108"/>
      <c r="AJG1108"/>
      <c r="AJH1108"/>
      <c r="AJI1108"/>
      <c r="AJJ1108"/>
      <c r="AJK1108"/>
      <c r="AJL1108"/>
      <c r="AJM1108"/>
      <c r="AJN1108"/>
      <c r="AJO1108"/>
      <c r="AJP1108"/>
      <c r="AJQ1108"/>
      <c r="AJR1108"/>
      <c r="AJS1108"/>
      <c r="AJT1108"/>
      <c r="AJU1108"/>
      <c r="AJV1108"/>
      <c r="AJW1108"/>
      <c r="AJX1108"/>
      <c r="AJY1108"/>
      <c r="AJZ1108"/>
      <c r="AKA1108"/>
      <c r="AKB1108"/>
      <c r="AKC1108"/>
      <c r="AKD1108"/>
      <c r="AKE1108"/>
      <c r="AKF1108"/>
      <c r="AKG1108"/>
      <c r="AKH1108"/>
      <c r="AKI1108"/>
      <c r="AKJ1108"/>
      <c r="AKK1108"/>
      <c r="AKL1108"/>
      <c r="AKM1108"/>
      <c r="AKN1108"/>
      <c r="AKO1108"/>
      <c r="AKP1108"/>
      <c r="AKQ1108"/>
      <c r="AKR1108"/>
      <c r="AKS1108"/>
      <c r="AKT1108"/>
      <c r="AKU1108"/>
      <c r="AKV1108"/>
      <c r="AKW1108"/>
      <c r="AKX1108"/>
      <c r="AKY1108"/>
      <c r="AKZ1108"/>
      <c r="ALA1108"/>
      <c r="ALB1108"/>
      <c r="ALC1108"/>
      <c r="ALD1108"/>
      <c r="ALE1108"/>
      <c r="ALF1108"/>
      <c r="ALG1108"/>
      <c r="ALH1108"/>
      <c r="ALI1108"/>
      <c r="ALJ1108"/>
      <c r="ALK1108"/>
      <c r="ALL1108"/>
      <c r="ALM1108"/>
      <c r="ALN1108"/>
      <c r="ALO1108"/>
      <c r="ALP1108"/>
      <c r="ALQ1108"/>
      <c r="ALR1108"/>
      <c r="ALS1108"/>
      <c r="ALT1108"/>
      <c r="ALU1108"/>
      <c r="ALV1108"/>
      <c r="ALW1108"/>
      <c r="ALX1108"/>
      <c r="ALY1108"/>
      <c r="ALZ1108"/>
      <c r="AMA1108"/>
      <c r="AMB1108"/>
      <c r="AMC1108"/>
      <c r="AMD1108"/>
      <c r="AME1108"/>
      <c r="AMF1108"/>
      <c r="AMG1108"/>
      <c r="AMH1108"/>
      <c r="AMI1108"/>
      <c r="AMJ1108"/>
    </row>
    <row r="1109" spans="1:1024" ht="27">
      <c r="A1109" s="253"/>
      <c r="B1109" s="251" t="s">
        <v>32</v>
      </c>
      <c r="C1109" s="251">
        <v>4383667</v>
      </c>
      <c r="D1109" s="251">
        <v>2883667</v>
      </c>
      <c r="E1109" s="251">
        <v>2047027</v>
      </c>
      <c r="F1109" s="251">
        <v>71</v>
      </c>
      <c r="G1109" s="251" t="s">
        <v>397</v>
      </c>
      <c r="H1109" s="251" t="s">
        <v>175</v>
      </c>
      <c r="I1109" s="251">
        <v>10.01</v>
      </c>
      <c r="J1109" s="251">
        <v>1.81</v>
      </c>
      <c r="K1109" s="251">
        <v>1.81</v>
      </c>
      <c r="L1109" s="252">
        <v>100</v>
      </c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  <c r="ALZ1109"/>
      <c r="AMA1109"/>
      <c r="AMB1109"/>
      <c r="AMC1109"/>
      <c r="AMD1109"/>
      <c r="AME1109"/>
      <c r="AMF1109"/>
      <c r="AMG1109"/>
      <c r="AMH1109"/>
      <c r="AMI1109"/>
      <c r="AMJ1109"/>
    </row>
    <row r="1110" spans="1:1024" ht="27">
      <c r="A1110" s="253"/>
      <c r="B1110" s="251" t="s">
        <v>32</v>
      </c>
      <c r="C1110" s="251">
        <v>2054330</v>
      </c>
      <c r="D1110" s="251">
        <v>5054330</v>
      </c>
      <c r="E1110" s="251">
        <v>4588099</v>
      </c>
      <c r="F1110" s="251">
        <v>90.8</v>
      </c>
      <c r="G1110" s="251" t="s">
        <v>398</v>
      </c>
      <c r="H1110" s="251" t="s">
        <v>175</v>
      </c>
      <c r="I1110" s="251">
        <v>60</v>
      </c>
      <c r="J1110" s="251">
        <v>20.63</v>
      </c>
      <c r="K1110" s="251">
        <v>20.63</v>
      </c>
      <c r="L1110" s="252">
        <v>100</v>
      </c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  <c r="ALZ1110"/>
      <c r="AMA1110"/>
      <c r="AMB1110"/>
      <c r="AMC1110"/>
      <c r="AMD1110"/>
      <c r="AME1110"/>
      <c r="AMF1110"/>
      <c r="AMG1110"/>
      <c r="AMH1110"/>
      <c r="AMI1110"/>
      <c r="AMJ1110"/>
    </row>
    <row r="1111" spans="1:1024" ht="27">
      <c r="A1111" s="253"/>
      <c r="B1111" s="251" t="s">
        <v>32</v>
      </c>
      <c r="C1111" s="251">
        <v>12500000</v>
      </c>
      <c r="D1111" s="251">
        <v>30000000</v>
      </c>
      <c r="E1111" s="251">
        <v>27294146</v>
      </c>
      <c r="F1111" s="251">
        <v>91</v>
      </c>
      <c r="G1111" s="251" t="s">
        <v>431</v>
      </c>
      <c r="H1111" s="251" t="s">
        <v>175</v>
      </c>
      <c r="I1111" s="251">
        <v>50</v>
      </c>
      <c r="J1111" s="251">
        <v>78</v>
      </c>
      <c r="K1111" s="251">
        <v>94.55</v>
      </c>
      <c r="L1111" s="252">
        <v>121.2</v>
      </c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  <c r="ALZ1111"/>
      <c r="AMA1111"/>
      <c r="AMB1111"/>
      <c r="AMC1111"/>
      <c r="AMD1111"/>
      <c r="AME1111"/>
      <c r="AMF1111"/>
      <c r="AMG1111"/>
      <c r="AMH1111"/>
      <c r="AMI1111"/>
      <c r="AMJ1111"/>
    </row>
    <row r="1112" spans="1:1024" ht="27">
      <c r="A1112" s="253"/>
      <c r="B1112" s="251" t="s">
        <v>32</v>
      </c>
      <c r="C1112" s="251">
        <v>12500000</v>
      </c>
      <c r="D1112" s="251">
        <v>23000000</v>
      </c>
      <c r="E1112" s="251">
        <v>20290789</v>
      </c>
      <c r="F1112" s="251">
        <v>88.2</v>
      </c>
      <c r="G1112" s="251" t="s">
        <v>432</v>
      </c>
      <c r="H1112" s="251" t="s">
        <v>175</v>
      </c>
      <c r="I1112" s="251">
        <v>50</v>
      </c>
      <c r="J1112" s="251">
        <v>78</v>
      </c>
      <c r="K1112" s="251">
        <v>72.930000000000007</v>
      </c>
      <c r="L1112" s="252">
        <v>93.5</v>
      </c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  <c r="ALZ1112"/>
      <c r="AMA1112"/>
      <c r="AMB1112"/>
      <c r="AMC1112"/>
      <c r="AMD1112"/>
      <c r="AME1112"/>
      <c r="AMF1112"/>
      <c r="AMG1112"/>
      <c r="AMH1112"/>
      <c r="AMI1112"/>
      <c r="AMJ1112"/>
    </row>
    <row r="1113" spans="1:1024" ht="27">
      <c r="A1113" s="253"/>
      <c r="B1113" s="251" t="s">
        <v>32</v>
      </c>
      <c r="C1113" s="251">
        <v>9375000</v>
      </c>
      <c r="D1113" s="251">
        <v>28025000</v>
      </c>
      <c r="E1113" s="251">
        <v>27853206</v>
      </c>
      <c r="F1113" s="251">
        <v>99.4</v>
      </c>
      <c r="G1113" s="251" t="s">
        <v>433</v>
      </c>
      <c r="H1113" s="251" t="s">
        <v>175</v>
      </c>
      <c r="I1113" s="251">
        <v>37.5</v>
      </c>
      <c r="J1113" s="251">
        <v>78</v>
      </c>
      <c r="K1113" s="251">
        <v>95.65</v>
      </c>
      <c r="L1113" s="252">
        <v>122.6</v>
      </c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  <c r="VW1113"/>
      <c r="VX1113"/>
      <c r="VY1113"/>
      <c r="VZ1113"/>
      <c r="WA1113"/>
      <c r="WB1113"/>
      <c r="WC1113"/>
      <c r="WD1113"/>
      <c r="WE1113"/>
      <c r="WF1113"/>
      <c r="WG1113"/>
      <c r="WH1113"/>
      <c r="WI1113"/>
      <c r="WJ1113"/>
      <c r="WK1113"/>
      <c r="WL1113"/>
      <c r="WM1113"/>
      <c r="WN1113"/>
      <c r="WO1113"/>
      <c r="WP1113"/>
      <c r="WQ1113"/>
      <c r="WR1113"/>
      <c r="WS1113"/>
      <c r="WT1113"/>
      <c r="WU1113"/>
      <c r="WV1113"/>
      <c r="WW1113"/>
      <c r="WX1113"/>
      <c r="WY1113"/>
      <c r="WZ1113"/>
      <c r="XA1113"/>
      <c r="XB1113"/>
      <c r="XC1113"/>
      <c r="XD1113"/>
      <c r="XE1113"/>
      <c r="XF1113"/>
      <c r="XG1113"/>
      <c r="XH1113"/>
      <c r="XI1113"/>
      <c r="XJ1113"/>
      <c r="XK1113"/>
      <c r="XL1113"/>
      <c r="XM1113"/>
      <c r="XN1113"/>
      <c r="XO1113"/>
      <c r="XP1113"/>
      <c r="XQ1113"/>
      <c r="XR1113"/>
      <c r="XS1113"/>
      <c r="XT1113"/>
      <c r="XU1113"/>
      <c r="XV1113"/>
      <c r="XW1113"/>
      <c r="XX1113"/>
      <c r="XY1113"/>
      <c r="XZ1113"/>
      <c r="YA1113"/>
      <c r="YB1113"/>
      <c r="YC1113"/>
      <c r="YD1113"/>
      <c r="YE1113"/>
      <c r="YF1113"/>
      <c r="YG1113"/>
      <c r="YH1113"/>
      <c r="YI1113"/>
      <c r="YJ1113"/>
      <c r="YK1113"/>
      <c r="YL1113"/>
      <c r="YM1113"/>
      <c r="YN1113"/>
      <c r="YO1113"/>
      <c r="YP1113"/>
      <c r="YQ1113"/>
      <c r="YR1113"/>
      <c r="YS1113"/>
      <c r="YT1113"/>
      <c r="YU1113"/>
      <c r="YV1113"/>
      <c r="YW1113"/>
      <c r="YX1113"/>
      <c r="YY1113"/>
      <c r="YZ1113"/>
      <c r="ZA1113"/>
      <c r="ZB1113"/>
      <c r="ZC1113"/>
      <c r="ZD1113"/>
      <c r="ZE1113"/>
      <c r="ZF1113"/>
      <c r="ZG1113"/>
      <c r="ZH1113"/>
      <c r="ZI1113"/>
      <c r="ZJ1113"/>
      <c r="ZK1113"/>
      <c r="ZL1113"/>
      <c r="ZM1113"/>
      <c r="ZN1113"/>
      <c r="ZO1113"/>
      <c r="ZP1113"/>
      <c r="ZQ1113"/>
      <c r="ZR1113"/>
      <c r="ZS1113"/>
      <c r="ZT1113"/>
      <c r="ZU1113"/>
      <c r="ZV1113"/>
      <c r="ZW1113"/>
      <c r="ZX1113"/>
      <c r="ZY1113"/>
      <c r="ZZ1113"/>
      <c r="AAA1113"/>
      <c r="AAB1113"/>
      <c r="AAC1113"/>
      <c r="AAD1113"/>
      <c r="AAE1113"/>
      <c r="AAF1113"/>
      <c r="AAG1113"/>
      <c r="AAH1113"/>
      <c r="AAI1113"/>
      <c r="AAJ1113"/>
      <c r="AAK1113"/>
      <c r="AAL1113"/>
      <c r="AAM1113"/>
      <c r="AAN1113"/>
      <c r="AAO1113"/>
      <c r="AAP1113"/>
      <c r="AAQ1113"/>
      <c r="AAR1113"/>
      <c r="AAS1113"/>
      <c r="AAT1113"/>
      <c r="AAU1113"/>
      <c r="AAV1113"/>
      <c r="AAW1113"/>
      <c r="AAX1113"/>
      <c r="AAY1113"/>
      <c r="AAZ1113"/>
      <c r="ABA1113"/>
      <c r="ABB1113"/>
      <c r="ABC1113"/>
      <c r="ABD1113"/>
      <c r="ABE1113"/>
      <c r="ABF1113"/>
      <c r="ABG1113"/>
      <c r="ABH1113"/>
      <c r="ABI1113"/>
      <c r="ABJ1113"/>
      <c r="ABK1113"/>
      <c r="ABL1113"/>
      <c r="ABM1113"/>
      <c r="ABN1113"/>
      <c r="ABO1113"/>
      <c r="ABP1113"/>
      <c r="ABQ1113"/>
      <c r="ABR1113"/>
      <c r="ABS1113"/>
      <c r="ABT1113"/>
      <c r="ABU1113"/>
      <c r="ABV1113"/>
      <c r="ABW1113"/>
      <c r="ABX1113"/>
      <c r="ABY1113"/>
      <c r="ABZ1113"/>
      <c r="ACA1113"/>
      <c r="ACB1113"/>
      <c r="ACC1113"/>
      <c r="ACD1113"/>
      <c r="ACE1113"/>
      <c r="ACF1113"/>
      <c r="ACG1113"/>
      <c r="ACH1113"/>
      <c r="ACI1113"/>
      <c r="ACJ1113"/>
      <c r="ACK1113"/>
      <c r="ACL1113"/>
      <c r="ACM1113"/>
      <c r="ACN1113"/>
      <c r="ACO1113"/>
      <c r="ACP1113"/>
      <c r="ACQ1113"/>
      <c r="ACR1113"/>
      <c r="ACS1113"/>
      <c r="ACT1113"/>
      <c r="ACU1113"/>
      <c r="ACV1113"/>
      <c r="ACW1113"/>
      <c r="ACX1113"/>
      <c r="ACY1113"/>
      <c r="ACZ1113"/>
      <c r="ADA1113"/>
      <c r="ADB1113"/>
      <c r="ADC1113"/>
      <c r="ADD1113"/>
      <c r="ADE1113"/>
      <c r="ADF1113"/>
      <c r="ADG1113"/>
      <c r="ADH1113"/>
      <c r="ADI1113"/>
      <c r="ADJ1113"/>
      <c r="ADK1113"/>
      <c r="ADL1113"/>
      <c r="ADM1113"/>
      <c r="ADN1113"/>
      <c r="ADO1113"/>
      <c r="ADP1113"/>
      <c r="ADQ1113"/>
      <c r="ADR1113"/>
      <c r="ADS1113"/>
      <c r="ADT1113"/>
      <c r="ADU1113"/>
      <c r="ADV1113"/>
      <c r="ADW1113"/>
      <c r="ADX1113"/>
      <c r="ADY1113"/>
      <c r="ADZ1113"/>
      <c r="AEA1113"/>
      <c r="AEB1113"/>
      <c r="AEC1113"/>
      <c r="AED1113"/>
      <c r="AEE1113"/>
      <c r="AEF1113"/>
      <c r="AEG1113"/>
      <c r="AEH1113"/>
      <c r="AEI1113"/>
      <c r="AEJ1113"/>
      <c r="AEK1113"/>
      <c r="AEL1113"/>
      <c r="AEM1113"/>
      <c r="AEN1113"/>
      <c r="AEO1113"/>
      <c r="AEP1113"/>
      <c r="AEQ1113"/>
      <c r="AER1113"/>
      <c r="AES1113"/>
      <c r="AET1113"/>
      <c r="AEU1113"/>
      <c r="AEV1113"/>
      <c r="AEW1113"/>
      <c r="AEX1113"/>
      <c r="AEY1113"/>
      <c r="AEZ1113"/>
      <c r="AFA1113"/>
      <c r="AFB1113"/>
      <c r="AFC1113"/>
      <c r="AFD1113"/>
      <c r="AFE1113"/>
      <c r="AFF1113"/>
      <c r="AFG1113"/>
      <c r="AFH1113"/>
      <c r="AFI1113"/>
      <c r="AFJ1113"/>
      <c r="AFK1113"/>
      <c r="AFL1113"/>
      <c r="AFM1113"/>
      <c r="AFN1113"/>
      <c r="AFO1113"/>
      <c r="AFP1113"/>
      <c r="AFQ1113"/>
      <c r="AFR1113"/>
      <c r="AFS1113"/>
      <c r="AFT1113"/>
      <c r="AFU1113"/>
      <c r="AFV1113"/>
      <c r="AFW1113"/>
      <c r="AFX1113"/>
      <c r="AFY1113"/>
      <c r="AFZ1113"/>
      <c r="AGA1113"/>
      <c r="AGB1113"/>
      <c r="AGC1113"/>
      <c r="AGD1113"/>
      <c r="AGE1113"/>
      <c r="AGF1113"/>
      <c r="AGG1113"/>
      <c r="AGH1113"/>
      <c r="AGI1113"/>
      <c r="AGJ1113"/>
      <c r="AGK1113"/>
      <c r="AGL1113"/>
      <c r="AGM1113"/>
      <c r="AGN1113"/>
      <c r="AGO1113"/>
      <c r="AGP1113"/>
      <c r="AGQ1113"/>
      <c r="AGR1113"/>
      <c r="AGS1113"/>
      <c r="AGT1113"/>
      <c r="AGU1113"/>
      <c r="AGV1113"/>
      <c r="AGW1113"/>
      <c r="AGX1113"/>
      <c r="AGY1113"/>
      <c r="AGZ1113"/>
      <c r="AHA1113"/>
      <c r="AHB1113"/>
      <c r="AHC1113"/>
      <c r="AHD1113"/>
      <c r="AHE1113"/>
      <c r="AHF1113"/>
      <c r="AHG1113"/>
      <c r="AHH1113"/>
      <c r="AHI1113"/>
      <c r="AHJ1113"/>
      <c r="AHK1113"/>
      <c r="AHL1113"/>
      <c r="AHM1113"/>
      <c r="AHN1113"/>
      <c r="AHO1113"/>
      <c r="AHP1113"/>
      <c r="AHQ1113"/>
      <c r="AHR1113"/>
      <c r="AHS1113"/>
      <c r="AHT1113"/>
      <c r="AHU1113"/>
      <c r="AHV1113"/>
      <c r="AHW1113"/>
      <c r="AHX1113"/>
      <c r="AHY1113"/>
      <c r="AHZ1113"/>
      <c r="AIA1113"/>
      <c r="AIB1113"/>
      <c r="AIC1113"/>
      <c r="AID1113"/>
      <c r="AIE1113"/>
      <c r="AIF1113"/>
      <c r="AIG1113"/>
      <c r="AIH1113"/>
      <c r="AII1113"/>
      <c r="AIJ1113"/>
      <c r="AIK1113"/>
      <c r="AIL1113"/>
      <c r="AIM1113"/>
      <c r="AIN1113"/>
      <c r="AIO1113"/>
      <c r="AIP1113"/>
      <c r="AIQ1113"/>
      <c r="AIR1113"/>
      <c r="AIS1113"/>
      <c r="AIT1113"/>
      <c r="AIU1113"/>
      <c r="AIV1113"/>
      <c r="AIW1113"/>
      <c r="AIX1113"/>
      <c r="AIY1113"/>
      <c r="AIZ1113"/>
      <c r="AJA1113"/>
      <c r="AJB1113"/>
      <c r="AJC1113"/>
      <c r="AJD1113"/>
      <c r="AJE1113"/>
      <c r="AJF1113"/>
      <c r="AJG1113"/>
      <c r="AJH1113"/>
      <c r="AJI1113"/>
      <c r="AJJ1113"/>
      <c r="AJK1113"/>
      <c r="AJL1113"/>
      <c r="AJM1113"/>
      <c r="AJN1113"/>
      <c r="AJO1113"/>
      <c r="AJP1113"/>
      <c r="AJQ1113"/>
      <c r="AJR1113"/>
      <c r="AJS1113"/>
      <c r="AJT1113"/>
      <c r="AJU1113"/>
      <c r="AJV1113"/>
      <c r="AJW1113"/>
      <c r="AJX1113"/>
      <c r="AJY1113"/>
      <c r="AJZ1113"/>
      <c r="AKA1113"/>
      <c r="AKB1113"/>
      <c r="AKC1113"/>
      <c r="AKD1113"/>
      <c r="AKE1113"/>
      <c r="AKF1113"/>
      <c r="AKG1113"/>
      <c r="AKH1113"/>
      <c r="AKI1113"/>
      <c r="AKJ1113"/>
      <c r="AKK1113"/>
      <c r="AKL1113"/>
      <c r="AKM1113"/>
      <c r="AKN1113"/>
      <c r="AKO1113"/>
      <c r="AKP1113"/>
      <c r="AKQ1113"/>
      <c r="AKR1113"/>
      <c r="AKS1113"/>
      <c r="AKT1113"/>
      <c r="AKU1113"/>
      <c r="AKV1113"/>
      <c r="AKW1113"/>
      <c r="AKX1113"/>
      <c r="AKY1113"/>
      <c r="AKZ1113"/>
      <c r="ALA1113"/>
      <c r="ALB1113"/>
      <c r="ALC1113"/>
      <c r="ALD1113"/>
      <c r="ALE1113"/>
      <c r="ALF1113"/>
      <c r="ALG1113"/>
      <c r="ALH1113"/>
      <c r="ALI1113"/>
      <c r="ALJ1113"/>
      <c r="ALK1113"/>
      <c r="ALL1113"/>
      <c r="ALM1113"/>
      <c r="ALN1113"/>
      <c r="ALO1113"/>
      <c r="ALP1113"/>
      <c r="ALQ1113"/>
      <c r="ALR1113"/>
      <c r="ALS1113"/>
      <c r="ALT1113"/>
      <c r="ALU1113"/>
      <c r="ALV1113"/>
      <c r="ALW1113"/>
      <c r="ALX1113"/>
      <c r="ALY1113"/>
      <c r="ALZ1113"/>
      <c r="AMA1113"/>
      <c r="AMB1113"/>
      <c r="AMC1113"/>
      <c r="AMD1113"/>
      <c r="AME1113"/>
      <c r="AMF1113"/>
      <c r="AMG1113"/>
      <c r="AMH1113"/>
      <c r="AMI1113"/>
      <c r="AMJ1113"/>
    </row>
    <row r="1114" spans="1:1024" ht="27">
      <c r="A1114" s="253"/>
      <c r="B1114" s="251" t="s">
        <v>32</v>
      </c>
      <c r="C1114" s="251">
        <v>12500000</v>
      </c>
      <c r="D1114" s="251">
        <v>0</v>
      </c>
      <c r="E1114" s="251">
        <v>0</v>
      </c>
      <c r="F1114" s="251" t="s">
        <v>347</v>
      </c>
      <c r="G1114" s="251" t="s">
        <v>434</v>
      </c>
      <c r="H1114" s="251" t="s">
        <v>175</v>
      </c>
      <c r="I1114" s="251">
        <v>50</v>
      </c>
      <c r="J1114" s="251">
        <v>12</v>
      </c>
      <c r="K1114" s="251">
        <v>0</v>
      </c>
      <c r="L1114" s="252">
        <v>0</v>
      </c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  <c r="ALZ1114"/>
      <c r="AMA1114"/>
      <c r="AMB1114"/>
      <c r="AMC1114"/>
      <c r="AMD1114"/>
      <c r="AME1114"/>
      <c r="AMF1114"/>
      <c r="AMG1114"/>
      <c r="AMH1114"/>
      <c r="AMI1114"/>
      <c r="AMJ1114"/>
    </row>
    <row r="1115" spans="1:1024" ht="27">
      <c r="A1115" s="253"/>
      <c r="B1115" s="251" t="s">
        <v>32</v>
      </c>
      <c r="C1115" s="251">
        <v>12500000</v>
      </c>
      <c r="D1115" s="251">
        <v>0</v>
      </c>
      <c r="E1115" s="251">
        <v>0</v>
      </c>
      <c r="F1115" s="251" t="s">
        <v>347</v>
      </c>
      <c r="G1115" s="251" t="s">
        <v>435</v>
      </c>
      <c r="H1115" s="251" t="s">
        <v>175</v>
      </c>
      <c r="I1115" s="251">
        <v>50</v>
      </c>
      <c r="J1115" s="251">
        <v>12</v>
      </c>
      <c r="K1115" s="251">
        <v>0</v>
      </c>
      <c r="L1115" s="252">
        <v>0</v>
      </c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  <c r="ALZ1115"/>
      <c r="AMA1115"/>
      <c r="AMB1115"/>
      <c r="AMC1115"/>
      <c r="AMD1115"/>
      <c r="AME1115"/>
      <c r="AMF1115"/>
      <c r="AMG1115"/>
      <c r="AMH1115"/>
      <c r="AMI1115"/>
      <c r="AMJ1115"/>
    </row>
    <row r="1116" spans="1:1024" ht="27">
      <c r="A1116" s="253"/>
      <c r="B1116" s="251" t="s">
        <v>32</v>
      </c>
      <c r="C1116" s="251">
        <v>12500000</v>
      </c>
      <c r="D1116" s="251">
        <v>0</v>
      </c>
      <c r="E1116" s="251">
        <v>0</v>
      </c>
      <c r="F1116" s="251" t="s">
        <v>347</v>
      </c>
      <c r="G1116" s="251" t="s">
        <v>436</v>
      </c>
      <c r="H1116" s="251" t="s">
        <v>175</v>
      </c>
      <c r="I1116" s="251">
        <v>50</v>
      </c>
      <c r="J1116" s="251">
        <v>28</v>
      </c>
      <c r="K1116" s="251">
        <v>0</v>
      </c>
      <c r="L1116" s="252">
        <v>0</v>
      </c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  <c r="ALZ1116"/>
      <c r="AMA1116"/>
      <c r="AMB1116"/>
      <c r="AMC1116"/>
      <c r="AMD1116"/>
      <c r="AME1116"/>
      <c r="AMF1116"/>
      <c r="AMG1116"/>
      <c r="AMH1116"/>
      <c r="AMI1116"/>
      <c r="AMJ1116"/>
    </row>
    <row r="1117" spans="1:1024" ht="27">
      <c r="A1117" s="253"/>
      <c r="B1117" s="251" t="s">
        <v>32</v>
      </c>
      <c r="C1117" s="251">
        <v>2000000</v>
      </c>
      <c r="D1117" s="251">
        <v>0</v>
      </c>
      <c r="E1117" s="251">
        <v>0</v>
      </c>
      <c r="F1117" s="251" t="s">
        <v>347</v>
      </c>
      <c r="G1117" s="251" t="s">
        <v>437</v>
      </c>
      <c r="H1117" s="251" t="s">
        <v>175</v>
      </c>
      <c r="I1117" s="251">
        <v>10</v>
      </c>
      <c r="J1117" s="251">
        <v>1</v>
      </c>
      <c r="K1117" s="251">
        <v>0</v>
      </c>
      <c r="L1117" s="252">
        <v>0</v>
      </c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  <c r="VW1117"/>
      <c r="VX1117"/>
      <c r="VY1117"/>
      <c r="VZ1117"/>
      <c r="WA1117"/>
      <c r="WB1117"/>
      <c r="WC1117"/>
      <c r="WD1117"/>
      <c r="WE1117"/>
      <c r="WF1117"/>
      <c r="WG1117"/>
      <c r="WH1117"/>
      <c r="WI1117"/>
      <c r="WJ1117"/>
      <c r="WK1117"/>
      <c r="WL1117"/>
      <c r="WM1117"/>
      <c r="WN1117"/>
      <c r="WO1117"/>
      <c r="WP1117"/>
      <c r="WQ1117"/>
      <c r="WR1117"/>
      <c r="WS1117"/>
      <c r="WT1117"/>
      <c r="WU1117"/>
      <c r="WV1117"/>
      <c r="WW1117"/>
      <c r="WX1117"/>
      <c r="WY1117"/>
      <c r="WZ1117"/>
      <c r="XA1117"/>
      <c r="XB1117"/>
      <c r="XC1117"/>
      <c r="XD1117"/>
      <c r="XE1117"/>
      <c r="XF1117"/>
      <c r="XG1117"/>
      <c r="XH1117"/>
      <c r="XI1117"/>
      <c r="XJ1117"/>
      <c r="XK1117"/>
      <c r="XL1117"/>
      <c r="XM1117"/>
      <c r="XN1117"/>
      <c r="XO1117"/>
      <c r="XP1117"/>
      <c r="XQ1117"/>
      <c r="XR1117"/>
      <c r="XS1117"/>
      <c r="XT1117"/>
      <c r="XU1117"/>
      <c r="XV1117"/>
      <c r="XW1117"/>
      <c r="XX1117"/>
      <c r="XY1117"/>
      <c r="XZ1117"/>
      <c r="YA1117"/>
      <c r="YB1117"/>
      <c r="YC1117"/>
      <c r="YD1117"/>
      <c r="YE1117"/>
      <c r="YF1117"/>
      <c r="YG1117"/>
      <c r="YH1117"/>
      <c r="YI1117"/>
      <c r="YJ1117"/>
      <c r="YK1117"/>
      <c r="YL1117"/>
      <c r="YM1117"/>
      <c r="YN1117"/>
      <c r="YO1117"/>
      <c r="YP1117"/>
      <c r="YQ1117"/>
      <c r="YR1117"/>
      <c r="YS1117"/>
      <c r="YT1117"/>
      <c r="YU1117"/>
      <c r="YV1117"/>
      <c r="YW1117"/>
      <c r="YX1117"/>
      <c r="YY1117"/>
      <c r="YZ1117"/>
      <c r="ZA1117"/>
      <c r="ZB1117"/>
      <c r="ZC1117"/>
      <c r="ZD1117"/>
      <c r="ZE1117"/>
      <c r="ZF1117"/>
      <c r="ZG1117"/>
      <c r="ZH1117"/>
      <c r="ZI1117"/>
      <c r="ZJ1117"/>
      <c r="ZK1117"/>
      <c r="ZL1117"/>
      <c r="ZM1117"/>
      <c r="ZN1117"/>
      <c r="ZO1117"/>
      <c r="ZP1117"/>
      <c r="ZQ1117"/>
      <c r="ZR1117"/>
      <c r="ZS1117"/>
      <c r="ZT1117"/>
      <c r="ZU1117"/>
      <c r="ZV1117"/>
      <c r="ZW1117"/>
      <c r="ZX1117"/>
      <c r="ZY1117"/>
      <c r="ZZ1117"/>
      <c r="AAA1117"/>
      <c r="AAB1117"/>
      <c r="AAC1117"/>
      <c r="AAD1117"/>
      <c r="AAE1117"/>
      <c r="AAF1117"/>
      <c r="AAG1117"/>
      <c r="AAH1117"/>
      <c r="AAI1117"/>
      <c r="AAJ1117"/>
      <c r="AAK1117"/>
      <c r="AAL1117"/>
      <c r="AAM1117"/>
      <c r="AAN1117"/>
      <c r="AAO1117"/>
      <c r="AAP1117"/>
      <c r="AAQ1117"/>
      <c r="AAR1117"/>
      <c r="AAS1117"/>
      <c r="AAT1117"/>
      <c r="AAU1117"/>
      <c r="AAV1117"/>
      <c r="AAW1117"/>
      <c r="AAX1117"/>
      <c r="AAY1117"/>
      <c r="AAZ1117"/>
      <c r="ABA1117"/>
      <c r="ABB1117"/>
      <c r="ABC1117"/>
      <c r="ABD1117"/>
      <c r="ABE1117"/>
      <c r="ABF1117"/>
      <c r="ABG1117"/>
      <c r="ABH1117"/>
      <c r="ABI1117"/>
      <c r="ABJ1117"/>
      <c r="ABK1117"/>
      <c r="ABL1117"/>
      <c r="ABM1117"/>
      <c r="ABN1117"/>
      <c r="ABO1117"/>
      <c r="ABP1117"/>
      <c r="ABQ1117"/>
      <c r="ABR1117"/>
      <c r="ABS1117"/>
      <c r="ABT1117"/>
      <c r="ABU1117"/>
      <c r="ABV1117"/>
      <c r="ABW1117"/>
      <c r="ABX1117"/>
      <c r="ABY1117"/>
      <c r="ABZ1117"/>
      <c r="ACA1117"/>
      <c r="ACB1117"/>
      <c r="ACC1117"/>
      <c r="ACD1117"/>
      <c r="ACE1117"/>
      <c r="ACF1117"/>
      <c r="ACG1117"/>
      <c r="ACH1117"/>
      <c r="ACI1117"/>
      <c r="ACJ1117"/>
      <c r="ACK1117"/>
      <c r="ACL1117"/>
      <c r="ACM1117"/>
      <c r="ACN1117"/>
      <c r="ACO1117"/>
      <c r="ACP1117"/>
      <c r="ACQ1117"/>
      <c r="ACR1117"/>
      <c r="ACS1117"/>
      <c r="ACT1117"/>
      <c r="ACU1117"/>
      <c r="ACV1117"/>
      <c r="ACW1117"/>
      <c r="ACX1117"/>
      <c r="ACY1117"/>
      <c r="ACZ1117"/>
      <c r="ADA1117"/>
      <c r="ADB1117"/>
      <c r="ADC1117"/>
      <c r="ADD1117"/>
      <c r="ADE1117"/>
      <c r="ADF1117"/>
      <c r="ADG1117"/>
      <c r="ADH1117"/>
      <c r="ADI1117"/>
      <c r="ADJ1117"/>
      <c r="ADK1117"/>
      <c r="ADL1117"/>
      <c r="ADM1117"/>
      <c r="ADN1117"/>
      <c r="ADO1117"/>
      <c r="ADP1117"/>
      <c r="ADQ1117"/>
      <c r="ADR1117"/>
      <c r="ADS1117"/>
      <c r="ADT1117"/>
      <c r="ADU1117"/>
      <c r="ADV1117"/>
      <c r="ADW1117"/>
      <c r="ADX1117"/>
      <c r="ADY1117"/>
      <c r="ADZ1117"/>
      <c r="AEA1117"/>
      <c r="AEB1117"/>
      <c r="AEC1117"/>
      <c r="AED1117"/>
      <c r="AEE1117"/>
      <c r="AEF1117"/>
      <c r="AEG1117"/>
      <c r="AEH1117"/>
      <c r="AEI1117"/>
      <c r="AEJ1117"/>
      <c r="AEK1117"/>
      <c r="AEL1117"/>
      <c r="AEM1117"/>
      <c r="AEN1117"/>
      <c r="AEO1117"/>
      <c r="AEP1117"/>
      <c r="AEQ1117"/>
      <c r="AER1117"/>
      <c r="AES1117"/>
      <c r="AET1117"/>
      <c r="AEU1117"/>
      <c r="AEV1117"/>
      <c r="AEW1117"/>
      <c r="AEX1117"/>
      <c r="AEY1117"/>
      <c r="AEZ1117"/>
      <c r="AFA1117"/>
      <c r="AFB1117"/>
      <c r="AFC1117"/>
      <c r="AFD1117"/>
      <c r="AFE1117"/>
      <c r="AFF1117"/>
      <c r="AFG1117"/>
      <c r="AFH1117"/>
      <c r="AFI1117"/>
      <c r="AFJ1117"/>
      <c r="AFK1117"/>
      <c r="AFL1117"/>
      <c r="AFM1117"/>
      <c r="AFN1117"/>
      <c r="AFO1117"/>
      <c r="AFP1117"/>
      <c r="AFQ1117"/>
      <c r="AFR1117"/>
      <c r="AFS1117"/>
      <c r="AFT1117"/>
      <c r="AFU1117"/>
      <c r="AFV1117"/>
      <c r="AFW1117"/>
      <c r="AFX1117"/>
      <c r="AFY1117"/>
      <c r="AFZ1117"/>
      <c r="AGA1117"/>
      <c r="AGB1117"/>
      <c r="AGC1117"/>
      <c r="AGD1117"/>
      <c r="AGE1117"/>
      <c r="AGF1117"/>
      <c r="AGG1117"/>
      <c r="AGH1117"/>
      <c r="AGI1117"/>
      <c r="AGJ1117"/>
      <c r="AGK1117"/>
      <c r="AGL1117"/>
      <c r="AGM1117"/>
      <c r="AGN1117"/>
      <c r="AGO1117"/>
      <c r="AGP1117"/>
      <c r="AGQ1117"/>
      <c r="AGR1117"/>
      <c r="AGS1117"/>
      <c r="AGT1117"/>
      <c r="AGU1117"/>
      <c r="AGV1117"/>
      <c r="AGW1117"/>
      <c r="AGX1117"/>
      <c r="AGY1117"/>
      <c r="AGZ1117"/>
      <c r="AHA1117"/>
      <c r="AHB1117"/>
      <c r="AHC1117"/>
      <c r="AHD1117"/>
      <c r="AHE1117"/>
      <c r="AHF1117"/>
      <c r="AHG1117"/>
      <c r="AHH1117"/>
      <c r="AHI1117"/>
      <c r="AHJ1117"/>
      <c r="AHK1117"/>
      <c r="AHL1117"/>
      <c r="AHM1117"/>
      <c r="AHN1117"/>
      <c r="AHO1117"/>
      <c r="AHP1117"/>
      <c r="AHQ1117"/>
      <c r="AHR1117"/>
      <c r="AHS1117"/>
      <c r="AHT1117"/>
      <c r="AHU1117"/>
      <c r="AHV1117"/>
      <c r="AHW1117"/>
      <c r="AHX1117"/>
      <c r="AHY1117"/>
      <c r="AHZ1117"/>
      <c r="AIA1117"/>
      <c r="AIB1117"/>
      <c r="AIC1117"/>
      <c r="AID1117"/>
      <c r="AIE1117"/>
      <c r="AIF1117"/>
      <c r="AIG1117"/>
      <c r="AIH1117"/>
      <c r="AII1117"/>
      <c r="AIJ1117"/>
      <c r="AIK1117"/>
      <c r="AIL1117"/>
      <c r="AIM1117"/>
      <c r="AIN1117"/>
      <c r="AIO1117"/>
      <c r="AIP1117"/>
      <c r="AIQ1117"/>
      <c r="AIR1117"/>
      <c r="AIS1117"/>
      <c r="AIT1117"/>
      <c r="AIU1117"/>
      <c r="AIV1117"/>
      <c r="AIW1117"/>
      <c r="AIX1117"/>
      <c r="AIY1117"/>
      <c r="AIZ1117"/>
      <c r="AJA1117"/>
      <c r="AJB1117"/>
      <c r="AJC1117"/>
      <c r="AJD1117"/>
      <c r="AJE1117"/>
      <c r="AJF1117"/>
      <c r="AJG1117"/>
      <c r="AJH1117"/>
      <c r="AJI1117"/>
      <c r="AJJ1117"/>
      <c r="AJK1117"/>
      <c r="AJL1117"/>
      <c r="AJM1117"/>
      <c r="AJN1117"/>
      <c r="AJO1117"/>
      <c r="AJP1117"/>
      <c r="AJQ1117"/>
      <c r="AJR1117"/>
      <c r="AJS1117"/>
      <c r="AJT1117"/>
      <c r="AJU1117"/>
      <c r="AJV1117"/>
      <c r="AJW1117"/>
      <c r="AJX1117"/>
      <c r="AJY1117"/>
      <c r="AJZ1117"/>
      <c r="AKA1117"/>
      <c r="AKB1117"/>
      <c r="AKC1117"/>
      <c r="AKD1117"/>
      <c r="AKE1117"/>
      <c r="AKF1117"/>
      <c r="AKG1117"/>
      <c r="AKH1117"/>
      <c r="AKI1117"/>
      <c r="AKJ1117"/>
      <c r="AKK1117"/>
      <c r="AKL1117"/>
      <c r="AKM1117"/>
      <c r="AKN1117"/>
      <c r="AKO1117"/>
      <c r="AKP1117"/>
      <c r="AKQ1117"/>
      <c r="AKR1117"/>
      <c r="AKS1117"/>
      <c r="AKT1117"/>
      <c r="AKU1117"/>
      <c r="AKV1117"/>
      <c r="AKW1117"/>
      <c r="AKX1117"/>
      <c r="AKY1117"/>
      <c r="AKZ1117"/>
      <c r="ALA1117"/>
      <c r="ALB1117"/>
      <c r="ALC1117"/>
      <c r="ALD1117"/>
      <c r="ALE1117"/>
      <c r="ALF1117"/>
      <c r="ALG1117"/>
      <c r="ALH1117"/>
      <c r="ALI1117"/>
      <c r="ALJ1117"/>
      <c r="ALK1117"/>
      <c r="ALL1117"/>
      <c r="ALM1117"/>
      <c r="ALN1117"/>
      <c r="ALO1117"/>
      <c r="ALP1117"/>
      <c r="ALQ1117"/>
      <c r="ALR1117"/>
      <c r="ALS1117"/>
      <c r="ALT1117"/>
      <c r="ALU1117"/>
      <c r="ALV1117"/>
      <c r="ALW1117"/>
      <c r="ALX1117"/>
      <c r="ALY1117"/>
      <c r="ALZ1117"/>
      <c r="AMA1117"/>
      <c r="AMB1117"/>
      <c r="AMC1117"/>
      <c r="AMD1117"/>
      <c r="AME1117"/>
      <c r="AMF1117"/>
      <c r="AMG1117"/>
      <c r="AMH1117"/>
      <c r="AMI1117"/>
      <c r="AMJ1117"/>
    </row>
    <row r="1118" spans="1:1024" ht="27">
      <c r="A1118" s="253"/>
      <c r="B1118" s="251" t="s">
        <v>32</v>
      </c>
      <c r="C1118" s="251">
        <v>0</v>
      </c>
      <c r="D1118" s="251">
        <v>5000000</v>
      </c>
      <c r="E1118" s="251">
        <v>0</v>
      </c>
      <c r="F1118" s="251">
        <v>0</v>
      </c>
      <c r="G1118" s="251" t="s">
        <v>438</v>
      </c>
      <c r="H1118" s="251" t="s">
        <v>175</v>
      </c>
      <c r="I1118" s="251" t="s">
        <v>238</v>
      </c>
      <c r="J1118" s="251" t="s">
        <v>238</v>
      </c>
      <c r="K1118" s="251">
        <v>13.92</v>
      </c>
      <c r="L1118" s="252" t="s">
        <v>238</v>
      </c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  <c r="VW1118"/>
      <c r="VX1118"/>
      <c r="VY1118"/>
      <c r="VZ1118"/>
      <c r="WA1118"/>
      <c r="WB1118"/>
      <c r="WC1118"/>
      <c r="WD1118"/>
      <c r="WE1118"/>
      <c r="WF1118"/>
      <c r="WG1118"/>
      <c r="WH1118"/>
      <c r="WI1118"/>
      <c r="WJ1118"/>
      <c r="WK1118"/>
      <c r="WL1118"/>
      <c r="WM1118"/>
      <c r="WN1118"/>
      <c r="WO1118"/>
      <c r="WP1118"/>
      <c r="WQ1118"/>
      <c r="WR1118"/>
      <c r="WS1118"/>
      <c r="WT1118"/>
      <c r="WU1118"/>
      <c r="WV1118"/>
      <c r="WW1118"/>
      <c r="WX1118"/>
      <c r="WY1118"/>
      <c r="WZ1118"/>
      <c r="XA1118"/>
      <c r="XB1118"/>
      <c r="XC1118"/>
      <c r="XD1118"/>
      <c r="XE1118"/>
      <c r="XF1118"/>
      <c r="XG1118"/>
      <c r="XH1118"/>
      <c r="XI1118"/>
      <c r="XJ1118"/>
      <c r="XK1118"/>
      <c r="XL1118"/>
      <c r="XM1118"/>
      <c r="XN1118"/>
      <c r="XO1118"/>
      <c r="XP1118"/>
      <c r="XQ1118"/>
      <c r="XR1118"/>
      <c r="XS1118"/>
      <c r="XT1118"/>
      <c r="XU1118"/>
      <c r="XV1118"/>
      <c r="XW1118"/>
      <c r="XX1118"/>
      <c r="XY1118"/>
      <c r="XZ1118"/>
      <c r="YA1118"/>
      <c r="YB1118"/>
      <c r="YC1118"/>
      <c r="YD1118"/>
      <c r="YE1118"/>
      <c r="YF1118"/>
      <c r="YG1118"/>
      <c r="YH1118"/>
      <c r="YI1118"/>
      <c r="YJ1118"/>
      <c r="YK1118"/>
      <c r="YL1118"/>
      <c r="YM1118"/>
      <c r="YN1118"/>
      <c r="YO1118"/>
      <c r="YP1118"/>
      <c r="YQ1118"/>
      <c r="YR1118"/>
      <c r="YS1118"/>
      <c r="YT1118"/>
      <c r="YU1118"/>
      <c r="YV1118"/>
      <c r="YW1118"/>
      <c r="YX1118"/>
      <c r="YY1118"/>
      <c r="YZ1118"/>
      <c r="ZA1118"/>
      <c r="ZB1118"/>
      <c r="ZC1118"/>
      <c r="ZD1118"/>
      <c r="ZE1118"/>
      <c r="ZF1118"/>
      <c r="ZG1118"/>
      <c r="ZH1118"/>
      <c r="ZI1118"/>
      <c r="ZJ1118"/>
      <c r="ZK1118"/>
      <c r="ZL1118"/>
      <c r="ZM1118"/>
      <c r="ZN1118"/>
      <c r="ZO1118"/>
      <c r="ZP1118"/>
      <c r="ZQ1118"/>
      <c r="ZR1118"/>
      <c r="ZS1118"/>
      <c r="ZT1118"/>
      <c r="ZU1118"/>
      <c r="ZV1118"/>
      <c r="ZW1118"/>
      <c r="ZX1118"/>
      <c r="ZY1118"/>
      <c r="ZZ1118"/>
      <c r="AAA1118"/>
      <c r="AAB1118"/>
      <c r="AAC1118"/>
      <c r="AAD1118"/>
      <c r="AAE1118"/>
      <c r="AAF1118"/>
      <c r="AAG1118"/>
      <c r="AAH1118"/>
      <c r="AAI1118"/>
      <c r="AAJ1118"/>
      <c r="AAK1118"/>
      <c r="AAL1118"/>
      <c r="AAM1118"/>
      <c r="AAN1118"/>
      <c r="AAO1118"/>
      <c r="AAP1118"/>
      <c r="AAQ1118"/>
      <c r="AAR1118"/>
      <c r="AAS1118"/>
      <c r="AAT1118"/>
      <c r="AAU1118"/>
      <c r="AAV1118"/>
      <c r="AAW1118"/>
      <c r="AAX1118"/>
      <c r="AAY1118"/>
      <c r="AAZ1118"/>
      <c r="ABA1118"/>
      <c r="ABB1118"/>
      <c r="ABC1118"/>
      <c r="ABD1118"/>
      <c r="ABE1118"/>
      <c r="ABF1118"/>
      <c r="ABG1118"/>
      <c r="ABH1118"/>
      <c r="ABI1118"/>
      <c r="ABJ1118"/>
      <c r="ABK1118"/>
      <c r="ABL1118"/>
      <c r="ABM1118"/>
      <c r="ABN1118"/>
      <c r="ABO1118"/>
      <c r="ABP1118"/>
      <c r="ABQ1118"/>
      <c r="ABR1118"/>
      <c r="ABS1118"/>
      <c r="ABT1118"/>
      <c r="ABU1118"/>
      <c r="ABV1118"/>
      <c r="ABW1118"/>
      <c r="ABX1118"/>
      <c r="ABY1118"/>
      <c r="ABZ1118"/>
      <c r="ACA1118"/>
      <c r="ACB1118"/>
      <c r="ACC1118"/>
      <c r="ACD1118"/>
      <c r="ACE1118"/>
      <c r="ACF1118"/>
      <c r="ACG1118"/>
      <c r="ACH1118"/>
      <c r="ACI1118"/>
      <c r="ACJ1118"/>
      <c r="ACK1118"/>
      <c r="ACL1118"/>
      <c r="ACM1118"/>
      <c r="ACN1118"/>
      <c r="ACO1118"/>
      <c r="ACP1118"/>
      <c r="ACQ1118"/>
      <c r="ACR1118"/>
      <c r="ACS1118"/>
      <c r="ACT1118"/>
      <c r="ACU1118"/>
      <c r="ACV1118"/>
      <c r="ACW1118"/>
      <c r="ACX1118"/>
      <c r="ACY1118"/>
      <c r="ACZ1118"/>
      <c r="ADA1118"/>
      <c r="ADB1118"/>
      <c r="ADC1118"/>
      <c r="ADD1118"/>
      <c r="ADE1118"/>
      <c r="ADF1118"/>
      <c r="ADG1118"/>
      <c r="ADH1118"/>
      <c r="ADI1118"/>
      <c r="ADJ1118"/>
      <c r="ADK1118"/>
      <c r="ADL1118"/>
      <c r="ADM1118"/>
      <c r="ADN1118"/>
      <c r="ADO1118"/>
      <c r="ADP1118"/>
      <c r="ADQ1118"/>
      <c r="ADR1118"/>
      <c r="ADS1118"/>
      <c r="ADT1118"/>
      <c r="ADU1118"/>
      <c r="ADV1118"/>
      <c r="ADW1118"/>
      <c r="ADX1118"/>
      <c r="ADY1118"/>
      <c r="ADZ1118"/>
      <c r="AEA1118"/>
      <c r="AEB1118"/>
      <c r="AEC1118"/>
      <c r="AED1118"/>
      <c r="AEE1118"/>
      <c r="AEF1118"/>
      <c r="AEG1118"/>
      <c r="AEH1118"/>
      <c r="AEI1118"/>
      <c r="AEJ1118"/>
      <c r="AEK1118"/>
      <c r="AEL1118"/>
      <c r="AEM1118"/>
      <c r="AEN1118"/>
      <c r="AEO1118"/>
      <c r="AEP1118"/>
      <c r="AEQ1118"/>
      <c r="AER1118"/>
      <c r="AES1118"/>
      <c r="AET1118"/>
      <c r="AEU1118"/>
      <c r="AEV1118"/>
      <c r="AEW1118"/>
      <c r="AEX1118"/>
      <c r="AEY1118"/>
      <c r="AEZ1118"/>
      <c r="AFA1118"/>
      <c r="AFB1118"/>
      <c r="AFC1118"/>
      <c r="AFD1118"/>
      <c r="AFE1118"/>
      <c r="AFF1118"/>
      <c r="AFG1118"/>
      <c r="AFH1118"/>
      <c r="AFI1118"/>
      <c r="AFJ1118"/>
      <c r="AFK1118"/>
      <c r="AFL1118"/>
      <c r="AFM1118"/>
      <c r="AFN1118"/>
      <c r="AFO1118"/>
      <c r="AFP1118"/>
      <c r="AFQ1118"/>
      <c r="AFR1118"/>
      <c r="AFS1118"/>
      <c r="AFT1118"/>
      <c r="AFU1118"/>
      <c r="AFV1118"/>
      <c r="AFW1118"/>
      <c r="AFX1118"/>
      <c r="AFY1118"/>
      <c r="AFZ1118"/>
      <c r="AGA1118"/>
      <c r="AGB1118"/>
      <c r="AGC1118"/>
      <c r="AGD1118"/>
      <c r="AGE1118"/>
      <c r="AGF1118"/>
      <c r="AGG1118"/>
      <c r="AGH1118"/>
      <c r="AGI1118"/>
      <c r="AGJ1118"/>
      <c r="AGK1118"/>
      <c r="AGL1118"/>
      <c r="AGM1118"/>
      <c r="AGN1118"/>
      <c r="AGO1118"/>
      <c r="AGP1118"/>
      <c r="AGQ1118"/>
      <c r="AGR1118"/>
      <c r="AGS1118"/>
      <c r="AGT1118"/>
      <c r="AGU1118"/>
      <c r="AGV1118"/>
      <c r="AGW1118"/>
      <c r="AGX1118"/>
      <c r="AGY1118"/>
      <c r="AGZ1118"/>
      <c r="AHA1118"/>
      <c r="AHB1118"/>
      <c r="AHC1118"/>
      <c r="AHD1118"/>
      <c r="AHE1118"/>
      <c r="AHF1118"/>
      <c r="AHG1118"/>
      <c r="AHH1118"/>
      <c r="AHI1118"/>
      <c r="AHJ1118"/>
      <c r="AHK1118"/>
      <c r="AHL1118"/>
      <c r="AHM1118"/>
      <c r="AHN1118"/>
      <c r="AHO1118"/>
      <c r="AHP1118"/>
      <c r="AHQ1118"/>
      <c r="AHR1118"/>
      <c r="AHS1118"/>
      <c r="AHT1118"/>
      <c r="AHU1118"/>
      <c r="AHV1118"/>
      <c r="AHW1118"/>
      <c r="AHX1118"/>
      <c r="AHY1118"/>
      <c r="AHZ1118"/>
      <c r="AIA1118"/>
      <c r="AIB1118"/>
      <c r="AIC1118"/>
      <c r="AID1118"/>
      <c r="AIE1118"/>
      <c r="AIF1118"/>
      <c r="AIG1118"/>
      <c r="AIH1118"/>
      <c r="AII1118"/>
      <c r="AIJ1118"/>
      <c r="AIK1118"/>
      <c r="AIL1118"/>
      <c r="AIM1118"/>
      <c r="AIN1118"/>
      <c r="AIO1118"/>
      <c r="AIP1118"/>
      <c r="AIQ1118"/>
      <c r="AIR1118"/>
      <c r="AIS1118"/>
      <c r="AIT1118"/>
      <c r="AIU1118"/>
      <c r="AIV1118"/>
      <c r="AIW1118"/>
      <c r="AIX1118"/>
      <c r="AIY1118"/>
      <c r="AIZ1118"/>
      <c r="AJA1118"/>
      <c r="AJB1118"/>
      <c r="AJC1118"/>
      <c r="AJD1118"/>
      <c r="AJE1118"/>
      <c r="AJF1118"/>
      <c r="AJG1118"/>
      <c r="AJH1118"/>
      <c r="AJI1118"/>
      <c r="AJJ1118"/>
      <c r="AJK1118"/>
      <c r="AJL1118"/>
      <c r="AJM1118"/>
      <c r="AJN1118"/>
      <c r="AJO1118"/>
      <c r="AJP1118"/>
      <c r="AJQ1118"/>
      <c r="AJR1118"/>
      <c r="AJS1118"/>
      <c r="AJT1118"/>
      <c r="AJU1118"/>
      <c r="AJV1118"/>
      <c r="AJW1118"/>
      <c r="AJX1118"/>
      <c r="AJY1118"/>
      <c r="AJZ1118"/>
      <c r="AKA1118"/>
      <c r="AKB1118"/>
      <c r="AKC1118"/>
      <c r="AKD1118"/>
      <c r="AKE1118"/>
      <c r="AKF1118"/>
      <c r="AKG1118"/>
      <c r="AKH1118"/>
      <c r="AKI1118"/>
      <c r="AKJ1118"/>
      <c r="AKK1118"/>
      <c r="AKL1118"/>
      <c r="AKM1118"/>
      <c r="AKN1118"/>
      <c r="AKO1118"/>
      <c r="AKP1118"/>
      <c r="AKQ1118"/>
      <c r="AKR1118"/>
      <c r="AKS1118"/>
      <c r="AKT1118"/>
      <c r="AKU1118"/>
      <c r="AKV1118"/>
      <c r="AKW1118"/>
      <c r="AKX1118"/>
      <c r="AKY1118"/>
      <c r="AKZ1118"/>
      <c r="ALA1118"/>
      <c r="ALB1118"/>
      <c r="ALC1118"/>
      <c r="ALD1118"/>
      <c r="ALE1118"/>
      <c r="ALF1118"/>
      <c r="ALG1118"/>
      <c r="ALH1118"/>
      <c r="ALI1118"/>
      <c r="ALJ1118"/>
      <c r="ALK1118"/>
      <c r="ALL1118"/>
      <c r="ALM1118"/>
      <c r="ALN1118"/>
      <c r="ALO1118"/>
      <c r="ALP1118"/>
      <c r="ALQ1118"/>
      <c r="ALR1118"/>
      <c r="ALS1118"/>
      <c r="ALT1118"/>
      <c r="ALU1118"/>
      <c r="ALV1118"/>
      <c r="ALW1118"/>
      <c r="ALX1118"/>
      <c r="ALY1118"/>
      <c r="ALZ1118"/>
      <c r="AMA1118"/>
      <c r="AMB1118"/>
      <c r="AMC1118"/>
      <c r="AMD1118"/>
      <c r="AME1118"/>
      <c r="AMF1118"/>
      <c r="AMG1118"/>
      <c r="AMH1118"/>
      <c r="AMI1118"/>
      <c r="AMJ1118"/>
    </row>
    <row r="1119" spans="1:1024">
      <c r="A1119" s="253" t="s">
        <v>367</v>
      </c>
      <c r="B1119" s="251"/>
      <c r="C1119" s="251"/>
      <c r="D1119" s="251"/>
      <c r="E1119" s="251"/>
      <c r="F1119" s="251"/>
      <c r="G1119" s="251"/>
      <c r="H1119" s="251"/>
      <c r="I1119" s="251"/>
      <c r="J1119" s="251"/>
      <c r="K1119" s="251"/>
      <c r="L1119" s="252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  <c r="ALZ1119"/>
      <c r="AMA1119"/>
      <c r="AMB1119"/>
      <c r="AMC1119"/>
      <c r="AMD1119"/>
      <c r="AME1119"/>
      <c r="AMF1119"/>
      <c r="AMG1119"/>
      <c r="AMH1119"/>
      <c r="AMI1119"/>
      <c r="AMJ1119"/>
    </row>
    <row r="1120" spans="1:1024" ht="27">
      <c r="A1120" s="253" t="s">
        <v>439</v>
      </c>
      <c r="B1120" s="251"/>
      <c r="C1120" s="251"/>
      <c r="D1120" s="251"/>
      <c r="E1120" s="251"/>
      <c r="F1120" s="251"/>
      <c r="G1120" s="251" t="s">
        <v>440</v>
      </c>
      <c r="H1120" s="251" t="s">
        <v>403</v>
      </c>
      <c r="I1120" s="251" t="s">
        <v>238</v>
      </c>
      <c r="J1120" s="251" t="s">
        <v>238</v>
      </c>
      <c r="K1120" s="251">
        <v>90.5</v>
      </c>
      <c r="L1120" s="252" t="s">
        <v>238</v>
      </c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  <c r="ALZ1120"/>
      <c r="AMA1120"/>
      <c r="AMB1120"/>
      <c r="AMC1120"/>
      <c r="AMD1120"/>
      <c r="AME1120"/>
      <c r="AMF1120"/>
      <c r="AMG1120"/>
      <c r="AMH1120"/>
      <c r="AMI1120"/>
      <c r="AMJ1120"/>
    </row>
    <row r="1121" spans="1:1024" ht="27">
      <c r="A1121" s="253" t="s">
        <v>334</v>
      </c>
      <c r="B1121" s="251"/>
      <c r="C1121" s="251"/>
      <c r="D1121" s="251"/>
      <c r="E1121" s="251"/>
      <c r="F1121" s="251"/>
      <c r="G1121" s="251"/>
      <c r="H1121" s="251"/>
      <c r="I1121" s="251"/>
      <c r="J1121" s="251"/>
      <c r="K1121" s="251"/>
      <c r="L1121" s="252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  <c r="ALZ1121"/>
      <c r="AMA1121"/>
      <c r="AMB1121"/>
      <c r="AMC1121"/>
      <c r="AMD1121"/>
      <c r="AME1121"/>
      <c r="AMF1121"/>
      <c r="AMG1121"/>
      <c r="AMH1121"/>
      <c r="AMI1121"/>
      <c r="AMJ1121"/>
    </row>
    <row r="1122" spans="1:1024" ht="27">
      <c r="A1122" s="253" t="s">
        <v>439</v>
      </c>
      <c r="B1122" s="251"/>
      <c r="C1122" s="251">
        <v>212328687121</v>
      </c>
      <c r="D1122" s="251">
        <v>251268187121</v>
      </c>
      <c r="E1122" s="251">
        <v>247068957903</v>
      </c>
      <c r="F1122" s="251">
        <v>98.3</v>
      </c>
      <c r="G1122" s="251" t="s">
        <v>45</v>
      </c>
      <c r="H1122" s="251" t="s">
        <v>46</v>
      </c>
      <c r="I1122" s="251">
        <v>1751199</v>
      </c>
      <c r="J1122" s="251">
        <v>1759521</v>
      </c>
      <c r="K1122" s="251">
        <v>1759038</v>
      </c>
      <c r="L1122" s="252">
        <v>100</v>
      </c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  <c r="ALZ1122"/>
      <c r="AMA1122"/>
      <c r="AMB1122"/>
      <c r="AMC1122"/>
      <c r="AMD1122"/>
      <c r="AME1122"/>
      <c r="AMF1122"/>
      <c r="AMG1122"/>
      <c r="AMH1122"/>
      <c r="AMI1122"/>
      <c r="AMJ1122"/>
    </row>
    <row r="1123" spans="1:1024">
      <c r="A1123" s="253"/>
      <c r="B1123" s="251"/>
      <c r="C1123" s="251"/>
      <c r="D1123" s="251"/>
      <c r="E1123" s="251"/>
      <c r="F1123" s="251"/>
      <c r="G1123" s="251" t="s">
        <v>48</v>
      </c>
      <c r="H1123" s="251" t="s">
        <v>49</v>
      </c>
      <c r="I1123" s="251">
        <v>1357194</v>
      </c>
      <c r="J1123" s="251">
        <v>1352669</v>
      </c>
      <c r="K1123" s="251">
        <v>1355345</v>
      </c>
      <c r="L1123" s="252">
        <v>100.2</v>
      </c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  <c r="ALZ1123"/>
      <c r="AMA1123"/>
      <c r="AMB1123"/>
      <c r="AMC1123"/>
      <c r="AMD1123"/>
      <c r="AME1123"/>
      <c r="AMF1123"/>
      <c r="AMG1123"/>
      <c r="AMH1123"/>
      <c r="AMI1123"/>
      <c r="AMJ1123"/>
    </row>
    <row r="1124" spans="1:1024" ht="27">
      <c r="A1124" s="253" t="s">
        <v>441</v>
      </c>
      <c r="B1124" s="251"/>
      <c r="C1124" s="251"/>
      <c r="D1124" s="251"/>
      <c r="E1124" s="251"/>
      <c r="F1124" s="251"/>
      <c r="G1124" s="251"/>
      <c r="H1124" s="251"/>
      <c r="I1124" s="251"/>
      <c r="J1124" s="251"/>
      <c r="K1124" s="251"/>
      <c r="L1124" s="252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  <c r="ALZ1124"/>
      <c r="AMA1124"/>
      <c r="AMB1124"/>
      <c r="AMC1124"/>
      <c r="AMD1124"/>
      <c r="AME1124"/>
      <c r="AMF1124"/>
      <c r="AMG1124"/>
      <c r="AMH1124"/>
      <c r="AMI1124"/>
      <c r="AMJ1124"/>
    </row>
    <row r="1125" spans="1:1024" ht="27">
      <c r="A1125" s="253" t="s">
        <v>439</v>
      </c>
      <c r="B1125" s="251"/>
      <c r="C1125" s="251">
        <v>130164524333</v>
      </c>
      <c r="D1125" s="251">
        <v>164445424333</v>
      </c>
      <c r="E1125" s="251">
        <v>163000273562</v>
      </c>
      <c r="F1125" s="251">
        <v>99.1</v>
      </c>
      <c r="G1125" s="251" t="s">
        <v>45</v>
      </c>
      <c r="H1125" s="251" t="s">
        <v>46</v>
      </c>
      <c r="I1125" s="251">
        <v>2581389</v>
      </c>
      <c r="J1125" s="251">
        <v>2849389</v>
      </c>
      <c r="K1125" s="251">
        <v>2887586</v>
      </c>
      <c r="L1125" s="252">
        <v>101.3</v>
      </c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  <c r="ALZ1125"/>
      <c r="AMA1125"/>
      <c r="AMB1125"/>
      <c r="AMC1125"/>
      <c r="AMD1125"/>
      <c r="AME1125"/>
      <c r="AMF1125"/>
      <c r="AMG1125"/>
      <c r="AMH1125"/>
      <c r="AMI1125"/>
      <c r="AMJ1125"/>
    </row>
    <row r="1126" spans="1:1024">
      <c r="A1126" s="253"/>
      <c r="B1126" s="251"/>
      <c r="C1126" s="251"/>
      <c r="D1126" s="251"/>
      <c r="E1126" s="251"/>
      <c r="F1126" s="251"/>
      <c r="G1126" s="251" t="s">
        <v>48</v>
      </c>
      <c r="H1126" s="251" t="s">
        <v>49</v>
      </c>
      <c r="I1126" s="251">
        <v>175266</v>
      </c>
      <c r="J1126" s="251">
        <v>170683</v>
      </c>
      <c r="K1126" s="251">
        <v>172767</v>
      </c>
      <c r="L1126" s="252">
        <v>101.2</v>
      </c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  <c r="VW1126"/>
      <c r="VX1126"/>
      <c r="VY1126"/>
      <c r="VZ1126"/>
      <c r="WA1126"/>
      <c r="WB1126"/>
      <c r="WC1126"/>
      <c r="WD1126"/>
      <c r="WE1126"/>
      <c r="WF1126"/>
      <c r="WG1126"/>
      <c r="WH1126"/>
      <c r="WI1126"/>
      <c r="WJ1126"/>
      <c r="WK1126"/>
      <c r="WL1126"/>
      <c r="WM1126"/>
      <c r="WN1126"/>
      <c r="WO1126"/>
      <c r="WP1126"/>
      <c r="WQ1126"/>
      <c r="WR1126"/>
      <c r="WS1126"/>
      <c r="WT1126"/>
      <c r="WU1126"/>
      <c r="WV1126"/>
      <c r="WW1126"/>
      <c r="WX1126"/>
      <c r="WY1126"/>
      <c r="WZ1126"/>
      <c r="XA1126"/>
      <c r="XB1126"/>
      <c r="XC1126"/>
      <c r="XD1126"/>
      <c r="XE1126"/>
      <c r="XF1126"/>
      <c r="XG1126"/>
      <c r="XH1126"/>
      <c r="XI1126"/>
      <c r="XJ1126"/>
      <c r="XK1126"/>
      <c r="XL1126"/>
      <c r="XM1126"/>
      <c r="XN1126"/>
      <c r="XO1126"/>
      <c r="XP1126"/>
      <c r="XQ1126"/>
      <c r="XR1126"/>
      <c r="XS1126"/>
      <c r="XT1126"/>
      <c r="XU1126"/>
      <c r="XV1126"/>
      <c r="XW1126"/>
      <c r="XX1126"/>
      <c r="XY1126"/>
      <c r="XZ1126"/>
      <c r="YA1126"/>
      <c r="YB1126"/>
      <c r="YC1126"/>
      <c r="YD1126"/>
      <c r="YE1126"/>
      <c r="YF1126"/>
      <c r="YG1126"/>
      <c r="YH1126"/>
      <c r="YI1126"/>
      <c r="YJ1126"/>
      <c r="YK1126"/>
      <c r="YL1126"/>
      <c r="YM1126"/>
      <c r="YN1126"/>
      <c r="YO1126"/>
      <c r="YP1126"/>
      <c r="YQ1126"/>
      <c r="YR1126"/>
      <c r="YS1126"/>
      <c r="YT1126"/>
      <c r="YU1126"/>
      <c r="YV1126"/>
      <c r="YW1126"/>
      <c r="YX1126"/>
      <c r="YY1126"/>
      <c r="YZ1126"/>
      <c r="ZA1126"/>
      <c r="ZB1126"/>
      <c r="ZC1126"/>
      <c r="ZD1126"/>
      <c r="ZE1126"/>
      <c r="ZF1126"/>
      <c r="ZG1126"/>
      <c r="ZH1126"/>
      <c r="ZI1126"/>
      <c r="ZJ1126"/>
      <c r="ZK1126"/>
      <c r="ZL1126"/>
      <c r="ZM1126"/>
      <c r="ZN1126"/>
      <c r="ZO1126"/>
      <c r="ZP1126"/>
      <c r="ZQ1126"/>
      <c r="ZR1126"/>
      <c r="ZS1126"/>
      <c r="ZT1126"/>
      <c r="ZU1126"/>
      <c r="ZV1126"/>
      <c r="ZW1126"/>
      <c r="ZX1126"/>
      <c r="ZY1126"/>
      <c r="ZZ1126"/>
      <c r="AAA1126"/>
      <c r="AAB1126"/>
      <c r="AAC1126"/>
      <c r="AAD1126"/>
      <c r="AAE1126"/>
      <c r="AAF1126"/>
      <c r="AAG1126"/>
      <c r="AAH1126"/>
      <c r="AAI1126"/>
      <c r="AAJ1126"/>
      <c r="AAK1126"/>
      <c r="AAL1126"/>
      <c r="AAM1126"/>
      <c r="AAN1126"/>
      <c r="AAO1126"/>
      <c r="AAP1126"/>
      <c r="AAQ1126"/>
      <c r="AAR1126"/>
      <c r="AAS1126"/>
      <c r="AAT1126"/>
      <c r="AAU1126"/>
      <c r="AAV1126"/>
      <c r="AAW1126"/>
      <c r="AAX1126"/>
      <c r="AAY1126"/>
      <c r="AAZ1126"/>
      <c r="ABA1126"/>
      <c r="ABB1126"/>
      <c r="ABC1126"/>
      <c r="ABD1126"/>
      <c r="ABE1126"/>
      <c r="ABF1126"/>
      <c r="ABG1126"/>
      <c r="ABH1126"/>
      <c r="ABI1126"/>
      <c r="ABJ1126"/>
      <c r="ABK1126"/>
      <c r="ABL1126"/>
      <c r="ABM1126"/>
      <c r="ABN1126"/>
      <c r="ABO1126"/>
      <c r="ABP1126"/>
      <c r="ABQ1126"/>
      <c r="ABR1126"/>
      <c r="ABS1126"/>
      <c r="ABT1126"/>
      <c r="ABU1126"/>
      <c r="ABV1126"/>
      <c r="ABW1126"/>
      <c r="ABX1126"/>
      <c r="ABY1126"/>
      <c r="ABZ1126"/>
      <c r="ACA1126"/>
      <c r="ACB1126"/>
      <c r="ACC1126"/>
      <c r="ACD1126"/>
      <c r="ACE1126"/>
      <c r="ACF1126"/>
      <c r="ACG1126"/>
      <c r="ACH1126"/>
      <c r="ACI1126"/>
      <c r="ACJ1126"/>
      <c r="ACK1126"/>
      <c r="ACL1126"/>
      <c r="ACM1126"/>
      <c r="ACN1126"/>
      <c r="ACO1126"/>
      <c r="ACP1126"/>
      <c r="ACQ1126"/>
      <c r="ACR1126"/>
      <c r="ACS1126"/>
      <c r="ACT1126"/>
      <c r="ACU1126"/>
      <c r="ACV1126"/>
      <c r="ACW1126"/>
      <c r="ACX1126"/>
      <c r="ACY1126"/>
      <c r="ACZ1126"/>
      <c r="ADA1126"/>
      <c r="ADB1126"/>
      <c r="ADC1126"/>
      <c r="ADD1126"/>
      <c r="ADE1126"/>
      <c r="ADF1126"/>
      <c r="ADG1126"/>
      <c r="ADH1126"/>
      <c r="ADI1126"/>
      <c r="ADJ1126"/>
      <c r="ADK1126"/>
      <c r="ADL1126"/>
      <c r="ADM1126"/>
      <c r="ADN1126"/>
      <c r="ADO1126"/>
      <c r="ADP1126"/>
      <c r="ADQ1126"/>
      <c r="ADR1126"/>
      <c r="ADS1126"/>
      <c r="ADT1126"/>
      <c r="ADU1126"/>
      <c r="ADV1126"/>
      <c r="ADW1126"/>
      <c r="ADX1126"/>
      <c r="ADY1126"/>
      <c r="ADZ1126"/>
      <c r="AEA1126"/>
      <c r="AEB1126"/>
      <c r="AEC1126"/>
      <c r="AED1126"/>
      <c r="AEE1126"/>
      <c r="AEF1126"/>
      <c r="AEG1126"/>
      <c r="AEH1126"/>
      <c r="AEI1126"/>
      <c r="AEJ1126"/>
      <c r="AEK1126"/>
      <c r="AEL1126"/>
      <c r="AEM1126"/>
      <c r="AEN1126"/>
      <c r="AEO1126"/>
      <c r="AEP1126"/>
      <c r="AEQ1126"/>
      <c r="AER1126"/>
      <c r="AES1126"/>
      <c r="AET1126"/>
      <c r="AEU1126"/>
      <c r="AEV1126"/>
      <c r="AEW1126"/>
      <c r="AEX1126"/>
      <c r="AEY1126"/>
      <c r="AEZ1126"/>
      <c r="AFA1126"/>
      <c r="AFB1126"/>
      <c r="AFC1126"/>
      <c r="AFD1126"/>
      <c r="AFE1126"/>
      <c r="AFF1126"/>
      <c r="AFG1126"/>
      <c r="AFH1126"/>
      <c r="AFI1126"/>
      <c r="AFJ1126"/>
      <c r="AFK1126"/>
      <c r="AFL1126"/>
      <c r="AFM1126"/>
      <c r="AFN1126"/>
      <c r="AFO1126"/>
      <c r="AFP1126"/>
      <c r="AFQ1126"/>
      <c r="AFR1126"/>
      <c r="AFS1126"/>
      <c r="AFT1126"/>
      <c r="AFU1126"/>
      <c r="AFV1126"/>
      <c r="AFW1126"/>
      <c r="AFX1126"/>
      <c r="AFY1126"/>
      <c r="AFZ1126"/>
      <c r="AGA1126"/>
      <c r="AGB1126"/>
      <c r="AGC1126"/>
      <c r="AGD1126"/>
      <c r="AGE1126"/>
      <c r="AGF1126"/>
      <c r="AGG1126"/>
      <c r="AGH1126"/>
      <c r="AGI1126"/>
      <c r="AGJ1126"/>
      <c r="AGK1126"/>
      <c r="AGL1126"/>
      <c r="AGM1126"/>
      <c r="AGN1126"/>
      <c r="AGO1126"/>
      <c r="AGP1126"/>
      <c r="AGQ1126"/>
      <c r="AGR1126"/>
      <c r="AGS1126"/>
      <c r="AGT1126"/>
      <c r="AGU1126"/>
      <c r="AGV1126"/>
      <c r="AGW1126"/>
      <c r="AGX1126"/>
      <c r="AGY1126"/>
      <c r="AGZ1126"/>
      <c r="AHA1126"/>
      <c r="AHB1126"/>
      <c r="AHC1126"/>
      <c r="AHD1126"/>
      <c r="AHE1126"/>
      <c r="AHF1126"/>
      <c r="AHG1126"/>
      <c r="AHH1126"/>
      <c r="AHI1126"/>
      <c r="AHJ1126"/>
      <c r="AHK1126"/>
      <c r="AHL1126"/>
      <c r="AHM1126"/>
      <c r="AHN1126"/>
      <c r="AHO1126"/>
      <c r="AHP1126"/>
      <c r="AHQ1126"/>
      <c r="AHR1126"/>
      <c r="AHS1126"/>
      <c r="AHT1126"/>
      <c r="AHU1126"/>
      <c r="AHV1126"/>
      <c r="AHW1126"/>
      <c r="AHX1126"/>
      <c r="AHY1126"/>
      <c r="AHZ1126"/>
      <c r="AIA1126"/>
      <c r="AIB1126"/>
      <c r="AIC1126"/>
      <c r="AID1126"/>
      <c r="AIE1126"/>
      <c r="AIF1126"/>
      <c r="AIG1126"/>
      <c r="AIH1126"/>
      <c r="AII1126"/>
      <c r="AIJ1126"/>
      <c r="AIK1126"/>
      <c r="AIL1126"/>
      <c r="AIM1126"/>
      <c r="AIN1126"/>
      <c r="AIO1126"/>
      <c r="AIP1126"/>
      <c r="AIQ1126"/>
      <c r="AIR1126"/>
      <c r="AIS1126"/>
      <c r="AIT1126"/>
      <c r="AIU1126"/>
      <c r="AIV1126"/>
      <c r="AIW1126"/>
      <c r="AIX1126"/>
      <c r="AIY1126"/>
      <c r="AIZ1126"/>
      <c r="AJA1126"/>
      <c r="AJB1126"/>
      <c r="AJC1126"/>
      <c r="AJD1126"/>
      <c r="AJE1126"/>
      <c r="AJF1126"/>
      <c r="AJG1126"/>
      <c r="AJH1126"/>
      <c r="AJI1126"/>
      <c r="AJJ1126"/>
      <c r="AJK1126"/>
      <c r="AJL1126"/>
      <c r="AJM1126"/>
      <c r="AJN1126"/>
      <c r="AJO1126"/>
      <c r="AJP1126"/>
      <c r="AJQ1126"/>
      <c r="AJR1126"/>
      <c r="AJS1126"/>
      <c r="AJT1126"/>
      <c r="AJU1126"/>
      <c r="AJV1126"/>
      <c r="AJW1126"/>
      <c r="AJX1126"/>
      <c r="AJY1126"/>
      <c r="AJZ1126"/>
      <c r="AKA1126"/>
      <c r="AKB1126"/>
      <c r="AKC1126"/>
      <c r="AKD1126"/>
      <c r="AKE1126"/>
      <c r="AKF1126"/>
      <c r="AKG1126"/>
      <c r="AKH1126"/>
      <c r="AKI1126"/>
      <c r="AKJ1126"/>
      <c r="AKK1126"/>
      <c r="AKL1126"/>
      <c r="AKM1126"/>
      <c r="AKN1126"/>
      <c r="AKO1126"/>
      <c r="AKP1126"/>
      <c r="AKQ1126"/>
      <c r="AKR1126"/>
      <c r="AKS1126"/>
      <c r="AKT1126"/>
      <c r="AKU1126"/>
      <c r="AKV1126"/>
      <c r="AKW1126"/>
      <c r="AKX1126"/>
      <c r="AKY1126"/>
      <c r="AKZ1126"/>
      <c r="ALA1126"/>
      <c r="ALB1126"/>
      <c r="ALC1126"/>
      <c r="ALD1126"/>
      <c r="ALE1126"/>
      <c r="ALF1126"/>
      <c r="ALG1126"/>
      <c r="ALH1126"/>
      <c r="ALI1126"/>
      <c r="ALJ1126"/>
      <c r="ALK1126"/>
      <c r="ALL1126"/>
      <c r="ALM1126"/>
      <c r="ALN1126"/>
      <c r="ALO1126"/>
      <c r="ALP1126"/>
      <c r="ALQ1126"/>
      <c r="ALR1126"/>
      <c r="ALS1126"/>
      <c r="ALT1126"/>
      <c r="ALU1126"/>
      <c r="ALV1126"/>
      <c r="ALW1126"/>
      <c r="ALX1126"/>
      <c r="ALY1126"/>
      <c r="ALZ1126"/>
      <c r="AMA1126"/>
      <c r="AMB1126"/>
      <c r="AMC1126"/>
      <c r="AMD1126"/>
      <c r="AME1126"/>
      <c r="AMF1126"/>
      <c r="AMG1126"/>
      <c r="AMH1126"/>
      <c r="AMI1126"/>
      <c r="AMJ1126"/>
    </row>
    <row r="1127" spans="1:1024" ht="27">
      <c r="A1127" s="253" t="s">
        <v>291</v>
      </c>
      <c r="B1127" s="251"/>
      <c r="C1127" s="251"/>
      <c r="D1127" s="251"/>
      <c r="E1127" s="251"/>
      <c r="F1127" s="251"/>
      <c r="G1127" s="251"/>
      <c r="H1127" s="251"/>
      <c r="I1127" s="251"/>
      <c r="J1127" s="251"/>
      <c r="K1127" s="251"/>
      <c r="L1127" s="252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  <c r="ALZ1127"/>
      <c r="AMA1127"/>
      <c r="AMB1127"/>
      <c r="AMC1127"/>
      <c r="AMD1127"/>
      <c r="AME1127"/>
      <c r="AMF1127"/>
      <c r="AMG1127"/>
      <c r="AMH1127"/>
      <c r="AMI1127"/>
      <c r="AMJ1127"/>
    </row>
    <row r="1128" spans="1:1024" ht="27">
      <c r="A1128" s="253" t="s">
        <v>439</v>
      </c>
      <c r="B1128" s="251"/>
      <c r="C1128" s="251">
        <v>697899000</v>
      </c>
      <c r="D1128" s="251">
        <v>2792899000</v>
      </c>
      <c r="E1128" s="251">
        <v>2250046241</v>
      </c>
      <c r="F1128" s="251">
        <v>80.599999999999994</v>
      </c>
      <c r="G1128" s="251" t="s">
        <v>254</v>
      </c>
      <c r="H1128" s="251" t="s">
        <v>101</v>
      </c>
      <c r="I1128" s="251">
        <v>176452</v>
      </c>
      <c r="J1128" s="251">
        <v>184976</v>
      </c>
      <c r="K1128" s="251">
        <v>171125</v>
      </c>
      <c r="L1128" s="252">
        <v>92.5</v>
      </c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  <c r="ALZ1128"/>
      <c r="AMA1128"/>
      <c r="AMB1128"/>
      <c r="AMC1128"/>
      <c r="AMD1128"/>
      <c r="AME1128"/>
      <c r="AMF1128"/>
      <c r="AMG1128"/>
      <c r="AMH1128"/>
      <c r="AMI1128"/>
      <c r="AMJ1128"/>
    </row>
    <row r="1129" spans="1:1024">
      <c r="A1129" s="253"/>
      <c r="B1129" s="251"/>
      <c r="C1129" s="251"/>
      <c r="D1129" s="251"/>
      <c r="E1129" s="251"/>
      <c r="F1129" s="251"/>
      <c r="G1129" s="251" t="s">
        <v>274</v>
      </c>
      <c r="H1129" s="251" t="s">
        <v>101</v>
      </c>
      <c r="I1129" s="251">
        <v>92983</v>
      </c>
      <c r="J1129" s="251">
        <v>90629</v>
      </c>
      <c r="K1129" s="251">
        <v>90834</v>
      </c>
      <c r="L1129" s="252">
        <v>100.2</v>
      </c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  <c r="ALZ1129"/>
      <c r="AMA1129"/>
      <c r="AMB1129"/>
      <c r="AMC1129"/>
      <c r="AMD1129"/>
      <c r="AME1129"/>
      <c r="AMF1129"/>
      <c r="AMG1129"/>
      <c r="AMH1129"/>
      <c r="AMI1129"/>
      <c r="AMJ1129"/>
    </row>
    <row r="1130" spans="1:1024">
      <c r="A1130" s="253" t="s">
        <v>292</v>
      </c>
      <c r="B1130" s="251"/>
      <c r="C1130" s="251"/>
      <c r="D1130" s="251"/>
      <c r="E1130" s="251"/>
      <c r="F1130" s="251"/>
      <c r="G1130" s="251"/>
      <c r="H1130" s="251"/>
      <c r="I1130" s="251"/>
      <c r="J1130" s="251"/>
      <c r="K1130" s="251"/>
      <c r="L1130" s="252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  <c r="ALZ1130"/>
      <c r="AMA1130"/>
      <c r="AMB1130"/>
      <c r="AMC1130"/>
      <c r="AMD1130"/>
      <c r="AME1130"/>
      <c r="AMF1130"/>
      <c r="AMG1130"/>
      <c r="AMH1130"/>
      <c r="AMI1130"/>
      <c r="AMJ1130"/>
    </row>
    <row r="1131" spans="1:1024" ht="27">
      <c r="A1131" s="253" t="s">
        <v>439</v>
      </c>
      <c r="B1131" s="251"/>
      <c r="C1131" s="251">
        <v>523979998</v>
      </c>
      <c r="D1131" s="251">
        <v>423979998</v>
      </c>
      <c r="E1131" s="251">
        <v>319044802</v>
      </c>
      <c r="F1131" s="251">
        <v>75.2</v>
      </c>
      <c r="G1131" s="251" t="s">
        <v>199</v>
      </c>
      <c r="H1131" s="251" t="s">
        <v>170</v>
      </c>
      <c r="I1131" s="251">
        <v>86661</v>
      </c>
      <c r="J1131" s="251">
        <v>71738</v>
      </c>
      <c r="K1131" s="251">
        <v>65219</v>
      </c>
      <c r="L1131" s="252">
        <v>90.9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  <c r="ALZ1131"/>
      <c r="AMA1131"/>
      <c r="AMB1131"/>
      <c r="AMC1131"/>
      <c r="AMD1131"/>
      <c r="AME1131"/>
      <c r="AMF1131"/>
      <c r="AMG1131"/>
      <c r="AMH1131"/>
      <c r="AMI1131"/>
      <c r="AMJ1131"/>
    </row>
    <row r="1132" spans="1:1024" ht="27">
      <c r="A1132" s="253" t="s">
        <v>336</v>
      </c>
      <c r="B1132" s="251"/>
      <c r="C1132" s="251"/>
      <c r="D1132" s="251"/>
      <c r="E1132" s="251"/>
      <c r="F1132" s="251"/>
      <c r="G1132" s="251"/>
      <c r="H1132" s="251"/>
      <c r="I1132" s="251"/>
      <c r="J1132" s="251"/>
      <c r="K1132" s="251"/>
      <c r="L1132" s="25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  <c r="ALZ1132"/>
      <c r="AMA1132"/>
      <c r="AMB1132"/>
      <c r="AMC1132"/>
      <c r="AMD1132"/>
      <c r="AME1132"/>
      <c r="AMF1132"/>
      <c r="AMG1132"/>
      <c r="AMH1132"/>
      <c r="AMI1132"/>
      <c r="AMJ1132"/>
    </row>
    <row r="1133" spans="1:1024" ht="27">
      <c r="A1133" s="253" t="s">
        <v>439</v>
      </c>
      <c r="B1133" s="251"/>
      <c r="C1133" s="251">
        <v>23310555000</v>
      </c>
      <c r="D1133" s="251">
        <v>26400855000</v>
      </c>
      <c r="E1133" s="251">
        <v>25160076397</v>
      </c>
      <c r="F1133" s="251">
        <v>95.3</v>
      </c>
      <c r="G1133" s="251" t="s">
        <v>154</v>
      </c>
      <c r="H1133" s="251" t="s">
        <v>101</v>
      </c>
      <c r="I1133" s="251">
        <v>271</v>
      </c>
      <c r="J1133" s="251">
        <v>210</v>
      </c>
      <c r="K1133" s="251">
        <v>258</v>
      </c>
      <c r="L1133" s="252">
        <v>122.9</v>
      </c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  <c r="ALZ1133"/>
      <c r="AMA1133"/>
      <c r="AMB1133"/>
      <c r="AMC1133"/>
      <c r="AMD1133"/>
      <c r="AME1133"/>
      <c r="AMF1133"/>
      <c r="AMG1133"/>
      <c r="AMH1133"/>
      <c r="AMI1133"/>
      <c r="AMJ1133"/>
    </row>
    <row r="1134" spans="1:1024">
      <c r="A1134" s="253"/>
      <c r="B1134" s="251"/>
      <c r="C1134" s="251"/>
      <c r="D1134" s="251"/>
      <c r="E1134" s="251"/>
      <c r="F1134" s="251"/>
      <c r="G1134" s="251" t="s">
        <v>169</v>
      </c>
      <c r="H1134" s="251" t="s">
        <v>170</v>
      </c>
      <c r="I1134" s="251">
        <v>3646338</v>
      </c>
      <c r="J1134" s="251">
        <v>3184027</v>
      </c>
      <c r="K1134" s="251">
        <v>3073084</v>
      </c>
      <c r="L1134" s="252">
        <v>96.5</v>
      </c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  <c r="VW1134"/>
      <c r="VX1134"/>
      <c r="VY1134"/>
      <c r="VZ1134"/>
      <c r="WA1134"/>
      <c r="WB1134"/>
      <c r="WC1134"/>
      <c r="WD1134"/>
      <c r="WE1134"/>
      <c r="WF1134"/>
      <c r="WG1134"/>
      <c r="WH1134"/>
      <c r="WI1134"/>
      <c r="WJ1134"/>
      <c r="WK1134"/>
      <c r="WL1134"/>
      <c r="WM1134"/>
      <c r="WN1134"/>
      <c r="WO1134"/>
      <c r="WP1134"/>
      <c r="WQ1134"/>
      <c r="WR1134"/>
      <c r="WS1134"/>
      <c r="WT1134"/>
      <c r="WU1134"/>
      <c r="WV1134"/>
      <c r="WW1134"/>
      <c r="WX1134"/>
      <c r="WY1134"/>
      <c r="WZ1134"/>
      <c r="XA1134"/>
      <c r="XB1134"/>
      <c r="XC1134"/>
      <c r="XD1134"/>
      <c r="XE1134"/>
      <c r="XF1134"/>
      <c r="XG1134"/>
      <c r="XH1134"/>
      <c r="XI1134"/>
      <c r="XJ1134"/>
      <c r="XK1134"/>
      <c r="XL1134"/>
      <c r="XM1134"/>
      <c r="XN1134"/>
      <c r="XO1134"/>
      <c r="XP1134"/>
      <c r="XQ1134"/>
      <c r="XR1134"/>
      <c r="XS1134"/>
      <c r="XT1134"/>
      <c r="XU1134"/>
      <c r="XV1134"/>
      <c r="XW1134"/>
      <c r="XX1134"/>
      <c r="XY1134"/>
      <c r="XZ1134"/>
      <c r="YA1134"/>
      <c r="YB1134"/>
      <c r="YC1134"/>
      <c r="YD1134"/>
      <c r="YE1134"/>
      <c r="YF1134"/>
      <c r="YG1134"/>
      <c r="YH1134"/>
      <c r="YI1134"/>
      <c r="YJ1134"/>
      <c r="YK1134"/>
      <c r="YL1134"/>
      <c r="YM1134"/>
      <c r="YN1134"/>
      <c r="YO1134"/>
      <c r="YP1134"/>
      <c r="YQ1134"/>
      <c r="YR1134"/>
      <c r="YS1134"/>
      <c r="YT1134"/>
      <c r="YU1134"/>
      <c r="YV1134"/>
      <c r="YW1134"/>
      <c r="YX1134"/>
      <c r="YY1134"/>
      <c r="YZ1134"/>
      <c r="ZA1134"/>
      <c r="ZB1134"/>
      <c r="ZC1134"/>
      <c r="ZD1134"/>
      <c r="ZE1134"/>
      <c r="ZF1134"/>
      <c r="ZG1134"/>
      <c r="ZH1134"/>
      <c r="ZI1134"/>
      <c r="ZJ1134"/>
      <c r="ZK1134"/>
      <c r="ZL1134"/>
      <c r="ZM1134"/>
      <c r="ZN1134"/>
      <c r="ZO1134"/>
      <c r="ZP1134"/>
      <c r="ZQ1134"/>
      <c r="ZR1134"/>
      <c r="ZS1134"/>
      <c r="ZT1134"/>
      <c r="ZU1134"/>
      <c r="ZV1134"/>
      <c r="ZW1134"/>
      <c r="ZX1134"/>
      <c r="ZY1134"/>
      <c r="ZZ1134"/>
      <c r="AAA1134"/>
      <c r="AAB1134"/>
      <c r="AAC1134"/>
      <c r="AAD1134"/>
      <c r="AAE1134"/>
      <c r="AAF1134"/>
      <c r="AAG1134"/>
      <c r="AAH1134"/>
      <c r="AAI1134"/>
      <c r="AAJ1134"/>
      <c r="AAK1134"/>
      <c r="AAL1134"/>
      <c r="AAM1134"/>
      <c r="AAN1134"/>
      <c r="AAO1134"/>
      <c r="AAP1134"/>
      <c r="AAQ1134"/>
      <c r="AAR1134"/>
      <c r="AAS1134"/>
      <c r="AAT1134"/>
      <c r="AAU1134"/>
      <c r="AAV1134"/>
      <c r="AAW1134"/>
      <c r="AAX1134"/>
      <c r="AAY1134"/>
      <c r="AAZ1134"/>
      <c r="ABA1134"/>
      <c r="ABB1134"/>
      <c r="ABC1134"/>
      <c r="ABD1134"/>
      <c r="ABE1134"/>
      <c r="ABF1134"/>
      <c r="ABG1134"/>
      <c r="ABH1134"/>
      <c r="ABI1134"/>
      <c r="ABJ1134"/>
      <c r="ABK1134"/>
      <c r="ABL1134"/>
      <c r="ABM1134"/>
      <c r="ABN1134"/>
      <c r="ABO1134"/>
      <c r="ABP1134"/>
      <c r="ABQ1134"/>
      <c r="ABR1134"/>
      <c r="ABS1134"/>
      <c r="ABT1134"/>
      <c r="ABU1134"/>
      <c r="ABV1134"/>
      <c r="ABW1134"/>
      <c r="ABX1134"/>
      <c r="ABY1134"/>
      <c r="ABZ1134"/>
      <c r="ACA1134"/>
      <c r="ACB1134"/>
      <c r="ACC1134"/>
      <c r="ACD1134"/>
      <c r="ACE1134"/>
      <c r="ACF1134"/>
      <c r="ACG1134"/>
      <c r="ACH1134"/>
      <c r="ACI1134"/>
      <c r="ACJ1134"/>
      <c r="ACK1134"/>
      <c r="ACL1134"/>
      <c r="ACM1134"/>
      <c r="ACN1134"/>
      <c r="ACO1134"/>
      <c r="ACP1134"/>
      <c r="ACQ1134"/>
      <c r="ACR1134"/>
      <c r="ACS1134"/>
      <c r="ACT1134"/>
      <c r="ACU1134"/>
      <c r="ACV1134"/>
      <c r="ACW1134"/>
      <c r="ACX1134"/>
      <c r="ACY1134"/>
      <c r="ACZ1134"/>
      <c r="ADA1134"/>
      <c r="ADB1134"/>
      <c r="ADC1134"/>
      <c r="ADD1134"/>
      <c r="ADE1134"/>
      <c r="ADF1134"/>
      <c r="ADG1134"/>
      <c r="ADH1134"/>
      <c r="ADI1134"/>
      <c r="ADJ1134"/>
      <c r="ADK1134"/>
      <c r="ADL1134"/>
      <c r="ADM1134"/>
      <c r="ADN1134"/>
      <c r="ADO1134"/>
      <c r="ADP1134"/>
      <c r="ADQ1134"/>
      <c r="ADR1134"/>
      <c r="ADS1134"/>
      <c r="ADT1134"/>
      <c r="ADU1134"/>
      <c r="ADV1134"/>
      <c r="ADW1134"/>
      <c r="ADX1134"/>
      <c r="ADY1134"/>
      <c r="ADZ1134"/>
      <c r="AEA1134"/>
      <c r="AEB1134"/>
      <c r="AEC1134"/>
      <c r="AED1134"/>
      <c r="AEE1134"/>
      <c r="AEF1134"/>
      <c r="AEG1134"/>
      <c r="AEH1134"/>
      <c r="AEI1134"/>
      <c r="AEJ1134"/>
      <c r="AEK1134"/>
      <c r="AEL1134"/>
      <c r="AEM1134"/>
      <c r="AEN1134"/>
      <c r="AEO1134"/>
      <c r="AEP1134"/>
      <c r="AEQ1134"/>
      <c r="AER1134"/>
      <c r="AES1134"/>
      <c r="AET1134"/>
      <c r="AEU1134"/>
      <c r="AEV1134"/>
      <c r="AEW1134"/>
      <c r="AEX1134"/>
      <c r="AEY1134"/>
      <c r="AEZ1134"/>
      <c r="AFA1134"/>
      <c r="AFB1134"/>
      <c r="AFC1134"/>
      <c r="AFD1134"/>
      <c r="AFE1134"/>
      <c r="AFF1134"/>
      <c r="AFG1134"/>
      <c r="AFH1134"/>
      <c r="AFI1134"/>
      <c r="AFJ1134"/>
      <c r="AFK1134"/>
      <c r="AFL1134"/>
      <c r="AFM1134"/>
      <c r="AFN1134"/>
      <c r="AFO1134"/>
      <c r="AFP1134"/>
      <c r="AFQ1134"/>
      <c r="AFR1134"/>
      <c r="AFS1134"/>
      <c r="AFT1134"/>
      <c r="AFU1134"/>
      <c r="AFV1134"/>
      <c r="AFW1134"/>
      <c r="AFX1134"/>
      <c r="AFY1134"/>
      <c r="AFZ1134"/>
      <c r="AGA1134"/>
      <c r="AGB1134"/>
      <c r="AGC1134"/>
      <c r="AGD1134"/>
      <c r="AGE1134"/>
      <c r="AGF1134"/>
      <c r="AGG1134"/>
      <c r="AGH1134"/>
      <c r="AGI1134"/>
      <c r="AGJ1134"/>
      <c r="AGK1134"/>
      <c r="AGL1134"/>
      <c r="AGM1134"/>
      <c r="AGN1134"/>
      <c r="AGO1134"/>
      <c r="AGP1134"/>
      <c r="AGQ1134"/>
      <c r="AGR1134"/>
      <c r="AGS1134"/>
      <c r="AGT1134"/>
      <c r="AGU1134"/>
      <c r="AGV1134"/>
      <c r="AGW1134"/>
      <c r="AGX1134"/>
      <c r="AGY1134"/>
      <c r="AGZ1134"/>
      <c r="AHA1134"/>
      <c r="AHB1134"/>
      <c r="AHC1134"/>
      <c r="AHD1134"/>
      <c r="AHE1134"/>
      <c r="AHF1134"/>
      <c r="AHG1134"/>
      <c r="AHH1134"/>
      <c r="AHI1134"/>
      <c r="AHJ1134"/>
      <c r="AHK1134"/>
      <c r="AHL1134"/>
      <c r="AHM1134"/>
      <c r="AHN1134"/>
      <c r="AHO1134"/>
      <c r="AHP1134"/>
      <c r="AHQ1134"/>
      <c r="AHR1134"/>
      <c r="AHS1134"/>
      <c r="AHT1134"/>
      <c r="AHU1134"/>
      <c r="AHV1134"/>
      <c r="AHW1134"/>
      <c r="AHX1134"/>
      <c r="AHY1134"/>
      <c r="AHZ1134"/>
      <c r="AIA1134"/>
      <c r="AIB1134"/>
      <c r="AIC1134"/>
      <c r="AID1134"/>
      <c r="AIE1134"/>
      <c r="AIF1134"/>
      <c r="AIG1134"/>
      <c r="AIH1134"/>
      <c r="AII1134"/>
      <c r="AIJ1134"/>
      <c r="AIK1134"/>
      <c r="AIL1134"/>
      <c r="AIM1134"/>
      <c r="AIN1134"/>
      <c r="AIO1134"/>
      <c r="AIP1134"/>
      <c r="AIQ1134"/>
      <c r="AIR1134"/>
      <c r="AIS1134"/>
      <c r="AIT1134"/>
      <c r="AIU1134"/>
      <c r="AIV1134"/>
      <c r="AIW1134"/>
      <c r="AIX1134"/>
      <c r="AIY1134"/>
      <c r="AIZ1134"/>
      <c r="AJA1134"/>
      <c r="AJB1134"/>
      <c r="AJC1134"/>
      <c r="AJD1134"/>
      <c r="AJE1134"/>
      <c r="AJF1134"/>
      <c r="AJG1134"/>
      <c r="AJH1134"/>
      <c r="AJI1134"/>
      <c r="AJJ1134"/>
      <c r="AJK1134"/>
      <c r="AJL1134"/>
      <c r="AJM1134"/>
      <c r="AJN1134"/>
      <c r="AJO1134"/>
      <c r="AJP1134"/>
      <c r="AJQ1134"/>
      <c r="AJR1134"/>
      <c r="AJS1134"/>
      <c r="AJT1134"/>
      <c r="AJU1134"/>
      <c r="AJV1134"/>
      <c r="AJW1134"/>
      <c r="AJX1134"/>
      <c r="AJY1134"/>
      <c r="AJZ1134"/>
      <c r="AKA1134"/>
      <c r="AKB1134"/>
      <c r="AKC1134"/>
      <c r="AKD1134"/>
      <c r="AKE1134"/>
      <c r="AKF1134"/>
      <c r="AKG1134"/>
      <c r="AKH1134"/>
      <c r="AKI1134"/>
      <c r="AKJ1134"/>
      <c r="AKK1134"/>
      <c r="AKL1134"/>
      <c r="AKM1134"/>
      <c r="AKN1134"/>
      <c r="AKO1134"/>
      <c r="AKP1134"/>
      <c r="AKQ1134"/>
      <c r="AKR1134"/>
      <c r="AKS1134"/>
      <c r="AKT1134"/>
      <c r="AKU1134"/>
      <c r="AKV1134"/>
      <c r="AKW1134"/>
      <c r="AKX1134"/>
      <c r="AKY1134"/>
      <c r="AKZ1134"/>
      <c r="ALA1134"/>
      <c r="ALB1134"/>
      <c r="ALC1134"/>
      <c r="ALD1134"/>
      <c r="ALE1134"/>
      <c r="ALF1134"/>
      <c r="ALG1134"/>
      <c r="ALH1134"/>
      <c r="ALI1134"/>
      <c r="ALJ1134"/>
      <c r="ALK1134"/>
      <c r="ALL1134"/>
      <c r="ALM1134"/>
      <c r="ALN1134"/>
      <c r="ALO1134"/>
      <c r="ALP1134"/>
      <c r="ALQ1134"/>
      <c r="ALR1134"/>
      <c r="ALS1134"/>
      <c r="ALT1134"/>
      <c r="ALU1134"/>
      <c r="ALV1134"/>
      <c r="ALW1134"/>
      <c r="ALX1134"/>
      <c r="ALY1134"/>
      <c r="ALZ1134"/>
      <c r="AMA1134"/>
      <c r="AMB1134"/>
      <c r="AMC1134"/>
      <c r="AMD1134"/>
      <c r="AME1134"/>
      <c r="AMF1134"/>
      <c r="AMG1134"/>
      <c r="AMH1134"/>
      <c r="AMI1134"/>
      <c r="AMJ1134"/>
    </row>
    <row r="1135" spans="1:1024">
      <c r="A1135" s="253"/>
      <c r="B1135" s="251"/>
      <c r="C1135" s="251"/>
      <c r="D1135" s="251"/>
      <c r="E1135" s="251"/>
      <c r="F1135" s="251"/>
      <c r="G1135" s="251" t="s">
        <v>171</v>
      </c>
      <c r="H1135" s="251" t="s">
        <v>170</v>
      </c>
      <c r="I1135" s="251">
        <v>85617</v>
      </c>
      <c r="J1135" s="251">
        <v>86128</v>
      </c>
      <c r="K1135" s="251">
        <v>86210</v>
      </c>
      <c r="L1135" s="252">
        <v>100.1</v>
      </c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  <c r="VW1135"/>
      <c r="VX1135"/>
      <c r="VY1135"/>
      <c r="VZ1135"/>
      <c r="WA1135"/>
      <c r="WB1135"/>
      <c r="WC1135"/>
      <c r="WD1135"/>
      <c r="WE1135"/>
      <c r="WF1135"/>
      <c r="WG1135"/>
      <c r="WH1135"/>
      <c r="WI1135"/>
      <c r="WJ1135"/>
      <c r="WK1135"/>
      <c r="WL1135"/>
      <c r="WM1135"/>
      <c r="WN1135"/>
      <c r="WO1135"/>
      <c r="WP1135"/>
      <c r="WQ1135"/>
      <c r="WR1135"/>
      <c r="WS1135"/>
      <c r="WT1135"/>
      <c r="WU1135"/>
      <c r="WV1135"/>
      <c r="WW1135"/>
      <c r="WX1135"/>
      <c r="WY1135"/>
      <c r="WZ1135"/>
      <c r="XA1135"/>
      <c r="XB1135"/>
      <c r="XC1135"/>
      <c r="XD1135"/>
      <c r="XE1135"/>
      <c r="XF1135"/>
      <c r="XG1135"/>
      <c r="XH1135"/>
      <c r="XI1135"/>
      <c r="XJ1135"/>
      <c r="XK1135"/>
      <c r="XL1135"/>
      <c r="XM1135"/>
      <c r="XN1135"/>
      <c r="XO1135"/>
      <c r="XP1135"/>
      <c r="XQ1135"/>
      <c r="XR1135"/>
      <c r="XS1135"/>
      <c r="XT1135"/>
      <c r="XU1135"/>
      <c r="XV1135"/>
      <c r="XW1135"/>
      <c r="XX1135"/>
      <c r="XY1135"/>
      <c r="XZ1135"/>
      <c r="YA1135"/>
      <c r="YB1135"/>
      <c r="YC1135"/>
      <c r="YD1135"/>
      <c r="YE1135"/>
      <c r="YF1135"/>
      <c r="YG1135"/>
      <c r="YH1135"/>
      <c r="YI1135"/>
      <c r="YJ1135"/>
      <c r="YK1135"/>
      <c r="YL1135"/>
      <c r="YM1135"/>
      <c r="YN1135"/>
      <c r="YO1135"/>
      <c r="YP1135"/>
      <c r="YQ1135"/>
      <c r="YR1135"/>
      <c r="YS1135"/>
      <c r="YT1135"/>
      <c r="YU1135"/>
      <c r="YV1135"/>
      <c r="YW1135"/>
      <c r="YX1135"/>
      <c r="YY1135"/>
      <c r="YZ1135"/>
      <c r="ZA1135"/>
      <c r="ZB1135"/>
      <c r="ZC1135"/>
      <c r="ZD1135"/>
      <c r="ZE1135"/>
      <c r="ZF1135"/>
      <c r="ZG1135"/>
      <c r="ZH1135"/>
      <c r="ZI1135"/>
      <c r="ZJ1135"/>
      <c r="ZK1135"/>
      <c r="ZL1135"/>
      <c r="ZM1135"/>
      <c r="ZN1135"/>
      <c r="ZO1135"/>
      <c r="ZP1135"/>
      <c r="ZQ1135"/>
      <c r="ZR1135"/>
      <c r="ZS1135"/>
      <c r="ZT1135"/>
      <c r="ZU1135"/>
      <c r="ZV1135"/>
      <c r="ZW1135"/>
      <c r="ZX1135"/>
      <c r="ZY1135"/>
      <c r="ZZ1135"/>
      <c r="AAA1135"/>
      <c r="AAB1135"/>
      <c r="AAC1135"/>
      <c r="AAD1135"/>
      <c r="AAE1135"/>
      <c r="AAF1135"/>
      <c r="AAG1135"/>
      <c r="AAH1135"/>
      <c r="AAI1135"/>
      <c r="AAJ1135"/>
      <c r="AAK1135"/>
      <c r="AAL1135"/>
      <c r="AAM1135"/>
      <c r="AAN1135"/>
      <c r="AAO1135"/>
      <c r="AAP1135"/>
      <c r="AAQ1135"/>
      <c r="AAR1135"/>
      <c r="AAS1135"/>
      <c r="AAT1135"/>
      <c r="AAU1135"/>
      <c r="AAV1135"/>
      <c r="AAW1135"/>
      <c r="AAX1135"/>
      <c r="AAY1135"/>
      <c r="AAZ1135"/>
      <c r="ABA1135"/>
      <c r="ABB1135"/>
      <c r="ABC1135"/>
      <c r="ABD1135"/>
      <c r="ABE1135"/>
      <c r="ABF1135"/>
      <c r="ABG1135"/>
      <c r="ABH1135"/>
      <c r="ABI1135"/>
      <c r="ABJ1135"/>
      <c r="ABK1135"/>
      <c r="ABL1135"/>
      <c r="ABM1135"/>
      <c r="ABN1135"/>
      <c r="ABO1135"/>
      <c r="ABP1135"/>
      <c r="ABQ1135"/>
      <c r="ABR1135"/>
      <c r="ABS1135"/>
      <c r="ABT1135"/>
      <c r="ABU1135"/>
      <c r="ABV1135"/>
      <c r="ABW1135"/>
      <c r="ABX1135"/>
      <c r="ABY1135"/>
      <c r="ABZ1135"/>
      <c r="ACA1135"/>
      <c r="ACB1135"/>
      <c r="ACC1135"/>
      <c r="ACD1135"/>
      <c r="ACE1135"/>
      <c r="ACF1135"/>
      <c r="ACG1135"/>
      <c r="ACH1135"/>
      <c r="ACI1135"/>
      <c r="ACJ1135"/>
      <c r="ACK1135"/>
      <c r="ACL1135"/>
      <c r="ACM1135"/>
      <c r="ACN1135"/>
      <c r="ACO1135"/>
      <c r="ACP1135"/>
      <c r="ACQ1135"/>
      <c r="ACR1135"/>
      <c r="ACS1135"/>
      <c r="ACT1135"/>
      <c r="ACU1135"/>
      <c r="ACV1135"/>
      <c r="ACW1135"/>
      <c r="ACX1135"/>
      <c r="ACY1135"/>
      <c r="ACZ1135"/>
      <c r="ADA1135"/>
      <c r="ADB1135"/>
      <c r="ADC1135"/>
      <c r="ADD1135"/>
      <c r="ADE1135"/>
      <c r="ADF1135"/>
      <c r="ADG1135"/>
      <c r="ADH1135"/>
      <c r="ADI1135"/>
      <c r="ADJ1135"/>
      <c r="ADK1135"/>
      <c r="ADL1135"/>
      <c r="ADM1135"/>
      <c r="ADN1135"/>
      <c r="ADO1135"/>
      <c r="ADP1135"/>
      <c r="ADQ1135"/>
      <c r="ADR1135"/>
      <c r="ADS1135"/>
      <c r="ADT1135"/>
      <c r="ADU1135"/>
      <c r="ADV1135"/>
      <c r="ADW1135"/>
      <c r="ADX1135"/>
      <c r="ADY1135"/>
      <c r="ADZ1135"/>
      <c r="AEA1135"/>
      <c r="AEB1135"/>
      <c r="AEC1135"/>
      <c r="AED1135"/>
      <c r="AEE1135"/>
      <c r="AEF1135"/>
      <c r="AEG1135"/>
      <c r="AEH1135"/>
      <c r="AEI1135"/>
      <c r="AEJ1135"/>
      <c r="AEK1135"/>
      <c r="AEL1135"/>
      <c r="AEM1135"/>
      <c r="AEN1135"/>
      <c r="AEO1135"/>
      <c r="AEP1135"/>
      <c r="AEQ1135"/>
      <c r="AER1135"/>
      <c r="AES1135"/>
      <c r="AET1135"/>
      <c r="AEU1135"/>
      <c r="AEV1135"/>
      <c r="AEW1135"/>
      <c r="AEX1135"/>
      <c r="AEY1135"/>
      <c r="AEZ1135"/>
      <c r="AFA1135"/>
      <c r="AFB1135"/>
      <c r="AFC1135"/>
      <c r="AFD1135"/>
      <c r="AFE1135"/>
      <c r="AFF1135"/>
      <c r="AFG1135"/>
      <c r="AFH1135"/>
      <c r="AFI1135"/>
      <c r="AFJ1135"/>
      <c r="AFK1135"/>
      <c r="AFL1135"/>
      <c r="AFM1135"/>
      <c r="AFN1135"/>
      <c r="AFO1135"/>
      <c r="AFP1135"/>
      <c r="AFQ1135"/>
      <c r="AFR1135"/>
      <c r="AFS1135"/>
      <c r="AFT1135"/>
      <c r="AFU1135"/>
      <c r="AFV1135"/>
      <c r="AFW1135"/>
      <c r="AFX1135"/>
      <c r="AFY1135"/>
      <c r="AFZ1135"/>
      <c r="AGA1135"/>
      <c r="AGB1135"/>
      <c r="AGC1135"/>
      <c r="AGD1135"/>
      <c r="AGE1135"/>
      <c r="AGF1135"/>
      <c r="AGG1135"/>
      <c r="AGH1135"/>
      <c r="AGI1135"/>
      <c r="AGJ1135"/>
      <c r="AGK1135"/>
      <c r="AGL1135"/>
      <c r="AGM1135"/>
      <c r="AGN1135"/>
      <c r="AGO1135"/>
      <c r="AGP1135"/>
      <c r="AGQ1135"/>
      <c r="AGR1135"/>
      <c r="AGS1135"/>
      <c r="AGT1135"/>
      <c r="AGU1135"/>
      <c r="AGV1135"/>
      <c r="AGW1135"/>
      <c r="AGX1135"/>
      <c r="AGY1135"/>
      <c r="AGZ1135"/>
      <c r="AHA1135"/>
      <c r="AHB1135"/>
      <c r="AHC1135"/>
      <c r="AHD1135"/>
      <c r="AHE1135"/>
      <c r="AHF1135"/>
      <c r="AHG1135"/>
      <c r="AHH1135"/>
      <c r="AHI1135"/>
      <c r="AHJ1135"/>
      <c r="AHK1135"/>
      <c r="AHL1135"/>
      <c r="AHM1135"/>
      <c r="AHN1135"/>
      <c r="AHO1135"/>
      <c r="AHP1135"/>
      <c r="AHQ1135"/>
      <c r="AHR1135"/>
      <c r="AHS1135"/>
      <c r="AHT1135"/>
      <c r="AHU1135"/>
      <c r="AHV1135"/>
      <c r="AHW1135"/>
      <c r="AHX1135"/>
      <c r="AHY1135"/>
      <c r="AHZ1135"/>
      <c r="AIA1135"/>
      <c r="AIB1135"/>
      <c r="AIC1135"/>
      <c r="AID1135"/>
      <c r="AIE1135"/>
      <c r="AIF1135"/>
      <c r="AIG1135"/>
      <c r="AIH1135"/>
      <c r="AII1135"/>
      <c r="AIJ1135"/>
      <c r="AIK1135"/>
      <c r="AIL1135"/>
      <c r="AIM1135"/>
      <c r="AIN1135"/>
      <c r="AIO1135"/>
      <c r="AIP1135"/>
      <c r="AIQ1135"/>
      <c r="AIR1135"/>
      <c r="AIS1135"/>
      <c r="AIT1135"/>
      <c r="AIU1135"/>
      <c r="AIV1135"/>
      <c r="AIW1135"/>
      <c r="AIX1135"/>
      <c r="AIY1135"/>
      <c r="AIZ1135"/>
      <c r="AJA1135"/>
      <c r="AJB1135"/>
      <c r="AJC1135"/>
      <c r="AJD1135"/>
      <c r="AJE1135"/>
      <c r="AJF1135"/>
      <c r="AJG1135"/>
      <c r="AJH1135"/>
      <c r="AJI1135"/>
      <c r="AJJ1135"/>
      <c r="AJK1135"/>
      <c r="AJL1135"/>
      <c r="AJM1135"/>
      <c r="AJN1135"/>
      <c r="AJO1135"/>
      <c r="AJP1135"/>
      <c r="AJQ1135"/>
      <c r="AJR1135"/>
      <c r="AJS1135"/>
      <c r="AJT1135"/>
      <c r="AJU1135"/>
      <c r="AJV1135"/>
      <c r="AJW1135"/>
      <c r="AJX1135"/>
      <c r="AJY1135"/>
      <c r="AJZ1135"/>
      <c r="AKA1135"/>
      <c r="AKB1135"/>
      <c r="AKC1135"/>
      <c r="AKD1135"/>
      <c r="AKE1135"/>
      <c r="AKF1135"/>
      <c r="AKG1135"/>
      <c r="AKH1135"/>
      <c r="AKI1135"/>
      <c r="AKJ1135"/>
      <c r="AKK1135"/>
      <c r="AKL1135"/>
      <c r="AKM1135"/>
      <c r="AKN1135"/>
      <c r="AKO1135"/>
      <c r="AKP1135"/>
      <c r="AKQ1135"/>
      <c r="AKR1135"/>
      <c r="AKS1135"/>
      <c r="AKT1135"/>
      <c r="AKU1135"/>
      <c r="AKV1135"/>
      <c r="AKW1135"/>
      <c r="AKX1135"/>
      <c r="AKY1135"/>
      <c r="AKZ1135"/>
      <c r="ALA1135"/>
      <c r="ALB1135"/>
      <c r="ALC1135"/>
      <c r="ALD1135"/>
      <c r="ALE1135"/>
      <c r="ALF1135"/>
      <c r="ALG1135"/>
      <c r="ALH1135"/>
      <c r="ALI1135"/>
      <c r="ALJ1135"/>
      <c r="ALK1135"/>
      <c r="ALL1135"/>
      <c r="ALM1135"/>
      <c r="ALN1135"/>
      <c r="ALO1135"/>
      <c r="ALP1135"/>
      <c r="ALQ1135"/>
      <c r="ALR1135"/>
      <c r="ALS1135"/>
      <c r="ALT1135"/>
      <c r="ALU1135"/>
      <c r="ALV1135"/>
      <c r="ALW1135"/>
      <c r="ALX1135"/>
      <c r="ALY1135"/>
      <c r="ALZ1135"/>
      <c r="AMA1135"/>
      <c r="AMB1135"/>
      <c r="AMC1135"/>
      <c r="AMD1135"/>
      <c r="AME1135"/>
      <c r="AMF1135"/>
      <c r="AMG1135"/>
      <c r="AMH1135"/>
      <c r="AMI1135"/>
      <c r="AMJ1135"/>
    </row>
    <row r="1136" spans="1:1024">
      <c r="A1136" s="253"/>
      <c r="B1136" s="251"/>
      <c r="C1136" s="251"/>
      <c r="D1136" s="251"/>
      <c r="E1136" s="251"/>
      <c r="F1136" s="251"/>
      <c r="G1136" s="251" t="s">
        <v>172</v>
      </c>
      <c r="H1136" s="251" t="s">
        <v>170</v>
      </c>
      <c r="I1136" s="251">
        <v>85190</v>
      </c>
      <c r="J1136" s="251">
        <v>94116</v>
      </c>
      <c r="K1136" s="251">
        <v>92311</v>
      </c>
      <c r="L1136" s="252">
        <v>98.1</v>
      </c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  <c r="ALZ1136"/>
      <c r="AMA1136"/>
      <c r="AMB1136"/>
      <c r="AMC1136"/>
      <c r="AMD1136"/>
      <c r="AME1136"/>
      <c r="AMF1136"/>
      <c r="AMG1136"/>
      <c r="AMH1136"/>
      <c r="AMI1136"/>
      <c r="AMJ1136"/>
    </row>
    <row r="1137" spans="1:1024">
      <c r="A1137" s="253"/>
      <c r="B1137" s="251"/>
      <c r="C1137" s="251"/>
      <c r="D1137" s="251"/>
      <c r="E1137" s="251"/>
      <c r="F1137" s="251"/>
      <c r="G1137" s="251" t="s">
        <v>158</v>
      </c>
      <c r="H1137" s="251" t="s">
        <v>101</v>
      </c>
      <c r="I1137" s="251">
        <v>38685</v>
      </c>
      <c r="J1137" s="251">
        <v>36288</v>
      </c>
      <c r="K1137" s="251">
        <v>30182</v>
      </c>
      <c r="L1137" s="252">
        <v>83.2</v>
      </c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  <c r="ALZ1137"/>
      <c r="AMA1137"/>
      <c r="AMB1137"/>
      <c r="AMC1137"/>
      <c r="AMD1137"/>
      <c r="AME1137"/>
      <c r="AMF1137"/>
      <c r="AMG1137"/>
      <c r="AMH1137"/>
      <c r="AMI1137"/>
      <c r="AMJ1137"/>
    </row>
    <row r="1138" spans="1:1024">
      <c r="A1138" s="253"/>
      <c r="B1138" s="251"/>
      <c r="C1138" s="251"/>
      <c r="D1138" s="251"/>
      <c r="E1138" s="251"/>
      <c r="F1138" s="251"/>
      <c r="G1138" s="251" t="s">
        <v>159</v>
      </c>
      <c r="H1138" s="251" t="s">
        <v>101</v>
      </c>
      <c r="I1138" s="251">
        <v>148565</v>
      </c>
      <c r="J1138" s="251">
        <v>141566</v>
      </c>
      <c r="K1138" s="251">
        <v>120060</v>
      </c>
      <c r="L1138" s="252">
        <v>84.8</v>
      </c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  <c r="ALZ1138"/>
      <c r="AMA1138"/>
      <c r="AMB1138"/>
      <c r="AMC1138"/>
      <c r="AMD1138"/>
      <c r="AME1138"/>
      <c r="AMF1138"/>
      <c r="AMG1138"/>
      <c r="AMH1138"/>
      <c r="AMI1138"/>
      <c r="AMJ1138"/>
    </row>
    <row r="1139" spans="1:1024">
      <c r="A1139" s="253"/>
      <c r="B1139" s="251"/>
      <c r="C1139" s="251"/>
      <c r="D1139" s="251"/>
      <c r="E1139" s="251"/>
      <c r="F1139" s="251"/>
      <c r="G1139" s="251" t="s">
        <v>173</v>
      </c>
      <c r="H1139" s="251" t="s">
        <v>170</v>
      </c>
      <c r="I1139" s="251">
        <v>66154</v>
      </c>
      <c r="J1139" s="251">
        <v>64333</v>
      </c>
      <c r="K1139" s="251">
        <v>57457</v>
      </c>
      <c r="L1139" s="252">
        <v>89.3</v>
      </c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  <c r="ALZ1139"/>
      <c r="AMA1139"/>
      <c r="AMB1139"/>
      <c r="AMC1139"/>
      <c r="AMD1139"/>
      <c r="AME1139"/>
      <c r="AMF1139"/>
      <c r="AMG1139"/>
      <c r="AMH1139"/>
      <c r="AMI1139"/>
      <c r="AMJ1139"/>
    </row>
    <row r="1140" spans="1:1024">
      <c r="A1140" s="253"/>
      <c r="B1140" s="251"/>
      <c r="C1140" s="251"/>
      <c r="D1140" s="251"/>
      <c r="E1140" s="251"/>
      <c r="F1140" s="251"/>
      <c r="G1140" s="251" t="s">
        <v>177</v>
      </c>
      <c r="H1140" s="251" t="s">
        <v>170</v>
      </c>
      <c r="I1140" s="251">
        <v>2875824</v>
      </c>
      <c r="J1140" s="251">
        <v>2357410</v>
      </c>
      <c r="K1140" s="251">
        <v>2751106</v>
      </c>
      <c r="L1140" s="252">
        <v>116.7</v>
      </c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  <c r="ALZ1140"/>
      <c r="AMA1140"/>
      <c r="AMB1140"/>
      <c r="AMC1140"/>
      <c r="AMD1140"/>
      <c r="AME1140"/>
      <c r="AMF1140"/>
      <c r="AMG1140"/>
      <c r="AMH1140"/>
      <c r="AMI1140"/>
      <c r="AMJ1140"/>
    </row>
    <row r="1141" spans="1:1024" ht="27">
      <c r="A1141" s="253" t="s">
        <v>337</v>
      </c>
      <c r="B1141" s="251"/>
      <c r="C1141" s="251"/>
      <c r="D1141" s="251"/>
      <c r="E1141" s="251"/>
      <c r="F1141" s="251"/>
      <c r="G1141" s="251"/>
      <c r="H1141" s="251"/>
      <c r="I1141" s="251"/>
      <c r="J1141" s="251"/>
      <c r="K1141" s="251"/>
      <c r="L1141" s="252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  <c r="ALZ1141"/>
      <c r="AMA1141"/>
      <c r="AMB1141"/>
      <c r="AMC1141"/>
      <c r="AMD1141"/>
      <c r="AME1141"/>
      <c r="AMF1141"/>
      <c r="AMG1141"/>
      <c r="AMH1141"/>
      <c r="AMI1141"/>
      <c r="AMJ1141"/>
    </row>
    <row r="1142" spans="1:1024" ht="27">
      <c r="A1142" s="253" t="s">
        <v>439</v>
      </c>
      <c r="B1142" s="251"/>
      <c r="C1142" s="251">
        <v>4094199999</v>
      </c>
      <c r="D1142" s="251">
        <v>5374199999</v>
      </c>
      <c r="E1142" s="251">
        <v>5222590401</v>
      </c>
      <c r="F1142" s="251">
        <v>97.2</v>
      </c>
      <c r="G1142" s="251" t="s">
        <v>169</v>
      </c>
      <c r="H1142" s="251" t="s">
        <v>170</v>
      </c>
      <c r="I1142" s="251">
        <v>181580</v>
      </c>
      <c r="J1142" s="251">
        <v>177074</v>
      </c>
      <c r="K1142" s="251">
        <v>175557</v>
      </c>
      <c r="L1142" s="252">
        <v>99.1</v>
      </c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  <c r="ALZ1142"/>
      <c r="AMA1142"/>
      <c r="AMB1142"/>
      <c r="AMC1142"/>
      <c r="AMD1142"/>
      <c r="AME1142"/>
      <c r="AMF1142"/>
      <c r="AMG1142"/>
      <c r="AMH1142"/>
      <c r="AMI1142"/>
      <c r="AMJ1142"/>
    </row>
    <row r="1143" spans="1:1024">
      <c r="A1143" s="253"/>
      <c r="B1143" s="251"/>
      <c r="C1143" s="251"/>
      <c r="D1143" s="251"/>
      <c r="E1143" s="251"/>
      <c r="F1143" s="251"/>
      <c r="G1143" s="251" t="s">
        <v>171</v>
      </c>
      <c r="H1143" s="251" t="s">
        <v>170</v>
      </c>
      <c r="I1143" s="251">
        <v>84674</v>
      </c>
      <c r="J1143" s="251">
        <v>86857</v>
      </c>
      <c r="K1143" s="251">
        <v>88612</v>
      </c>
      <c r="L1143" s="252">
        <v>102</v>
      </c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  <c r="VW1143"/>
      <c r="VX1143"/>
      <c r="VY1143"/>
      <c r="VZ1143"/>
      <c r="WA1143"/>
      <c r="WB1143"/>
      <c r="WC1143"/>
      <c r="WD1143"/>
      <c r="WE1143"/>
      <c r="WF1143"/>
      <c r="WG1143"/>
      <c r="WH1143"/>
      <c r="WI1143"/>
      <c r="WJ1143"/>
      <c r="WK1143"/>
      <c r="WL1143"/>
      <c r="WM1143"/>
      <c r="WN1143"/>
      <c r="WO1143"/>
      <c r="WP1143"/>
      <c r="WQ1143"/>
      <c r="WR1143"/>
      <c r="WS1143"/>
      <c r="WT1143"/>
      <c r="WU1143"/>
      <c r="WV1143"/>
      <c r="WW1143"/>
      <c r="WX1143"/>
      <c r="WY1143"/>
      <c r="WZ1143"/>
      <c r="XA1143"/>
      <c r="XB1143"/>
      <c r="XC1143"/>
      <c r="XD1143"/>
      <c r="XE1143"/>
      <c r="XF1143"/>
      <c r="XG1143"/>
      <c r="XH1143"/>
      <c r="XI1143"/>
      <c r="XJ1143"/>
      <c r="XK1143"/>
      <c r="XL1143"/>
      <c r="XM1143"/>
      <c r="XN1143"/>
      <c r="XO1143"/>
      <c r="XP1143"/>
      <c r="XQ1143"/>
      <c r="XR1143"/>
      <c r="XS1143"/>
      <c r="XT1143"/>
      <c r="XU1143"/>
      <c r="XV1143"/>
      <c r="XW1143"/>
      <c r="XX1143"/>
      <c r="XY1143"/>
      <c r="XZ1143"/>
      <c r="YA1143"/>
      <c r="YB1143"/>
      <c r="YC1143"/>
      <c r="YD1143"/>
      <c r="YE1143"/>
      <c r="YF1143"/>
      <c r="YG1143"/>
      <c r="YH1143"/>
      <c r="YI1143"/>
      <c r="YJ1143"/>
      <c r="YK1143"/>
      <c r="YL1143"/>
      <c r="YM1143"/>
      <c r="YN1143"/>
      <c r="YO1143"/>
      <c r="YP1143"/>
      <c r="YQ1143"/>
      <c r="YR1143"/>
      <c r="YS1143"/>
      <c r="YT1143"/>
      <c r="YU1143"/>
      <c r="YV1143"/>
      <c r="YW1143"/>
      <c r="YX1143"/>
      <c r="YY1143"/>
      <c r="YZ1143"/>
      <c r="ZA1143"/>
      <c r="ZB1143"/>
      <c r="ZC1143"/>
      <c r="ZD1143"/>
      <c r="ZE1143"/>
      <c r="ZF1143"/>
      <c r="ZG1143"/>
      <c r="ZH1143"/>
      <c r="ZI1143"/>
      <c r="ZJ1143"/>
      <c r="ZK1143"/>
      <c r="ZL1143"/>
      <c r="ZM1143"/>
      <c r="ZN1143"/>
      <c r="ZO1143"/>
      <c r="ZP1143"/>
      <c r="ZQ1143"/>
      <c r="ZR1143"/>
      <c r="ZS1143"/>
      <c r="ZT1143"/>
      <c r="ZU1143"/>
      <c r="ZV1143"/>
      <c r="ZW1143"/>
      <c r="ZX1143"/>
      <c r="ZY1143"/>
      <c r="ZZ1143"/>
      <c r="AAA1143"/>
      <c r="AAB1143"/>
      <c r="AAC1143"/>
      <c r="AAD1143"/>
      <c r="AAE1143"/>
      <c r="AAF1143"/>
      <c r="AAG1143"/>
      <c r="AAH1143"/>
      <c r="AAI1143"/>
      <c r="AAJ1143"/>
      <c r="AAK1143"/>
      <c r="AAL1143"/>
      <c r="AAM1143"/>
      <c r="AAN1143"/>
      <c r="AAO1143"/>
      <c r="AAP1143"/>
      <c r="AAQ1143"/>
      <c r="AAR1143"/>
      <c r="AAS1143"/>
      <c r="AAT1143"/>
      <c r="AAU1143"/>
      <c r="AAV1143"/>
      <c r="AAW1143"/>
      <c r="AAX1143"/>
      <c r="AAY1143"/>
      <c r="AAZ1143"/>
      <c r="ABA1143"/>
      <c r="ABB1143"/>
      <c r="ABC1143"/>
      <c r="ABD1143"/>
      <c r="ABE1143"/>
      <c r="ABF1143"/>
      <c r="ABG1143"/>
      <c r="ABH1143"/>
      <c r="ABI1143"/>
      <c r="ABJ1143"/>
      <c r="ABK1143"/>
      <c r="ABL1143"/>
      <c r="ABM1143"/>
      <c r="ABN1143"/>
      <c r="ABO1143"/>
      <c r="ABP1143"/>
      <c r="ABQ1143"/>
      <c r="ABR1143"/>
      <c r="ABS1143"/>
      <c r="ABT1143"/>
      <c r="ABU1143"/>
      <c r="ABV1143"/>
      <c r="ABW1143"/>
      <c r="ABX1143"/>
      <c r="ABY1143"/>
      <c r="ABZ1143"/>
      <c r="ACA1143"/>
      <c r="ACB1143"/>
      <c r="ACC1143"/>
      <c r="ACD1143"/>
      <c r="ACE1143"/>
      <c r="ACF1143"/>
      <c r="ACG1143"/>
      <c r="ACH1143"/>
      <c r="ACI1143"/>
      <c r="ACJ1143"/>
      <c r="ACK1143"/>
      <c r="ACL1143"/>
      <c r="ACM1143"/>
      <c r="ACN1143"/>
      <c r="ACO1143"/>
      <c r="ACP1143"/>
      <c r="ACQ1143"/>
      <c r="ACR1143"/>
      <c r="ACS1143"/>
      <c r="ACT1143"/>
      <c r="ACU1143"/>
      <c r="ACV1143"/>
      <c r="ACW1143"/>
      <c r="ACX1143"/>
      <c r="ACY1143"/>
      <c r="ACZ1143"/>
      <c r="ADA1143"/>
      <c r="ADB1143"/>
      <c r="ADC1143"/>
      <c r="ADD1143"/>
      <c r="ADE1143"/>
      <c r="ADF1143"/>
      <c r="ADG1143"/>
      <c r="ADH1143"/>
      <c r="ADI1143"/>
      <c r="ADJ1143"/>
      <c r="ADK1143"/>
      <c r="ADL1143"/>
      <c r="ADM1143"/>
      <c r="ADN1143"/>
      <c r="ADO1143"/>
      <c r="ADP1143"/>
      <c r="ADQ1143"/>
      <c r="ADR1143"/>
      <c r="ADS1143"/>
      <c r="ADT1143"/>
      <c r="ADU1143"/>
      <c r="ADV1143"/>
      <c r="ADW1143"/>
      <c r="ADX1143"/>
      <c r="ADY1143"/>
      <c r="ADZ1143"/>
      <c r="AEA1143"/>
      <c r="AEB1143"/>
      <c r="AEC1143"/>
      <c r="AED1143"/>
      <c r="AEE1143"/>
      <c r="AEF1143"/>
      <c r="AEG1143"/>
      <c r="AEH1143"/>
      <c r="AEI1143"/>
      <c r="AEJ1143"/>
      <c r="AEK1143"/>
      <c r="AEL1143"/>
      <c r="AEM1143"/>
      <c r="AEN1143"/>
      <c r="AEO1143"/>
      <c r="AEP1143"/>
      <c r="AEQ1143"/>
      <c r="AER1143"/>
      <c r="AES1143"/>
      <c r="AET1143"/>
      <c r="AEU1143"/>
      <c r="AEV1143"/>
      <c r="AEW1143"/>
      <c r="AEX1143"/>
      <c r="AEY1143"/>
      <c r="AEZ1143"/>
      <c r="AFA1143"/>
      <c r="AFB1143"/>
      <c r="AFC1143"/>
      <c r="AFD1143"/>
      <c r="AFE1143"/>
      <c r="AFF1143"/>
      <c r="AFG1143"/>
      <c r="AFH1143"/>
      <c r="AFI1143"/>
      <c r="AFJ1143"/>
      <c r="AFK1143"/>
      <c r="AFL1143"/>
      <c r="AFM1143"/>
      <c r="AFN1143"/>
      <c r="AFO1143"/>
      <c r="AFP1143"/>
      <c r="AFQ1143"/>
      <c r="AFR1143"/>
      <c r="AFS1143"/>
      <c r="AFT1143"/>
      <c r="AFU1143"/>
      <c r="AFV1143"/>
      <c r="AFW1143"/>
      <c r="AFX1143"/>
      <c r="AFY1143"/>
      <c r="AFZ1143"/>
      <c r="AGA1143"/>
      <c r="AGB1143"/>
      <c r="AGC1143"/>
      <c r="AGD1143"/>
      <c r="AGE1143"/>
      <c r="AGF1143"/>
      <c r="AGG1143"/>
      <c r="AGH1143"/>
      <c r="AGI1143"/>
      <c r="AGJ1143"/>
      <c r="AGK1143"/>
      <c r="AGL1143"/>
      <c r="AGM1143"/>
      <c r="AGN1143"/>
      <c r="AGO1143"/>
      <c r="AGP1143"/>
      <c r="AGQ1143"/>
      <c r="AGR1143"/>
      <c r="AGS1143"/>
      <c r="AGT1143"/>
      <c r="AGU1143"/>
      <c r="AGV1143"/>
      <c r="AGW1143"/>
      <c r="AGX1143"/>
      <c r="AGY1143"/>
      <c r="AGZ1143"/>
      <c r="AHA1143"/>
      <c r="AHB1143"/>
      <c r="AHC1143"/>
      <c r="AHD1143"/>
      <c r="AHE1143"/>
      <c r="AHF1143"/>
      <c r="AHG1143"/>
      <c r="AHH1143"/>
      <c r="AHI1143"/>
      <c r="AHJ1143"/>
      <c r="AHK1143"/>
      <c r="AHL1143"/>
      <c r="AHM1143"/>
      <c r="AHN1143"/>
      <c r="AHO1143"/>
      <c r="AHP1143"/>
      <c r="AHQ1143"/>
      <c r="AHR1143"/>
      <c r="AHS1143"/>
      <c r="AHT1143"/>
      <c r="AHU1143"/>
      <c r="AHV1143"/>
      <c r="AHW1143"/>
      <c r="AHX1143"/>
      <c r="AHY1143"/>
      <c r="AHZ1143"/>
      <c r="AIA1143"/>
      <c r="AIB1143"/>
      <c r="AIC1143"/>
      <c r="AID1143"/>
      <c r="AIE1143"/>
      <c r="AIF1143"/>
      <c r="AIG1143"/>
      <c r="AIH1143"/>
      <c r="AII1143"/>
      <c r="AIJ1143"/>
      <c r="AIK1143"/>
      <c r="AIL1143"/>
      <c r="AIM1143"/>
      <c r="AIN1143"/>
      <c r="AIO1143"/>
      <c r="AIP1143"/>
      <c r="AIQ1143"/>
      <c r="AIR1143"/>
      <c r="AIS1143"/>
      <c r="AIT1143"/>
      <c r="AIU1143"/>
      <c r="AIV1143"/>
      <c r="AIW1143"/>
      <c r="AIX1143"/>
      <c r="AIY1143"/>
      <c r="AIZ1143"/>
      <c r="AJA1143"/>
      <c r="AJB1143"/>
      <c r="AJC1143"/>
      <c r="AJD1143"/>
      <c r="AJE1143"/>
      <c r="AJF1143"/>
      <c r="AJG1143"/>
      <c r="AJH1143"/>
      <c r="AJI1143"/>
      <c r="AJJ1143"/>
      <c r="AJK1143"/>
      <c r="AJL1143"/>
      <c r="AJM1143"/>
      <c r="AJN1143"/>
      <c r="AJO1143"/>
      <c r="AJP1143"/>
      <c r="AJQ1143"/>
      <c r="AJR1143"/>
      <c r="AJS1143"/>
      <c r="AJT1143"/>
      <c r="AJU1143"/>
      <c r="AJV1143"/>
      <c r="AJW1143"/>
      <c r="AJX1143"/>
      <c r="AJY1143"/>
      <c r="AJZ1143"/>
      <c r="AKA1143"/>
      <c r="AKB1143"/>
      <c r="AKC1143"/>
      <c r="AKD1143"/>
      <c r="AKE1143"/>
      <c r="AKF1143"/>
      <c r="AKG1143"/>
      <c r="AKH1143"/>
      <c r="AKI1143"/>
      <c r="AKJ1143"/>
      <c r="AKK1143"/>
      <c r="AKL1143"/>
      <c r="AKM1143"/>
      <c r="AKN1143"/>
      <c r="AKO1143"/>
      <c r="AKP1143"/>
      <c r="AKQ1143"/>
      <c r="AKR1143"/>
      <c r="AKS1143"/>
      <c r="AKT1143"/>
      <c r="AKU1143"/>
      <c r="AKV1143"/>
      <c r="AKW1143"/>
      <c r="AKX1143"/>
      <c r="AKY1143"/>
      <c r="AKZ1143"/>
      <c r="ALA1143"/>
      <c r="ALB1143"/>
      <c r="ALC1143"/>
      <c r="ALD1143"/>
      <c r="ALE1143"/>
      <c r="ALF1143"/>
      <c r="ALG1143"/>
      <c r="ALH1143"/>
      <c r="ALI1143"/>
      <c r="ALJ1143"/>
      <c r="ALK1143"/>
      <c r="ALL1143"/>
      <c r="ALM1143"/>
      <c r="ALN1143"/>
      <c r="ALO1143"/>
      <c r="ALP1143"/>
      <c r="ALQ1143"/>
      <c r="ALR1143"/>
      <c r="ALS1143"/>
      <c r="ALT1143"/>
      <c r="ALU1143"/>
      <c r="ALV1143"/>
      <c r="ALW1143"/>
      <c r="ALX1143"/>
      <c r="ALY1143"/>
      <c r="ALZ1143"/>
      <c r="AMA1143"/>
      <c r="AMB1143"/>
      <c r="AMC1143"/>
      <c r="AMD1143"/>
      <c r="AME1143"/>
      <c r="AMF1143"/>
      <c r="AMG1143"/>
      <c r="AMH1143"/>
      <c r="AMI1143"/>
      <c r="AMJ1143"/>
    </row>
    <row r="1144" spans="1:1024">
      <c r="A1144" s="253"/>
      <c r="B1144" s="251"/>
      <c r="C1144" s="251"/>
      <c r="D1144" s="251"/>
      <c r="E1144" s="251"/>
      <c r="F1144" s="251"/>
      <c r="G1144" s="251" t="s">
        <v>177</v>
      </c>
      <c r="H1144" s="251" t="s">
        <v>170</v>
      </c>
      <c r="I1144" s="251">
        <v>170574</v>
      </c>
      <c r="J1144" s="251">
        <v>149898</v>
      </c>
      <c r="K1144" s="251">
        <v>161814</v>
      </c>
      <c r="L1144" s="252">
        <v>107.9</v>
      </c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  <c r="VW1144"/>
      <c r="VX1144"/>
      <c r="VY1144"/>
      <c r="VZ1144"/>
      <c r="WA1144"/>
      <c r="WB1144"/>
      <c r="WC1144"/>
      <c r="WD1144"/>
      <c r="WE1144"/>
      <c r="WF1144"/>
      <c r="WG1144"/>
      <c r="WH1144"/>
      <c r="WI1144"/>
      <c r="WJ1144"/>
      <c r="WK1144"/>
      <c r="WL1144"/>
      <c r="WM1144"/>
      <c r="WN1144"/>
      <c r="WO1144"/>
      <c r="WP1144"/>
      <c r="WQ1144"/>
      <c r="WR1144"/>
      <c r="WS1144"/>
      <c r="WT1144"/>
      <c r="WU1144"/>
      <c r="WV1144"/>
      <c r="WW1144"/>
      <c r="WX1144"/>
      <c r="WY1144"/>
      <c r="WZ1144"/>
      <c r="XA1144"/>
      <c r="XB1144"/>
      <c r="XC1144"/>
      <c r="XD1144"/>
      <c r="XE1144"/>
      <c r="XF1144"/>
      <c r="XG1144"/>
      <c r="XH1144"/>
      <c r="XI1144"/>
      <c r="XJ1144"/>
      <c r="XK1144"/>
      <c r="XL1144"/>
      <c r="XM1144"/>
      <c r="XN1144"/>
      <c r="XO1144"/>
      <c r="XP1144"/>
      <c r="XQ1144"/>
      <c r="XR1144"/>
      <c r="XS1144"/>
      <c r="XT1144"/>
      <c r="XU1144"/>
      <c r="XV1144"/>
      <c r="XW1144"/>
      <c r="XX1144"/>
      <c r="XY1144"/>
      <c r="XZ1144"/>
      <c r="YA1144"/>
      <c r="YB1144"/>
      <c r="YC1144"/>
      <c r="YD1144"/>
      <c r="YE1144"/>
      <c r="YF1144"/>
      <c r="YG1144"/>
      <c r="YH1144"/>
      <c r="YI1144"/>
      <c r="YJ1144"/>
      <c r="YK1144"/>
      <c r="YL1144"/>
      <c r="YM1144"/>
      <c r="YN1144"/>
      <c r="YO1144"/>
      <c r="YP1144"/>
      <c r="YQ1144"/>
      <c r="YR1144"/>
      <c r="YS1144"/>
      <c r="YT1144"/>
      <c r="YU1144"/>
      <c r="YV1144"/>
      <c r="YW1144"/>
      <c r="YX1144"/>
      <c r="YY1144"/>
      <c r="YZ1144"/>
      <c r="ZA1144"/>
      <c r="ZB1144"/>
      <c r="ZC1144"/>
      <c r="ZD1144"/>
      <c r="ZE1144"/>
      <c r="ZF1144"/>
      <c r="ZG1144"/>
      <c r="ZH1144"/>
      <c r="ZI1144"/>
      <c r="ZJ1144"/>
      <c r="ZK1144"/>
      <c r="ZL1144"/>
      <c r="ZM1144"/>
      <c r="ZN1144"/>
      <c r="ZO1144"/>
      <c r="ZP1144"/>
      <c r="ZQ1144"/>
      <c r="ZR1144"/>
      <c r="ZS1144"/>
      <c r="ZT1144"/>
      <c r="ZU1144"/>
      <c r="ZV1144"/>
      <c r="ZW1144"/>
      <c r="ZX1144"/>
      <c r="ZY1144"/>
      <c r="ZZ1144"/>
      <c r="AAA1144"/>
      <c r="AAB1144"/>
      <c r="AAC1144"/>
      <c r="AAD1144"/>
      <c r="AAE1144"/>
      <c r="AAF1144"/>
      <c r="AAG1144"/>
      <c r="AAH1144"/>
      <c r="AAI1144"/>
      <c r="AAJ1144"/>
      <c r="AAK1144"/>
      <c r="AAL1144"/>
      <c r="AAM1144"/>
      <c r="AAN1144"/>
      <c r="AAO1144"/>
      <c r="AAP1144"/>
      <c r="AAQ1144"/>
      <c r="AAR1144"/>
      <c r="AAS1144"/>
      <c r="AAT1144"/>
      <c r="AAU1144"/>
      <c r="AAV1144"/>
      <c r="AAW1144"/>
      <c r="AAX1144"/>
      <c r="AAY1144"/>
      <c r="AAZ1144"/>
      <c r="ABA1144"/>
      <c r="ABB1144"/>
      <c r="ABC1144"/>
      <c r="ABD1144"/>
      <c r="ABE1144"/>
      <c r="ABF1144"/>
      <c r="ABG1144"/>
      <c r="ABH1144"/>
      <c r="ABI1144"/>
      <c r="ABJ1144"/>
      <c r="ABK1144"/>
      <c r="ABL1144"/>
      <c r="ABM1144"/>
      <c r="ABN1144"/>
      <c r="ABO1144"/>
      <c r="ABP1144"/>
      <c r="ABQ1144"/>
      <c r="ABR1144"/>
      <c r="ABS1144"/>
      <c r="ABT1144"/>
      <c r="ABU1144"/>
      <c r="ABV1144"/>
      <c r="ABW1144"/>
      <c r="ABX1144"/>
      <c r="ABY1144"/>
      <c r="ABZ1144"/>
      <c r="ACA1144"/>
      <c r="ACB1144"/>
      <c r="ACC1144"/>
      <c r="ACD1144"/>
      <c r="ACE1144"/>
      <c r="ACF1144"/>
      <c r="ACG1144"/>
      <c r="ACH1144"/>
      <c r="ACI1144"/>
      <c r="ACJ1144"/>
      <c r="ACK1144"/>
      <c r="ACL1144"/>
      <c r="ACM1144"/>
      <c r="ACN1144"/>
      <c r="ACO1144"/>
      <c r="ACP1144"/>
      <c r="ACQ1144"/>
      <c r="ACR1144"/>
      <c r="ACS1144"/>
      <c r="ACT1144"/>
      <c r="ACU1144"/>
      <c r="ACV1144"/>
      <c r="ACW1144"/>
      <c r="ACX1144"/>
      <c r="ACY1144"/>
      <c r="ACZ1144"/>
      <c r="ADA1144"/>
      <c r="ADB1144"/>
      <c r="ADC1144"/>
      <c r="ADD1144"/>
      <c r="ADE1144"/>
      <c r="ADF1144"/>
      <c r="ADG1144"/>
      <c r="ADH1144"/>
      <c r="ADI1144"/>
      <c r="ADJ1144"/>
      <c r="ADK1144"/>
      <c r="ADL1144"/>
      <c r="ADM1144"/>
      <c r="ADN1144"/>
      <c r="ADO1144"/>
      <c r="ADP1144"/>
      <c r="ADQ1144"/>
      <c r="ADR1144"/>
      <c r="ADS1144"/>
      <c r="ADT1144"/>
      <c r="ADU1144"/>
      <c r="ADV1144"/>
      <c r="ADW1144"/>
      <c r="ADX1144"/>
      <c r="ADY1144"/>
      <c r="ADZ1144"/>
      <c r="AEA1144"/>
      <c r="AEB1144"/>
      <c r="AEC1144"/>
      <c r="AED1144"/>
      <c r="AEE1144"/>
      <c r="AEF1144"/>
      <c r="AEG1144"/>
      <c r="AEH1144"/>
      <c r="AEI1144"/>
      <c r="AEJ1144"/>
      <c r="AEK1144"/>
      <c r="AEL1144"/>
      <c r="AEM1144"/>
      <c r="AEN1144"/>
      <c r="AEO1144"/>
      <c r="AEP1144"/>
      <c r="AEQ1144"/>
      <c r="AER1144"/>
      <c r="AES1144"/>
      <c r="AET1144"/>
      <c r="AEU1144"/>
      <c r="AEV1144"/>
      <c r="AEW1144"/>
      <c r="AEX1144"/>
      <c r="AEY1144"/>
      <c r="AEZ1144"/>
      <c r="AFA1144"/>
      <c r="AFB1144"/>
      <c r="AFC1144"/>
      <c r="AFD1144"/>
      <c r="AFE1144"/>
      <c r="AFF1144"/>
      <c r="AFG1144"/>
      <c r="AFH1144"/>
      <c r="AFI1144"/>
      <c r="AFJ1144"/>
      <c r="AFK1144"/>
      <c r="AFL1144"/>
      <c r="AFM1144"/>
      <c r="AFN1144"/>
      <c r="AFO1144"/>
      <c r="AFP1144"/>
      <c r="AFQ1144"/>
      <c r="AFR1144"/>
      <c r="AFS1144"/>
      <c r="AFT1144"/>
      <c r="AFU1144"/>
      <c r="AFV1144"/>
      <c r="AFW1144"/>
      <c r="AFX1144"/>
      <c r="AFY1144"/>
      <c r="AFZ1144"/>
      <c r="AGA1144"/>
      <c r="AGB1144"/>
      <c r="AGC1144"/>
      <c r="AGD1144"/>
      <c r="AGE1144"/>
      <c r="AGF1144"/>
      <c r="AGG1144"/>
      <c r="AGH1144"/>
      <c r="AGI1144"/>
      <c r="AGJ1144"/>
      <c r="AGK1144"/>
      <c r="AGL1144"/>
      <c r="AGM1144"/>
      <c r="AGN1144"/>
      <c r="AGO1144"/>
      <c r="AGP1144"/>
      <c r="AGQ1144"/>
      <c r="AGR1144"/>
      <c r="AGS1144"/>
      <c r="AGT1144"/>
      <c r="AGU1144"/>
      <c r="AGV1144"/>
      <c r="AGW1144"/>
      <c r="AGX1144"/>
      <c r="AGY1144"/>
      <c r="AGZ1144"/>
      <c r="AHA1144"/>
      <c r="AHB1144"/>
      <c r="AHC1144"/>
      <c r="AHD1144"/>
      <c r="AHE1144"/>
      <c r="AHF1144"/>
      <c r="AHG1144"/>
      <c r="AHH1144"/>
      <c r="AHI1144"/>
      <c r="AHJ1144"/>
      <c r="AHK1144"/>
      <c r="AHL1144"/>
      <c r="AHM1144"/>
      <c r="AHN1144"/>
      <c r="AHO1144"/>
      <c r="AHP1144"/>
      <c r="AHQ1144"/>
      <c r="AHR1144"/>
      <c r="AHS1144"/>
      <c r="AHT1144"/>
      <c r="AHU1144"/>
      <c r="AHV1144"/>
      <c r="AHW1144"/>
      <c r="AHX1144"/>
      <c r="AHY1144"/>
      <c r="AHZ1144"/>
      <c r="AIA1144"/>
      <c r="AIB1144"/>
      <c r="AIC1144"/>
      <c r="AID1144"/>
      <c r="AIE1144"/>
      <c r="AIF1144"/>
      <c r="AIG1144"/>
      <c r="AIH1144"/>
      <c r="AII1144"/>
      <c r="AIJ1144"/>
      <c r="AIK1144"/>
      <c r="AIL1144"/>
      <c r="AIM1144"/>
      <c r="AIN1144"/>
      <c r="AIO1144"/>
      <c r="AIP1144"/>
      <c r="AIQ1144"/>
      <c r="AIR1144"/>
      <c r="AIS1144"/>
      <c r="AIT1144"/>
      <c r="AIU1144"/>
      <c r="AIV1144"/>
      <c r="AIW1144"/>
      <c r="AIX1144"/>
      <c r="AIY1144"/>
      <c r="AIZ1144"/>
      <c r="AJA1144"/>
      <c r="AJB1144"/>
      <c r="AJC1144"/>
      <c r="AJD1144"/>
      <c r="AJE1144"/>
      <c r="AJF1144"/>
      <c r="AJG1144"/>
      <c r="AJH1144"/>
      <c r="AJI1144"/>
      <c r="AJJ1144"/>
      <c r="AJK1144"/>
      <c r="AJL1144"/>
      <c r="AJM1144"/>
      <c r="AJN1144"/>
      <c r="AJO1144"/>
      <c r="AJP1144"/>
      <c r="AJQ1144"/>
      <c r="AJR1144"/>
      <c r="AJS1144"/>
      <c r="AJT1144"/>
      <c r="AJU1144"/>
      <c r="AJV1144"/>
      <c r="AJW1144"/>
      <c r="AJX1144"/>
      <c r="AJY1144"/>
      <c r="AJZ1144"/>
      <c r="AKA1144"/>
      <c r="AKB1144"/>
      <c r="AKC1144"/>
      <c r="AKD1144"/>
      <c r="AKE1144"/>
      <c r="AKF1144"/>
      <c r="AKG1144"/>
      <c r="AKH1144"/>
      <c r="AKI1144"/>
      <c r="AKJ1144"/>
      <c r="AKK1144"/>
      <c r="AKL1144"/>
      <c r="AKM1144"/>
      <c r="AKN1144"/>
      <c r="AKO1144"/>
      <c r="AKP1144"/>
      <c r="AKQ1144"/>
      <c r="AKR1144"/>
      <c r="AKS1144"/>
      <c r="AKT1144"/>
      <c r="AKU1144"/>
      <c r="AKV1144"/>
      <c r="AKW1144"/>
      <c r="AKX1144"/>
      <c r="AKY1144"/>
      <c r="AKZ1144"/>
      <c r="ALA1144"/>
      <c r="ALB1144"/>
      <c r="ALC1144"/>
      <c r="ALD1144"/>
      <c r="ALE1144"/>
      <c r="ALF1144"/>
      <c r="ALG1144"/>
      <c r="ALH1144"/>
      <c r="ALI1144"/>
      <c r="ALJ1144"/>
      <c r="ALK1144"/>
      <c r="ALL1144"/>
      <c r="ALM1144"/>
      <c r="ALN1144"/>
      <c r="ALO1144"/>
      <c r="ALP1144"/>
      <c r="ALQ1144"/>
      <c r="ALR1144"/>
      <c r="ALS1144"/>
      <c r="ALT1144"/>
      <c r="ALU1144"/>
      <c r="ALV1144"/>
      <c r="ALW1144"/>
      <c r="ALX1144"/>
      <c r="ALY1144"/>
      <c r="ALZ1144"/>
      <c r="AMA1144"/>
      <c r="AMB1144"/>
      <c r="AMC1144"/>
      <c r="AMD1144"/>
      <c r="AME1144"/>
      <c r="AMF1144"/>
      <c r="AMG1144"/>
      <c r="AMH1144"/>
      <c r="AMI1144"/>
      <c r="AMJ1144"/>
    </row>
    <row r="1145" spans="1:1024">
      <c r="A1145" s="253"/>
      <c r="B1145" s="251"/>
      <c r="C1145" s="251"/>
      <c r="D1145" s="251"/>
      <c r="E1145" s="251"/>
      <c r="F1145" s="251"/>
      <c r="G1145" s="251" t="s">
        <v>204</v>
      </c>
      <c r="H1145" s="251" t="s">
        <v>170</v>
      </c>
      <c r="I1145" s="251">
        <v>668438</v>
      </c>
      <c r="J1145" s="251">
        <v>666335</v>
      </c>
      <c r="K1145" s="251">
        <v>671453</v>
      </c>
      <c r="L1145" s="252">
        <v>100.8</v>
      </c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  <c r="ALZ1145"/>
      <c r="AMA1145"/>
      <c r="AMB1145"/>
      <c r="AMC1145"/>
      <c r="AMD1145"/>
      <c r="AME1145"/>
      <c r="AMF1145"/>
      <c r="AMG1145"/>
      <c r="AMH1145"/>
      <c r="AMI1145"/>
      <c r="AMJ1145"/>
    </row>
    <row r="1146" spans="1:1024" ht="27">
      <c r="A1146" s="253" t="s">
        <v>442</v>
      </c>
      <c r="B1146" s="251"/>
      <c r="C1146" s="251"/>
      <c r="D1146" s="251"/>
      <c r="E1146" s="251"/>
      <c r="F1146" s="251"/>
      <c r="G1146" s="251"/>
      <c r="H1146" s="251"/>
      <c r="I1146" s="251"/>
      <c r="J1146" s="251"/>
      <c r="K1146" s="251"/>
      <c r="L1146" s="252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  <c r="ALZ1146"/>
      <c r="AMA1146"/>
      <c r="AMB1146"/>
      <c r="AMC1146"/>
      <c r="AMD1146"/>
      <c r="AME1146"/>
      <c r="AMF1146"/>
      <c r="AMG1146"/>
      <c r="AMH1146"/>
      <c r="AMI1146"/>
      <c r="AMJ1146"/>
    </row>
    <row r="1147" spans="1:1024" ht="27">
      <c r="A1147" s="253" t="s">
        <v>439</v>
      </c>
      <c r="B1147" s="251"/>
      <c r="C1147" s="251">
        <v>24818017998</v>
      </c>
      <c r="D1147" s="251">
        <v>35088017998</v>
      </c>
      <c r="E1147" s="251">
        <v>34035477985</v>
      </c>
      <c r="F1147" s="251">
        <v>97</v>
      </c>
      <c r="G1147" s="251" t="s">
        <v>443</v>
      </c>
      <c r="H1147" s="251" t="s">
        <v>170</v>
      </c>
      <c r="I1147" s="251" t="s">
        <v>238</v>
      </c>
      <c r="J1147" s="251" t="s">
        <v>238</v>
      </c>
      <c r="K1147" s="251">
        <v>2618636</v>
      </c>
      <c r="L1147" s="252" t="s">
        <v>238</v>
      </c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  <c r="ALZ1147"/>
      <c r="AMA1147"/>
      <c r="AMB1147"/>
      <c r="AMC1147"/>
      <c r="AMD1147"/>
      <c r="AME1147"/>
      <c r="AMF1147"/>
      <c r="AMG1147"/>
      <c r="AMH1147"/>
      <c r="AMI1147"/>
      <c r="AMJ1147"/>
    </row>
    <row r="1148" spans="1:1024">
      <c r="A1148" s="253"/>
      <c r="B1148" s="251"/>
      <c r="C1148" s="251"/>
      <c r="D1148" s="251"/>
      <c r="E1148" s="251"/>
      <c r="F1148" s="251"/>
      <c r="G1148" s="251" t="s">
        <v>317</v>
      </c>
      <c r="H1148" s="251" t="s">
        <v>170</v>
      </c>
      <c r="I1148" s="251">
        <v>3377654</v>
      </c>
      <c r="J1148" s="251">
        <v>3636845</v>
      </c>
      <c r="K1148" s="251">
        <v>3560704</v>
      </c>
      <c r="L1148" s="252">
        <v>97.9</v>
      </c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  <c r="ALZ1148"/>
      <c r="AMA1148"/>
      <c r="AMB1148"/>
      <c r="AMC1148"/>
      <c r="AMD1148"/>
      <c r="AME1148"/>
      <c r="AMF1148"/>
      <c r="AMG1148"/>
      <c r="AMH1148"/>
      <c r="AMI1148"/>
      <c r="AMJ1148"/>
    </row>
    <row r="1149" spans="1:1024">
      <c r="A1149" s="253"/>
      <c r="B1149" s="251"/>
      <c r="C1149" s="251"/>
      <c r="D1149" s="251"/>
      <c r="E1149" s="251"/>
      <c r="F1149" s="251"/>
      <c r="G1149" s="251" t="s">
        <v>339</v>
      </c>
      <c r="H1149" s="251" t="s">
        <v>170</v>
      </c>
      <c r="I1149" s="251">
        <v>164906</v>
      </c>
      <c r="J1149" s="251">
        <v>165621</v>
      </c>
      <c r="K1149" s="251">
        <v>157731</v>
      </c>
      <c r="L1149" s="252">
        <v>95.2</v>
      </c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  <c r="ALZ1149"/>
      <c r="AMA1149"/>
      <c r="AMB1149"/>
      <c r="AMC1149"/>
      <c r="AMD1149"/>
      <c r="AME1149"/>
      <c r="AMF1149"/>
      <c r="AMG1149"/>
      <c r="AMH1149"/>
      <c r="AMI1149"/>
      <c r="AMJ1149"/>
    </row>
    <row r="1150" spans="1:1024" ht="27">
      <c r="A1150" s="253" t="s">
        <v>405</v>
      </c>
      <c r="B1150" s="251"/>
      <c r="C1150" s="251"/>
      <c r="D1150" s="251"/>
      <c r="E1150" s="251"/>
      <c r="F1150" s="251"/>
      <c r="G1150" s="251"/>
      <c r="H1150" s="251"/>
      <c r="I1150" s="251"/>
      <c r="J1150" s="251"/>
      <c r="K1150" s="251"/>
      <c r="L1150" s="252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  <c r="ALZ1150"/>
      <c r="AMA1150"/>
      <c r="AMB1150"/>
      <c r="AMC1150"/>
      <c r="AMD1150"/>
      <c r="AME1150"/>
      <c r="AMF1150"/>
      <c r="AMG1150"/>
      <c r="AMH1150"/>
      <c r="AMI1150"/>
      <c r="AMJ1150"/>
    </row>
    <row r="1151" spans="1:1024" ht="27">
      <c r="A1151" s="253" t="s">
        <v>439</v>
      </c>
      <c r="B1151" s="251"/>
      <c r="C1151" s="251">
        <v>1126080000</v>
      </c>
      <c r="D1151" s="251">
        <v>1432080000</v>
      </c>
      <c r="E1151" s="251">
        <v>1224387812</v>
      </c>
      <c r="F1151" s="251">
        <v>85.5</v>
      </c>
      <c r="G1151" s="251" t="s">
        <v>169</v>
      </c>
      <c r="H1151" s="251" t="s">
        <v>170</v>
      </c>
      <c r="I1151" s="251">
        <v>212431</v>
      </c>
      <c r="J1151" s="251">
        <v>169088</v>
      </c>
      <c r="K1151" s="251">
        <v>149401</v>
      </c>
      <c r="L1151" s="252">
        <v>88.4</v>
      </c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  <c r="ALZ1151"/>
      <c r="AMA1151"/>
      <c r="AMB1151"/>
      <c r="AMC1151"/>
      <c r="AMD1151"/>
      <c r="AME1151"/>
      <c r="AMF1151"/>
      <c r="AMG1151"/>
      <c r="AMH1151"/>
      <c r="AMI1151"/>
      <c r="AMJ1151"/>
    </row>
    <row r="1152" spans="1:1024">
      <c r="A1152" s="253"/>
      <c r="B1152" s="251"/>
      <c r="C1152" s="251"/>
      <c r="D1152" s="251"/>
      <c r="E1152" s="251"/>
      <c r="F1152" s="251"/>
      <c r="G1152" s="251" t="s">
        <v>171</v>
      </c>
      <c r="H1152" s="251" t="s">
        <v>170</v>
      </c>
      <c r="I1152" s="251">
        <v>8334</v>
      </c>
      <c r="J1152" s="251">
        <v>8964</v>
      </c>
      <c r="K1152" s="251">
        <v>8895</v>
      </c>
      <c r="L1152" s="252">
        <v>99.2</v>
      </c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  <c r="ALZ1152"/>
      <c r="AMA1152"/>
      <c r="AMB1152"/>
      <c r="AMC1152"/>
      <c r="AMD1152"/>
      <c r="AME1152"/>
      <c r="AMF1152"/>
      <c r="AMG1152"/>
      <c r="AMH1152"/>
      <c r="AMI1152"/>
      <c r="AMJ1152"/>
    </row>
    <row r="1153" spans="1:1024">
      <c r="A1153" s="253"/>
      <c r="B1153" s="251"/>
      <c r="C1153" s="251"/>
      <c r="D1153" s="251"/>
      <c r="E1153" s="251"/>
      <c r="F1153" s="251"/>
      <c r="G1153" s="251" t="s">
        <v>172</v>
      </c>
      <c r="H1153" s="251" t="s">
        <v>170</v>
      </c>
      <c r="I1153" s="251">
        <v>7314</v>
      </c>
      <c r="J1153" s="251">
        <v>9307</v>
      </c>
      <c r="K1153" s="251">
        <v>9441</v>
      </c>
      <c r="L1153" s="252">
        <v>101.4</v>
      </c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  <c r="VW1153"/>
      <c r="VX1153"/>
      <c r="VY1153"/>
      <c r="VZ1153"/>
      <c r="WA1153"/>
      <c r="WB1153"/>
      <c r="WC1153"/>
      <c r="WD1153"/>
      <c r="WE1153"/>
      <c r="WF1153"/>
      <c r="WG1153"/>
      <c r="WH1153"/>
      <c r="WI1153"/>
      <c r="WJ1153"/>
      <c r="WK1153"/>
      <c r="WL1153"/>
      <c r="WM1153"/>
      <c r="WN1153"/>
      <c r="WO1153"/>
      <c r="WP1153"/>
      <c r="WQ1153"/>
      <c r="WR1153"/>
      <c r="WS1153"/>
      <c r="WT1153"/>
      <c r="WU1153"/>
      <c r="WV1153"/>
      <c r="WW1153"/>
      <c r="WX1153"/>
      <c r="WY1153"/>
      <c r="WZ1153"/>
      <c r="XA1153"/>
      <c r="XB1153"/>
      <c r="XC1153"/>
      <c r="XD1153"/>
      <c r="XE1153"/>
      <c r="XF1153"/>
      <c r="XG1153"/>
      <c r="XH1153"/>
      <c r="XI1153"/>
      <c r="XJ1153"/>
      <c r="XK1153"/>
      <c r="XL1153"/>
      <c r="XM1153"/>
      <c r="XN1153"/>
      <c r="XO1153"/>
      <c r="XP1153"/>
      <c r="XQ1153"/>
      <c r="XR1153"/>
      <c r="XS1153"/>
      <c r="XT1153"/>
      <c r="XU1153"/>
      <c r="XV1153"/>
      <c r="XW1153"/>
      <c r="XX1153"/>
      <c r="XY1153"/>
      <c r="XZ1153"/>
      <c r="YA1153"/>
      <c r="YB1153"/>
      <c r="YC1153"/>
      <c r="YD1153"/>
      <c r="YE1153"/>
      <c r="YF1153"/>
      <c r="YG1153"/>
      <c r="YH1153"/>
      <c r="YI1153"/>
      <c r="YJ1153"/>
      <c r="YK1153"/>
      <c r="YL1153"/>
      <c r="YM1153"/>
      <c r="YN1153"/>
      <c r="YO1153"/>
      <c r="YP1153"/>
      <c r="YQ1153"/>
      <c r="YR1153"/>
      <c r="YS1153"/>
      <c r="YT1153"/>
      <c r="YU1153"/>
      <c r="YV1153"/>
      <c r="YW1153"/>
      <c r="YX1153"/>
      <c r="YY1153"/>
      <c r="YZ1153"/>
      <c r="ZA1153"/>
      <c r="ZB1153"/>
      <c r="ZC1153"/>
      <c r="ZD1153"/>
      <c r="ZE1153"/>
      <c r="ZF1153"/>
      <c r="ZG1153"/>
      <c r="ZH1153"/>
      <c r="ZI1153"/>
      <c r="ZJ1153"/>
      <c r="ZK1153"/>
      <c r="ZL1153"/>
      <c r="ZM1153"/>
      <c r="ZN1153"/>
      <c r="ZO1153"/>
      <c r="ZP1153"/>
      <c r="ZQ1153"/>
      <c r="ZR1153"/>
      <c r="ZS1153"/>
      <c r="ZT1153"/>
      <c r="ZU1153"/>
      <c r="ZV1153"/>
      <c r="ZW1153"/>
      <c r="ZX1153"/>
      <c r="ZY1153"/>
      <c r="ZZ1153"/>
      <c r="AAA1153"/>
      <c r="AAB1153"/>
      <c r="AAC1153"/>
      <c r="AAD1153"/>
      <c r="AAE1153"/>
      <c r="AAF1153"/>
      <c r="AAG1153"/>
      <c r="AAH1153"/>
      <c r="AAI1153"/>
      <c r="AAJ1153"/>
      <c r="AAK1153"/>
      <c r="AAL1153"/>
      <c r="AAM1153"/>
      <c r="AAN1153"/>
      <c r="AAO1153"/>
      <c r="AAP1153"/>
      <c r="AAQ1153"/>
      <c r="AAR1153"/>
      <c r="AAS1153"/>
      <c r="AAT1153"/>
      <c r="AAU1153"/>
      <c r="AAV1153"/>
      <c r="AAW1153"/>
      <c r="AAX1153"/>
      <c r="AAY1153"/>
      <c r="AAZ1153"/>
      <c r="ABA1153"/>
      <c r="ABB1153"/>
      <c r="ABC1153"/>
      <c r="ABD1153"/>
      <c r="ABE1153"/>
      <c r="ABF1153"/>
      <c r="ABG1153"/>
      <c r="ABH1153"/>
      <c r="ABI1153"/>
      <c r="ABJ1153"/>
      <c r="ABK1153"/>
      <c r="ABL1153"/>
      <c r="ABM1153"/>
      <c r="ABN1153"/>
      <c r="ABO1153"/>
      <c r="ABP1153"/>
      <c r="ABQ1153"/>
      <c r="ABR1153"/>
      <c r="ABS1153"/>
      <c r="ABT1153"/>
      <c r="ABU1153"/>
      <c r="ABV1153"/>
      <c r="ABW1153"/>
      <c r="ABX1153"/>
      <c r="ABY1153"/>
      <c r="ABZ1153"/>
      <c r="ACA1153"/>
      <c r="ACB1153"/>
      <c r="ACC1153"/>
      <c r="ACD1153"/>
      <c r="ACE1153"/>
      <c r="ACF1153"/>
      <c r="ACG1153"/>
      <c r="ACH1153"/>
      <c r="ACI1153"/>
      <c r="ACJ1153"/>
      <c r="ACK1153"/>
      <c r="ACL1153"/>
      <c r="ACM1153"/>
      <c r="ACN1153"/>
      <c r="ACO1153"/>
      <c r="ACP1153"/>
      <c r="ACQ1153"/>
      <c r="ACR1153"/>
      <c r="ACS1153"/>
      <c r="ACT1153"/>
      <c r="ACU1153"/>
      <c r="ACV1153"/>
      <c r="ACW1153"/>
      <c r="ACX1153"/>
      <c r="ACY1153"/>
      <c r="ACZ1153"/>
      <c r="ADA1153"/>
      <c r="ADB1153"/>
      <c r="ADC1153"/>
      <c r="ADD1153"/>
      <c r="ADE1153"/>
      <c r="ADF1153"/>
      <c r="ADG1153"/>
      <c r="ADH1153"/>
      <c r="ADI1153"/>
      <c r="ADJ1153"/>
      <c r="ADK1153"/>
      <c r="ADL1153"/>
      <c r="ADM1153"/>
      <c r="ADN1153"/>
      <c r="ADO1153"/>
      <c r="ADP1153"/>
      <c r="ADQ1153"/>
      <c r="ADR1153"/>
      <c r="ADS1153"/>
      <c r="ADT1153"/>
      <c r="ADU1153"/>
      <c r="ADV1153"/>
      <c r="ADW1153"/>
      <c r="ADX1153"/>
      <c r="ADY1153"/>
      <c r="ADZ1153"/>
      <c r="AEA1153"/>
      <c r="AEB1153"/>
      <c r="AEC1153"/>
      <c r="AED1153"/>
      <c r="AEE1153"/>
      <c r="AEF1153"/>
      <c r="AEG1153"/>
      <c r="AEH1153"/>
      <c r="AEI1153"/>
      <c r="AEJ1153"/>
      <c r="AEK1153"/>
      <c r="AEL1153"/>
      <c r="AEM1153"/>
      <c r="AEN1153"/>
      <c r="AEO1153"/>
      <c r="AEP1153"/>
      <c r="AEQ1153"/>
      <c r="AER1153"/>
      <c r="AES1153"/>
      <c r="AET1153"/>
      <c r="AEU1153"/>
      <c r="AEV1153"/>
      <c r="AEW1153"/>
      <c r="AEX1153"/>
      <c r="AEY1153"/>
      <c r="AEZ1153"/>
      <c r="AFA1153"/>
      <c r="AFB1153"/>
      <c r="AFC1153"/>
      <c r="AFD1153"/>
      <c r="AFE1153"/>
      <c r="AFF1153"/>
      <c r="AFG1153"/>
      <c r="AFH1153"/>
      <c r="AFI1153"/>
      <c r="AFJ1153"/>
      <c r="AFK1153"/>
      <c r="AFL1153"/>
      <c r="AFM1153"/>
      <c r="AFN1153"/>
      <c r="AFO1153"/>
      <c r="AFP1153"/>
      <c r="AFQ1153"/>
      <c r="AFR1153"/>
      <c r="AFS1153"/>
      <c r="AFT1153"/>
      <c r="AFU1153"/>
      <c r="AFV1153"/>
      <c r="AFW1153"/>
      <c r="AFX1153"/>
      <c r="AFY1153"/>
      <c r="AFZ1153"/>
      <c r="AGA1153"/>
      <c r="AGB1153"/>
      <c r="AGC1153"/>
      <c r="AGD1153"/>
      <c r="AGE1153"/>
      <c r="AGF1153"/>
      <c r="AGG1153"/>
      <c r="AGH1153"/>
      <c r="AGI1153"/>
      <c r="AGJ1153"/>
      <c r="AGK1153"/>
      <c r="AGL1153"/>
      <c r="AGM1153"/>
      <c r="AGN1153"/>
      <c r="AGO1153"/>
      <c r="AGP1153"/>
      <c r="AGQ1153"/>
      <c r="AGR1153"/>
      <c r="AGS1153"/>
      <c r="AGT1153"/>
      <c r="AGU1153"/>
      <c r="AGV1153"/>
      <c r="AGW1153"/>
      <c r="AGX1153"/>
      <c r="AGY1153"/>
      <c r="AGZ1153"/>
      <c r="AHA1153"/>
      <c r="AHB1153"/>
      <c r="AHC1153"/>
      <c r="AHD1153"/>
      <c r="AHE1153"/>
      <c r="AHF1153"/>
      <c r="AHG1153"/>
      <c r="AHH1153"/>
      <c r="AHI1153"/>
      <c r="AHJ1153"/>
      <c r="AHK1153"/>
      <c r="AHL1153"/>
      <c r="AHM1153"/>
      <c r="AHN1153"/>
      <c r="AHO1153"/>
      <c r="AHP1153"/>
      <c r="AHQ1153"/>
      <c r="AHR1153"/>
      <c r="AHS1153"/>
      <c r="AHT1153"/>
      <c r="AHU1153"/>
      <c r="AHV1153"/>
      <c r="AHW1153"/>
      <c r="AHX1153"/>
      <c r="AHY1153"/>
      <c r="AHZ1153"/>
      <c r="AIA1153"/>
      <c r="AIB1153"/>
      <c r="AIC1153"/>
      <c r="AID1153"/>
      <c r="AIE1153"/>
      <c r="AIF1153"/>
      <c r="AIG1153"/>
      <c r="AIH1153"/>
      <c r="AII1153"/>
      <c r="AIJ1153"/>
      <c r="AIK1153"/>
      <c r="AIL1153"/>
      <c r="AIM1153"/>
      <c r="AIN1153"/>
      <c r="AIO1153"/>
      <c r="AIP1153"/>
      <c r="AIQ1153"/>
      <c r="AIR1153"/>
      <c r="AIS1153"/>
      <c r="AIT1153"/>
      <c r="AIU1153"/>
      <c r="AIV1153"/>
      <c r="AIW1153"/>
      <c r="AIX1153"/>
      <c r="AIY1153"/>
      <c r="AIZ1153"/>
      <c r="AJA1153"/>
      <c r="AJB1153"/>
      <c r="AJC1153"/>
      <c r="AJD1153"/>
      <c r="AJE1153"/>
      <c r="AJF1153"/>
      <c r="AJG1153"/>
      <c r="AJH1153"/>
      <c r="AJI1153"/>
      <c r="AJJ1153"/>
      <c r="AJK1153"/>
      <c r="AJL1153"/>
      <c r="AJM1153"/>
      <c r="AJN1153"/>
      <c r="AJO1153"/>
      <c r="AJP1153"/>
      <c r="AJQ1153"/>
      <c r="AJR1153"/>
      <c r="AJS1153"/>
      <c r="AJT1153"/>
      <c r="AJU1153"/>
      <c r="AJV1153"/>
      <c r="AJW1153"/>
      <c r="AJX1153"/>
      <c r="AJY1153"/>
      <c r="AJZ1153"/>
      <c r="AKA1153"/>
      <c r="AKB1153"/>
      <c r="AKC1153"/>
      <c r="AKD1153"/>
      <c r="AKE1153"/>
      <c r="AKF1153"/>
      <c r="AKG1153"/>
      <c r="AKH1153"/>
      <c r="AKI1153"/>
      <c r="AKJ1153"/>
      <c r="AKK1153"/>
      <c r="AKL1153"/>
      <c r="AKM1153"/>
      <c r="AKN1153"/>
      <c r="AKO1153"/>
      <c r="AKP1153"/>
      <c r="AKQ1153"/>
      <c r="AKR1153"/>
      <c r="AKS1153"/>
      <c r="AKT1153"/>
      <c r="AKU1153"/>
      <c r="AKV1153"/>
      <c r="AKW1153"/>
      <c r="AKX1153"/>
      <c r="AKY1153"/>
      <c r="AKZ1153"/>
      <c r="ALA1153"/>
      <c r="ALB1153"/>
      <c r="ALC1153"/>
      <c r="ALD1153"/>
      <c r="ALE1153"/>
      <c r="ALF1153"/>
      <c r="ALG1153"/>
      <c r="ALH1153"/>
      <c r="ALI1153"/>
      <c r="ALJ1153"/>
      <c r="ALK1153"/>
      <c r="ALL1153"/>
      <c r="ALM1153"/>
      <c r="ALN1153"/>
      <c r="ALO1153"/>
      <c r="ALP1153"/>
      <c r="ALQ1153"/>
      <c r="ALR1153"/>
      <c r="ALS1153"/>
      <c r="ALT1153"/>
      <c r="ALU1153"/>
      <c r="ALV1153"/>
      <c r="ALW1153"/>
      <c r="ALX1153"/>
      <c r="ALY1153"/>
      <c r="ALZ1153"/>
      <c r="AMA1153"/>
      <c r="AMB1153"/>
      <c r="AMC1153"/>
      <c r="AMD1153"/>
      <c r="AME1153"/>
      <c r="AMF1153"/>
      <c r="AMG1153"/>
      <c r="AMH1153"/>
      <c r="AMI1153"/>
      <c r="AMJ1153"/>
    </row>
    <row r="1154" spans="1:1024">
      <c r="A1154" s="253"/>
      <c r="B1154" s="251"/>
      <c r="C1154" s="251"/>
      <c r="D1154" s="251"/>
      <c r="E1154" s="251"/>
      <c r="F1154" s="251"/>
      <c r="G1154" s="251" t="s">
        <v>173</v>
      </c>
      <c r="H1154" s="251" t="s">
        <v>170</v>
      </c>
      <c r="I1154" s="251">
        <v>3712</v>
      </c>
      <c r="J1154" s="251">
        <v>4569</v>
      </c>
      <c r="K1154" s="251">
        <v>3931</v>
      </c>
      <c r="L1154" s="252">
        <v>86</v>
      </c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  <c r="ALZ1154"/>
      <c r="AMA1154"/>
      <c r="AMB1154"/>
      <c r="AMC1154"/>
      <c r="AMD1154"/>
      <c r="AME1154"/>
      <c r="AMF1154"/>
      <c r="AMG1154"/>
      <c r="AMH1154"/>
      <c r="AMI1154"/>
      <c r="AMJ1154"/>
    </row>
    <row r="1155" spans="1:1024">
      <c r="A1155" s="253"/>
      <c r="B1155" s="251"/>
      <c r="C1155" s="251"/>
      <c r="D1155" s="251"/>
      <c r="E1155" s="251"/>
      <c r="F1155" s="251"/>
      <c r="G1155" s="251" t="s">
        <v>177</v>
      </c>
      <c r="H1155" s="251" t="s">
        <v>170</v>
      </c>
      <c r="I1155" s="251">
        <v>152000</v>
      </c>
      <c r="J1155" s="251">
        <v>118752</v>
      </c>
      <c r="K1155" s="251">
        <v>134033</v>
      </c>
      <c r="L1155" s="252">
        <v>112.9</v>
      </c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  <c r="ALZ1155"/>
      <c r="AMA1155"/>
      <c r="AMB1155"/>
      <c r="AMC1155"/>
      <c r="AMD1155"/>
      <c r="AME1155"/>
      <c r="AMF1155"/>
      <c r="AMG1155"/>
      <c r="AMH1155"/>
      <c r="AMI1155"/>
      <c r="AMJ1155"/>
    </row>
    <row r="1156" spans="1:1024" ht="27">
      <c r="A1156" s="253" t="s">
        <v>296</v>
      </c>
      <c r="B1156" s="251"/>
      <c r="C1156" s="251"/>
      <c r="D1156" s="251"/>
      <c r="E1156" s="251"/>
      <c r="F1156" s="251"/>
      <c r="G1156" s="251"/>
      <c r="H1156" s="251"/>
      <c r="I1156" s="251"/>
      <c r="J1156" s="251"/>
      <c r="K1156" s="251"/>
      <c r="L1156" s="252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  <c r="ALZ1156"/>
      <c r="AMA1156"/>
      <c r="AMB1156"/>
      <c r="AMC1156"/>
      <c r="AMD1156"/>
      <c r="AME1156"/>
      <c r="AMF1156"/>
      <c r="AMG1156"/>
      <c r="AMH1156"/>
      <c r="AMI1156"/>
      <c r="AMJ1156"/>
    </row>
    <row r="1157" spans="1:1024" ht="27">
      <c r="A1157" s="253" t="s">
        <v>439</v>
      </c>
      <c r="B1157" s="251"/>
      <c r="C1157" s="251">
        <v>18211473448</v>
      </c>
      <c r="D1157" s="251">
        <v>20681473448</v>
      </c>
      <c r="E1157" s="251">
        <v>19902764968</v>
      </c>
      <c r="F1157" s="251">
        <v>96.2</v>
      </c>
      <c r="G1157" s="251" t="s">
        <v>45</v>
      </c>
      <c r="H1157" s="251" t="s">
        <v>46</v>
      </c>
      <c r="I1157" s="251">
        <v>109091</v>
      </c>
      <c r="J1157" s="251">
        <v>109746</v>
      </c>
      <c r="K1157" s="251">
        <v>109777</v>
      </c>
      <c r="L1157" s="252">
        <v>100</v>
      </c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  <c r="ALZ1157"/>
      <c r="AMA1157"/>
      <c r="AMB1157"/>
      <c r="AMC1157"/>
      <c r="AMD1157"/>
      <c r="AME1157"/>
      <c r="AMF1157"/>
      <c r="AMG1157"/>
      <c r="AMH1157"/>
      <c r="AMI1157"/>
      <c r="AMJ1157"/>
    </row>
    <row r="1158" spans="1:1024">
      <c r="A1158" s="253"/>
      <c r="B1158" s="251"/>
      <c r="C1158" s="251"/>
      <c r="D1158" s="251"/>
      <c r="E1158" s="251"/>
      <c r="F1158" s="251"/>
      <c r="G1158" s="251" t="s">
        <v>48</v>
      </c>
      <c r="H1158" s="251" t="s">
        <v>49</v>
      </c>
      <c r="I1158" s="251">
        <v>30718</v>
      </c>
      <c r="J1158" s="251">
        <v>30586</v>
      </c>
      <c r="K1158" s="251">
        <v>30694</v>
      </c>
      <c r="L1158" s="252">
        <v>100.4</v>
      </c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  <c r="ALZ1158"/>
      <c r="AMA1158"/>
      <c r="AMB1158"/>
      <c r="AMC1158"/>
      <c r="AMD1158"/>
      <c r="AME1158"/>
      <c r="AMF1158"/>
      <c r="AMG1158"/>
      <c r="AMH1158"/>
      <c r="AMI1158"/>
      <c r="AMJ1158"/>
    </row>
    <row r="1159" spans="1:1024" ht="40.5">
      <c r="A1159" s="253" t="s">
        <v>444</v>
      </c>
      <c r="B1159" s="251"/>
      <c r="C1159" s="251"/>
      <c r="D1159" s="251"/>
      <c r="E1159" s="251"/>
      <c r="F1159" s="251"/>
      <c r="G1159" s="251"/>
      <c r="H1159" s="251"/>
      <c r="I1159" s="251"/>
      <c r="J1159" s="251"/>
      <c r="K1159" s="251"/>
      <c r="L1159" s="252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  <c r="ALZ1159"/>
      <c r="AMA1159"/>
      <c r="AMB1159"/>
      <c r="AMC1159"/>
      <c r="AMD1159"/>
      <c r="AME1159"/>
      <c r="AMF1159"/>
      <c r="AMG1159"/>
      <c r="AMH1159"/>
      <c r="AMI1159"/>
      <c r="AMJ1159"/>
    </row>
    <row r="1160" spans="1:1024" ht="27">
      <c r="A1160" s="253" t="s">
        <v>439</v>
      </c>
      <c r="B1160" s="251"/>
      <c r="C1160" s="251">
        <v>3118720313</v>
      </c>
      <c r="D1160" s="251">
        <v>3562720313</v>
      </c>
      <c r="E1160" s="251">
        <v>3459687222</v>
      </c>
      <c r="F1160" s="251">
        <v>97.1</v>
      </c>
      <c r="G1160" s="251" t="s">
        <v>249</v>
      </c>
      <c r="H1160" s="251" t="s">
        <v>49</v>
      </c>
      <c r="I1160" s="251">
        <v>22501</v>
      </c>
      <c r="J1160" s="251">
        <v>22382</v>
      </c>
      <c r="K1160" s="251">
        <v>22385</v>
      </c>
      <c r="L1160" s="252">
        <v>100</v>
      </c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  <c r="ALZ1160"/>
      <c r="AMA1160"/>
      <c r="AMB1160"/>
      <c r="AMC1160"/>
      <c r="AMD1160"/>
      <c r="AME1160"/>
      <c r="AMF1160"/>
      <c r="AMG1160"/>
      <c r="AMH1160"/>
      <c r="AMI1160"/>
      <c r="AMJ1160"/>
    </row>
    <row r="1161" spans="1:1024" ht="27">
      <c r="A1161" s="253" t="s">
        <v>406</v>
      </c>
      <c r="B1161" s="251"/>
      <c r="C1161" s="251"/>
      <c r="D1161" s="251"/>
      <c r="E1161" s="251"/>
      <c r="F1161" s="251"/>
      <c r="G1161" s="251"/>
      <c r="H1161" s="251"/>
      <c r="I1161" s="251"/>
      <c r="J1161" s="251"/>
      <c r="K1161" s="251"/>
      <c r="L1161" s="252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  <c r="ALZ1161"/>
      <c r="AMA1161"/>
      <c r="AMB1161"/>
      <c r="AMC1161"/>
      <c r="AMD1161"/>
      <c r="AME1161"/>
      <c r="AMF1161"/>
      <c r="AMG1161"/>
      <c r="AMH1161"/>
      <c r="AMI1161"/>
      <c r="AMJ1161"/>
    </row>
    <row r="1162" spans="1:1024" ht="27">
      <c r="A1162" s="253" t="s">
        <v>445</v>
      </c>
      <c r="B1162" s="251"/>
      <c r="C1162" s="251">
        <v>2916937849</v>
      </c>
      <c r="D1162" s="251">
        <v>3380362561</v>
      </c>
      <c r="E1162" s="251">
        <v>2352935868</v>
      </c>
      <c r="F1162" s="251">
        <v>69.599999999999994</v>
      </c>
      <c r="G1162" s="251" t="s">
        <v>322</v>
      </c>
      <c r="H1162" s="251" t="s">
        <v>323</v>
      </c>
      <c r="I1162" s="251">
        <v>589470</v>
      </c>
      <c r="J1162" s="251">
        <v>451031</v>
      </c>
      <c r="K1162" s="251">
        <v>438592</v>
      </c>
      <c r="L1162" s="252">
        <v>97.2</v>
      </c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  <c r="VW1162"/>
      <c r="VX1162"/>
      <c r="VY1162"/>
      <c r="VZ1162"/>
      <c r="WA1162"/>
      <c r="WB1162"/>
      <c r="WC1162"/>
      <c r="WD1162"/>
      <c r="WE1162"/>
      <c r="WF1162"/>
      <c r="WG1162"/>
      <c r="WH1162"/>
      <c r="WI1162"/>
      <c r="WJ1162"/>
      <c r="WK1162"/>
      <c r="WL1162"/>
      <c r="WM1162"/>
      <c r="WN1162"/>
      <c r="WO1162"/>
      <c r="WP1162"/>
      <c r="WQ1162"/>
      <c r="WR1162"/>
      <c r="WS1162"/>
      <c r="WT1162"/>
      <c r="WU1162"/>
      <c r="WV1162"/>
      <c r="WW1162"/>
      <c r="WX1162"/>
      <c r="WY1162"/>
      <c r="WZ1162"/>
      <c r="XA1162"/>
      <c r="XB1162"/>
      <c r="XC1162"/>
      <c r="XD1162"/>
      <c r="XE1162"/>
      <c r="XF1162"/>
      <c r="XG1162"/>
      <c r="XH1162"/>
      <c r="XI1162"/>
      <c r="XJ1162"/>
      <c r="XK1162"/>
      <c r="XL1162"/>
      <c r="XM1162"/>
      <c r="XN1162"/>
      <c r="XO1162"/>
      <c r="XP1162"/>
      <c r="XQ1162"/>
      <c r="XR1162"/>
      <c r="XS1162"/>
      <c r="XT1162"/>
      <c r="XU1162"/>
      <c r="XV1162"/>
      <c r="XW1162"/>
      <c r="XX1162"/>
      <c r="XY1162"/>
      <c r="XZ1162"/>
      <c r="YA1162"/>
      <c r="YB1162"/>
      <c r="YC1162"/>
      <c r="YD1162"/>
      <c r="YE1162"/>
      <c r="YF1162"/>
      <c r="YG1162"/>
      <c r="YH1162"/>
      <c r="YI1162"/>
      <c r="YJ1162"/>
      <c r="YK1162"/>
      <c r="YL1162"/>
      <c r="YM1162"/>
      <c r="YN1162"/>
      <c r="YO1162"/>
      <c r="YP1162"/>
      <c r="YQ1162"/>
      <c r="YR1162"/>
      <c r="YS1162"/>
      <c r="YT1162"/>
      <c r="YU1162"/>
      <c r="YV1162"/>
      <c r="YW1162"/>
      <c r="YX1162"/>
      <c r="YY1162"/>
      <c r="YZ1162"/>
      <c r="ZA1162"/>
      <c r="ZB1162"/>
      <c r="ZC1162"/>
      <c r="ZD1162"/>
      <c r="ZE1162"/>
      <c r="ZF1162"/>
      <c r="ZG1162"/>
      <c r="ZH1162"/>
      <c r="ZI1162"/>
      <c r="ZJ1162"/>
      <c r="ZK1162"/>
      <c r="ZL1162"/>
      <c r="ZM1162"/>
      <c r="ZN1162"/>
      <c r="ZO1162"/>
      <c r="ZP1162"/>
      <c r="ZQ1162"/>
      <c r="ZR1162"/>
      <c r="ZS1162"/>
      <c r="ZT1162"/>
      <c r="ZU1162"/>
      <c r="ZV1162"/>
      <c r="ZW1162"/>
      <c r="ZX1162"/>
      <c r="ZY1162"/>
      <c r="ZZ1162"/>
      <c r="AAA1162"/>
      <c r="AAB1162"/>
      <c r="AAC1162"/>
      <c r="AAD1162"/>
      <c r="AAE1162"/>
      <c r="AAF1162"/>
      <c r="AAG1162"/>
      <c r="AAH1162"/>
      <c r="AAI1162"/>
      <c r="AAJ1162"/>
      <c r="AAK1162"/>
      <c r="AAL1162"/>
      <c r="AAM1162"/>
      <c r="AAN1162"/>
      <c r="AAO1162"/>
      <c r="AAP1162"/>
      <c r="AAQ1162"/>
      <c r="AAR1162"/>
      <c r="AAS1162"/>
      <c r="AAT1162"/>
      <c r="AAU1162"/>
      <c r="AAV1162"/>
      <c r="AAW1162"/>
      <c r="AAX1162"/>
      <c r="AAY1162"/>
      <c r="AAZ1162"/>
      <c r="ABA1162"/>
      <c r="ABB1162"/>
      <c r="ABC1162"/>
      <c r="ABD1162"/>
      <c r="ABE1162"/>
      <c r="ABF1162"/>
      <c r="ABG1162"/>
      <c r="ABH1162"/>
      <c r="ABI1162"/>
      <c r="ABJ1162"/>
      <c r="ABK1162"/>
      <c r="ABL1162"/>
      <c r="ABM1162"/>
      <c r="ABN1162"/>
      <c r="ABO1162"/>
      <c r="ABP1162"/>
      <c r="ABQ1162"/>
      <c r="ABR1162"/>
      <c r="ABS1162"/>
      <c r="ABT1162"/>
      <c r="ABU1162"/>
      <c r="ABV1162"/>
      <c r="ABW1162"/>
      <c r="ABX1162"/>
      <c r="ABY1162"/>
      <c r="ABZ1162"/>
      <c r="ACA1162"/>
      <c r="ACB1162"/>
      <c r="ACC1162"/>
      <c r="ACD1162"/>
      <c r="ACE1162"/>
      <c r="ACF1162"/>
      <c r="ACG1162"/>
      <c r="ACH1162"/>
      <c r="ACI1162"/>
      <c r="ACJ1162"/>
      <c r="ACK1162"/>
      <c r="ACL1162"/>
      <c r="ACM1162"/>
      <c r="ACN1162"/>
      <c r="ACO1162"/>
      <c r="ACP1162"/>
      <c r="ACQ1162"/>
      <c r="ACR1162"/>
      <c r="ACS1162"/>
      <c r="ACT1162"/>
      <c r="ACU1162"/>
      <c r="ACV1162"/>
      <c r="ACW1162"/>
      <c r="ACX1162"/>
      <c r="ACY1162"/>
      <c r="ACZ1162"/>
      <c r="ADA1162"/>
      <c r="ADB1162"/>
      <c r="ADC1162"/>
      <c r="ADD1162"/>
      <c r="ADE1162"/>
      <c r="ADF1162"/>
      <c r="ADG1162"/>
      <c r="ADH1162"/>
      <c r="ADI1162"/>
      <c r="ADJ1162"/>
      <c r="ADK1162"/>
      <c r="ADL1162"/>
      <c r="ADM1162"/>
      <c r="ADN1162"/>
      <c r="ADO1162"/>
      <c r="ADP1162"/>
      <c r="ADQ1162"/>
      <c r="ADR1162"/>
      <c r="ADS1162"/>
      <c r="ADT1162"/>
      <c r="ADU1162"/>
      <c r="ADV1162"/>
      <c r="ADW1162"/>
      <c r="ADX1162"/>
      <c r="ADY1162"/>
      <c r="ADZ1162"/>
      <c r="AEA1162"/>
      <c r="AEB1162"/>
      <c r="AEC1162"/>
      <c r="AED1162"/>
      <c r="AEE1162"/>
      <c r="AEF1162"/>
      <c r="AEG1162"/>
      <c r="AEH1162"/>
      <c r="AEI1162"/>
      <c r="AEJ1162"/>
      <c r="AEK1162"/>
      <c r="AEL1162"/>
      <c r="AEM1162"/>
      <c r="AEN1162"/>
      <c r="AEO1162"/>
      <c r="AEP1162"/>
      <c r="AEQ1162"/>
      <c r="AER1162"/>
      <c r="AES1162"/>
      <c r="AET1162"/>
      <c r="AEU1162"/>
      <c r="AEV1162"/>
      <c r="AEW1162"/>
      <c r="AEX1162"/>
      <c r="AEY1162"/>
      <c r="AEZ1162"/>
      <c r="AFA1162"/>
      <c r="AFB1162"/>
      <c r="AFC1162"/>
      <c r="AFD1162"/>
      <c r="AFE1162"/>
      <c r="AFF1162"/>
      <c r="AFG1162"/>
      <c r="AFH1162"/>
      <c r="AFI1162"/>
      <c r="AFJ1162"/>
      <c r="AFK1162"/>
      <c r="AFL1162"/>
      <c r="AFM1162"/>
      <c r="AFN1162"/>
      <c r="AFO1162"/>
      <c r="AFP1162"/>
      <c r="AFQ1162"/>
      <c r="AFR1162"/>
      <c r="AFS1162"/>
      <c r="AFT1162"/>
      <c r="AFU1162"/>
      <c r="AFV1162"/>
      <c r="AFW1162"/>
      <c r="AFX1162"/>
      <c r="AFY1162"/>
      <c r="AFZ1162"/>
      <c r="AGA1162"/>
      <c r="AGB1162"/>
      <c r="AGC1162"/>
      <c r="AGD1162"/>
      <c r="AGE1162"/>
      <c r="AGF1162"/>
      <c r="AGG1162"/>
      <c r="AGH1162"/>
      <c r="AGI1162"/>
      <c r="AGJ1162"/>
      <c r="AGK1162"/>
      <c r="AGL1162"/>
      <c r="AGM1162"/>
      <c r="AGN1162"/>
      <c r="AGO1162"/>
      <c r="AGP1162"/>
      <c r="AGQ1162"/>
      <c r="AGR1162"/>
      <c r="AGS1162"/>
      <c r="AGT1162"/>
      <c r="AGU1162"/>
      <c r="AGV1162"/>
      <c r="AGW1162"/>
      <c r="AGX1162"/>
      <c r="AGY1162"/>
      <c r="AGZ1162"/>
      <c r="AHA1162"/>
      <c r="AHB1162"/>
      <c r="AHC1162"/>
      <c r="AHD1162"/>
      <c r="AHE1162"/>
      <c r="AHF1162"/>
      <c r="AHG1162"/>
      <c r="AHH1162"/>
      <c r="AHI1162"/>
      <c r="AHJ1162"/>
      <c r="AHK1162"/>
      <c r="AHL1162"/>
      <c r="AHM1162"/>
      <c r="AHN1162"/>
      <c r="AHO1162"/>
      <c r="AHP1162"/>
      <c r="AHQ1162"/>
      <c r="AHR1162"/>
      <c r="AHS1162"/>
      <c r="AHT1162"/>
      <c r="AHU1162"/>
      <c r="AHV1162"/>
      <c r="AHW1162"/>
      <c r="AHX1162"/>
      <c r="AHY1162"/>
      <c r="AHZ1162"/>
      <c r="AIA1162"/>
      <c r="AIB1162"/>
      <c r="AIC1162"/>
      <c r="AID1162"/>
      <c r="AIE1162"/>
      <c r="AIF1162"/>
      <c r="AIG1162"/>
      <c r="AIH1162"/>
      <c r="AII1162"/>
      <c r="AIJ1162"/>
      <c r="AIK1162"/>
      <c r="AIL1162"/>
      <c r="AIM1162"/>
      <c r="AIN1162"/>
      <c r="AIO1162"/>
      <c r="AIP1162"/>
      <c r="AIQ1162"/>
      <c r="AIR1162"/>
      <c r="AIS1162"/>
      <c r="AIT1162"/>
      <c r="AIU1162"/>
      <c r="AIV1162"/>
      <c r="AIW1162"/>
      <c r="AIX1162"/>
      <c r="AIY1162"/>
      <c r="AIZ1162"/>
      <c r="AJA1162"/>
      <c r="AJB1162"/>
      <c r="AJC1162"/>
      <c r="AJD1162"/>
      <c r="AJE1162"/>
      <c r="AJF1162"/>
      <c r="AJG1162"/>
      <c r="AJH1162"/>
      <c r="AJI1162"/>
      <c r="AJJ1162"/>
      <c r="AJK1162"/>
      <c r="AJL1162"/>
      <c r="AJM1162"/>
      <c r="AJN1162"/>
      <c r="AJO1162"/>
      <c r="AJP1162"/>
      <c r="AJQ1162"/>
      <c r="AJR1162"/>
      <c r="AJS1162"/>
      <c r="AJT1162"/>
      <c r="AJU1162"/>
      <c r="AJV1162"/>
      <c r="AJW1162"/>
      <c r="AJX1162"/>
      <c r="AJY1162"/>
      <c r="AJZ1162"/>
      <c r="AKA1162"/>
      <c r="AKB1162"/>
      <c r="AKC1162"/>
      <c r="AKD1162"/>
      <c r="AKE1162"/>
      <c r="AKF1162"/>
      <c r="AKG1162"/>
      <c r="AKH1162"/>
      <c r="AKI1162"/>
      <c r="AKJ1162"/>
      <c r="AKK1162"/>
      <c r="AKL1162"/>
      <c r="AKM1162"/>
      <c r="AKN1162"/>
      <c r="AKO1162"/>
      <c r="AKP1162"/>
      <c r="AKQ1162"/>
      <c r="AKR1162"/>
      <c r="AKS1162"/>
      <c r="AKT1162"/>
      <c r="AKU1162"/>
      <c r="AKV1162"/>
      <c r="AKW1162"/>
      <c r="AKX1162"/>
      <c r="AKY1162"/>
      <c r="AKZ1162"/>
      <c r="ALA1162"/>
      <c r="ALB1162"/>
      <c r="ALC1162"/>
      <c r="ALD1162"/>
      <c r="ALE1162"/>
      <c r="ALF1162"/>
      <c r="ALG1162"/>
      <c r="ALH1162"/>
      <c r="ALI1162"/>
      <c r="ALJ1162"/>
      <c r="ALK1162"/>
      <c r="ALL1162"/>
      <c r="ALM1162"/>
      <c r="ALN1162"/>
      <c r="ALO1162"/>
      <c r="ALP1162"/>
      <c r="ALQ1162"/>
      <c r="ALR1162"/>
      <c r="ALS1162"/>
      <c r="ALT1162"/>
      <c r="ALU1162"/>
      <c r="ALV1162"/>
      <c r="ALW1162"/>
      <c r="ALX1162"/>
      <c r="ALY1162"/>
      <c r="ALZ1162"/>
      <c r="AMA1162"/>
      <c r="AMB1162"/>
      <c r="AMC1162"/>
      <c r="AMD1162"/>
      <c r="AME1162"/>
      <c r="AMF1162"/>
      <c r="AMG1162"/>
      <c r="AMH1162"/>
      <c r="AMI1162"/>
      <c r="AMJ1162"/>
    </row>
    <row r="1163" spans="1:1024" ht="40.5">
      <c r="A1163" s="253" t="s">
        <v>446</v>
      </c>
      <c r="B1163" s="251"/>
      <c r="C1163" s="251"/>
      <c r="D1163" s="251"/>
      <c r="E1163" s="251"/>
      <c r="F1163" s="251"/>
      <c r="G1163" s="251"/>
      <c r="H1163" s="251"/>
      <c r="I1163" s="251"/>
      <c r="J1163" s="251"/>
      <c r="K1163" s="251"/>
      <c r="L1163" s="252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  <c r="VW1163"/>
      <c r="VX1163"/>
      <c r="VY1163"/>
      <c r="VZ1163"/>
      <c r="WA1163"/>
      <c r="WB1163"/>
      <c r="WC1163"/>
      <c r="WD1163"/>
      <c r="WE1163"/>
      <c r="WF1163"/>
      <c r="WG1163"/>
      <c r="WH1163"/>
      <c r="WI1163"/>
      <c r="WJ1163"/>
      <c r="WK1163"/>
      <c r="WL1163"/>
      <c r="WM1163"/>
      <c r="WN1163"/>
      <c r="WO1163"/>
      <c r="WP1163"/>
      <c r="WQ1163"/>
      <c r="WR1163"/>
      <c r="WS1163"/>
      <c r="WT1163"/>
      <c r="WU1163"/>
      <c r="WV1163"/>
      <c r="WW1163"/>
      <c r="WX1163"/>
      <c r="WY1163"/>
      <c r="WZ1163"/>
      <c r="XA1163"/>
      <c r="XB1163"/>
      <c r="XC1163"/>
      <c r="XD1163"/>
      <c r="XE1163"/>
      <c r="XF1163"/>
      <c r="XG1163"/>
      <c r="XH1163"/>
      <c r="XI1163"/>
      <c r="XJ1163"/>
      <c r="XK1163"/>
      <c r="XL1163"/>
      <c r="XM1163"/>
      <c r="XN1163"/>
      <c r="XO1163"/>
      <c r="XP1163"/>
      <c r="XQ1163"/>
      <c r="XR1163"/>
      <c r="XS1163"/>
      <c r="XT1163"/>
      <c r="XU1163"/>
      <c r="XV1163"/>
      <c r="XW1163"/>
      <c r="XX1163"/>
      <c r="XY1163"/>
      <c r="XZ1163"/>
      <c r="YA1163"/>
      <c r="YB1163"/>
      <c r="YC1163"/>
      <c r="YD1163"/>
      <c r="YE1163"/>
      <c r="YF1163"/>
      <c r="YG1163"/>
      <c r="YH1163"/>
      <c r="YI1163"/>
      <c r="YJ1163"/>
      <c r="YK1163"/>
      <c r="YL1163"/>
      <c r="YM1163"/>
      <c r="YN1163"/>
      <c r="YO1163"/>
      <c r="YP1163"/>
      <c r="YQ1163"/>
      <c r="YR1163"/>
      <c r="YS1163"/>
      <c r="YT1163"/>
      <c r="YU1163"/>
      <c r="YV1163"/>
      <c r="YW1163"/>
      <c r="YX1163"/>
      <c r="YY1163"/>
      <c r="YZ1163"/>
      <c r="ZA1163"/>
      <c r="ZB1163"/>
      <c r="ZC1163"/>
      <c r="ZD1163"/>
      <c r="ZE1163"/>
      <c r="ZF1163"/>
      <c r="ZG1163"/>
      <c r="ZH1163"/>
      <c r="ZI1163"/>
      <c r="ZJ1163"/>
      <c r="ZK1163"/>
      <c r="ZL1163"/>
      <c r="ZM1163"/>
      <c r="ZN1163"/>
      <c r="ZO1163"/>
      <c r="ZP1163"/>
      <c r="ZQ1163"/>
      <c r="ZR1163"/>
      <c r="ZS1163"/>
      <c r="ZT1163"/>
      <c r="ZU1163"/>
      <c r="ZV1163"/>
      <c r="ZW1163"/>
      <c r="ZX1163"/>
      <c r="ZY1163"/>
      <c r="ZZ1163"/>
      <c r="AAA1163"/>
      <c r="AAB1163"/>
      <c r="AAC1163"/>
      <c r="AAD1163"/>
      <c r="AAE1163"/>
      <c r="AAF1163"/>
      <c r="AAG1163"/>
      <c r="AAH1163"/>
      <c r="AAI1163"/>
      <c r="AAJ1163"/>
      <c r="AAK1163"/>
      <c r="AAL1163"/>
      <c r="AAM1163"/>
      <c r="AAN1163"/>
      <c r="AAO1163"/>
      <c r="AAP1163"/>
      <c r="AAQ1163"/>
      <c r="AAR1163"/>
      <c r="AAS1163"/>
      <c r="AAT1163"/>
      <c r="AAU1163"/>
      <c r="AAV1163"/>
      <c r="AAW1163"/>
      <c r="AAX1163"/>
      <c r="AAY1163"/>
      <c r="AAZ1163"/>
      <c r="ABA1163"/>
      <c r="ABB1163"/>
      <c r="ABC1163"/>
      <c r="ABD1163"/>
      <c r="ABE1163"/>
      <c r="ABF1163"/>
      <c r="ABG1163"/>
      <c r="ABH1163"/>
      <c r="ABI1163"/>
      <c r="ABJ1163"/>
      <c r="ABK1163"/>
      <c r="ABL1163"/>
      <c r="ABM1163"/>
      <c r="ABN1163"/>
      <c r="ABO1163"/>
      <c r="ABP1163"/>
      <c r="ABQ1163"/>
      <c r="ABR1163"/>
      <c r="ABS1163"/>
      <c r="ABT1163"/>
      <c r="ABU1163"/>
      <c r="ABV1163"/>
      <c r="ABW1163"/>
      <c r="ABX1163"/>
      <c r="ABY1163"/>
      <c r="ABZ1163"/>
      <c r="ACA1163"/>
      <c r="ACB1163"/>
      <c r="ACC1163"/>
      <c r="ACD1163"/>
      <c r="ACE1163"/>
      <c r="ACF1163"/>
      <c r="ACG1163"/>
      <c r="ACH1163"/>
      <c r="ACI1163"/>
      <c r="ACJ1163"/>
      <c r="ACK1163"/>
      <c r="ACL1163"/>
      <c r="ACM1163"/>
      <c r="ACN1163"/>
      <c r="ACO1163"/>
      <c r="ACP1163"/>
      <c r="ACQ1163"/>
      <c r="ACR1163"/>
      <c r="ACS1163"/>
      <c r="ACT1163"/>
      <c r="ACU1163"/>
      <c r="ACV1163"/>
      <c r="ACW1163"/>
      <c r="ACX1163"/>
      <c r="ACY1163"/>
      <c r="ACZ1163"/>
      <c r="ADA1163"/>
      <c r="ADB1163"/>
      <c r="ADC1163"/>
      <c r="ADD1163"/>
      <c r="ADE1163"/>
      <c r="ADF1163"/>
      <c r="ADG1163"/>
      <c r="ADH1163"/>
      <c r="ADI1163"/>
      <c r="ADJ1163"/>
      <c r="ADK1163"/>
      <c r="ADL1163"/>
      <c r="ADM1163"/>
      <c r="ADN1163"/>
      <c r="ADO1163"/>
      <c r="ADP1163"/>
      <c r="ADQ1163"/>
      <c r="ADR1163"/>
      <c r="ADS1163"/>
      <c r="ADT1163"/>
      <c r="ADU1163"/>
      <c r="ADV1163"/>
      <c r="ADW1163"/>
      <c r="ADX1163"/>
      <c r="ADY1163"/>
      <c r="ADZ1163"/>
      <c r="AEA1163"/>
      <c r="AEB1163"/>
      <c r="AEC1163"/>
      <c r="AED1163"/>
      <c r="AEE1163"/>
      <c r="AEF1163"/>
      <c r="AEG1163"/>
      <c r="AEH1163"/>
      <c r="AEI1163"/>
      <c r="AEJ1163"/>
      <c r="AEK1163"/>
      <c r="AEL1163"/>
      <c r="AEM1163"/>
      <c r="AEN1163"/>
      <c r="AEO1163"/>
      <c r="AEP1163"/>
      <c r="AEQ1163"/>
      <c r="AER1163"/>
      <c r="AES1163"/>
      <c r="AET1163"/>
      <c r="AEU1163"/>
      <c r="AEV1163"/>
      <c r="AEW1163"/>
      <c r="AEX1163"/>
      <c r="AEY1163"/>
      <c r="AEZ1163"/>
      <c r="AFA1163"/>
      <c r="AFB1163"/>
      <c r="AFC1163"/>
      <c r="AFD1163"/>
      <c r="AFE1163"/>
      <c r="AFF1163"/>
      <c r="AFG1163"/>
      <c r="AFH1163"/>
      <c r="AFI1163"/>
      <c r="AFJ1163"/>
      <c r="AFK1163"/>
      <c r="AFL1163"/>
      <c r="AFM1163"/>
      <c r="AFN1163"/>
      <c r="AFO1163"/>
      <c r="AFP1163"/>
      <c r="AFQ1163"/>
      <c r="AFR1163"/>
      <c r="AFS1163"/>
      <c r="AFT1163"/>
      <c r="AFU1163"/>
      <c r="AFV1163"/>
      <c r="AFW1163"/>
      <c r="AFX1163"/>
      <c r="AFY1163"/>
      <c r="AFZ1163"/>
      <c r="AGA1163"/>
      <c r="AGB1163"/>
      <c r="AGC1163"/>
      <c r="AGD1163"/>
      <c r="AGE1163"/>
      <c r="AGF1163"/>
      <c r="AGG1163"/>
      <c r="AGH1163"/>
      <c r="AGI1163"/>
      <c r="AGJ1163"/>
      <c r="AGK1163"/>
      <c r="AGL1163"/>
      <c r="AGM1163"/>
      <c r="AGN1163"/>
      <c r="AGO1163"/>
      <c r="AGP1163"/>
      <c r="AGQ1163"/>
      <c r="AGR1163"/>
      <c r="AGS1163"/>
      <c r="AGT1163"/>
      <c r="AGU1163"/>
      <c r="AGV1163"/>
      <c r="AGW1163"/>
      <c r="AGX1163"/>
      <c r="AGY1163"/>
      <c r="AGZ1163"/>
      <c r="AHA1163"/>
      <c r="AHB1163"/>
      <c r="AHC1163"/>
      <c r="AHD1163"/>
      <c r="AHE1163"/>
      <c r="AHF1163"/>
      <c r="AHG1163"/>
      <c r="AHH1163"/>
      <c r="AHI1163"/>
      <c r="AHJ1163"/>
      <c r="AHK1163"/>
      <c r="AHL1163"/>
      <c r="AHM1163"/>
      <c r="AHN1163"/>
      <c r="AHO1163"/>
      <c r="AHP1163"/>
      <c r="AHQ1163"/>
      <c r="AHR1163"/>
      <c r="AHS1163"/>
      <c r="AHT1163"/>
      <c r="AHU1163"/>
      <c r="AHV1163"/>
      <c r="AHW1163"/>
      <c r="AHX1163"/>
      <c r="AHY1163"/>
      <c r="AHZ1163"/>
      <c r="AIA1163"/>
      <c r="AIB1163"/>
      <c r="AIC1163"/>
      <c r="AID1163"/>
      <c r="AIE1163"/>
      <c r="AIF1163"/>
      <c r="AIG1163"/>
      <c r="AIH1163"/>
      <c r="AII1163"/>
      <c r="AIJ1163"/>
      <c r="AIK1163"/>
      <c r="AIL1163"/>
      <c r="AIM1163"/>
      <c r="AIN1163"/>
      <c r="AIO1163"/>
      <c r="AIP1163"/>
      <c r="AIQ1163"/>
      <c r="AIR1163"/>
      <c r="AIS1163"/>
      <c r="AIT1163"/>
      <c r="AIU1163"/>
      <c r="AIV1163"/>
      <c r="AIW1163"/>
      <c r="AIX1163"/>
      <c r="AIY1163"/>
      <c r="AIZ1163"/>
      <c r="AJA1163"/>
      <c r="AJB1163"/>
      <c r="AJC1163"/>
      <c r="AJD1163"/>
      <c r="AJE1163"/>
      <c r="AJF1163"/>
      <c r="AJG1163"/>
      <c r="AJH1163"/>
      <c r="AJI1163"/>
      <c r="AJJ1163"/>
      <c r="AJK1163"/>
      <c r="AJL1163"/>
      <c r="AJM1163"/>
      <c r="AJN1163"/>
      <c r="AJO1163"/>
      <c r="AJP1163"/>
      <c r="AJQ1163"/>
      <c r="AJR1163"/>
      <c r="AJS1163"/>
      <c r="AJT1163"/>
      <c r="AJU1163"/>
      <c r="AJV1163"/>
      <c r="AJW1163"/>
      <c r="AJX1163"/>
      <c r="AJY1163"/>
      <c r="AJZ1163"/>
      <c r="AKA1163"/>
      <c r="AKB1163"/>
      <c r="AKC1163"/>
      <c r="AKD1163"/>
      <c r="AKE1163"/>
      <c r="AKF1163"/>
      <c r="AKG1163"/>
      <c r="AKH1163"/>
      <c r="AKI1163"/>
      <c r="AKJ1163"/>
      <c r="AKK1163"/>
      <c r="AKL1163"/>
      <c r="AKM1163"/>
      <c r="AKN1163"/>
      <c r="AKO1163"/>
      <c r="AKP1163"/>
      <c r="AKQ1163"/>
      <c r="AKR1163"/>
      <c r="AKS1163"/>
      <c r="AKT1163"/>
      <c r="AKU1163"/>
      <c r="AKV1163"/>
      <c r="AKW1163"/>
      <c r="AKX1163"/>
      <c r="AKY1163"/>
      <c r="AKZ1163"/>
      <c r="ALA1163"/>
      <c r="ALB1163"/>
      <c r="ALC1163"/>
      <c r="ALD1163"/>
      <c r="ALE1163"/>
      <c r="ALF1163"/>
      <c r="ALG1163"/>
      <c r="ALH1163"/>
      <c r="ALI1163"/>
      <c r="ALJ1163"/>
      <c r="ALK1163"/>
      <c r="ALL1163"/>
      <c r="ALM1163"/>
      <c r="ALN1163"/>
      <c r="ALO1163"/>
      <c r="ALP1163"/>
      <c r="ALQ1163"/>
      <c r="ALR1163"/>
      <c r="ALS1163"/>
      <c r="ALT1163"/>
      <c r="ALU1163"/>
      <c r="ALV1163"/>
      <c r="ALW1163"/>
      <c r="ALX1163"/>
      <c r="ALY1163"/>
      <c r="ALZ1163"/>
      <c r="AMA1163"/>
      <c r="AMB1163"/>
      <c r="AMC1163"/>
      <c r="AMD1163"/>
      <c r="AME1163"/>
      <c r="AMF1163"/>
      <c r="AMG1163"/>
      <c r="AMH1163"/>
      <c r="AMI1163"/>
      <c r="AMJ1163"/>
    </row>
    <row r="1164" spans="1:1024" ht="27">
      <c r="A1164" s="253" t="s">
        <v>439</v>
      </c>
      <c r="B1164" s="251"/>
      <c r="C1164" s="251">
        <v>4175433599</v>
      </c>
      <c r="D1164" s="251">
        <v>7170433599</v>
      </c>
      <c r="E1164" s="251">
        <v>6868294927</v>
      </c>
      <c r="F1164" s="251">
        <v>95.8</v>
      </c>
      <c r="G1164" s="251" t="s">
        <v>409</v>
      </c>
      <c r="H1164" s="251" t="s">
        <v>170</v>
      </c>
      <c r="I1164" s="251">
        <v>618882</v>
      </c>
      <c r="J1164" s="251">
        <v>567196</v>
      </c>
      <c r="K1164" s="251">
        <v>696494</v>
      </c>
      <c r="L1164" s="252">
        <v>122.8</v>
      </c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  <c r="ALZ1164"/>
      <c r="AMA1164"/>
      <c r="AMB1164"/>
      <c r="AMC1164"/>
      <c r="AMD1164"/>
      <c r="AME1164"/>
      <c r="AMF1164"/>
      <c r="AMG1164"/>
      <c r="AMH1164"/>
      <c r="AMI1164"/>
      <c r="AMJ1164"/>
    </row>
    <row r="1165" spans="1:1024">
      <c r="A1165" s="253"/>
      <c r="B1165" s="251"/>
      <c r="C1165" s="251"/>
      <c r="D1165" s="251"/>
      <c r="E1165" s="251"/>
      <c r="F1165" s="251"/>
      <c r="G1165" s="251"/>
      <c r="H1165" s="251"/>
      <c r="I1165" s="251"/>
      <c r="J1165" s="251"/>
      <c r="K1165" s="251"/>
      <c r="L1165" s="252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  <c r="ALZ1165"/>
      <c r="AMA1165"/>
      <c r="AMB1165"/>
      <c r="AMC1165"/>
      <c r="AMD1165"/>
      <c r="AME1165"/>
      <c r="AMF1165"/>
      <c r="AMG1165"/>
      <c r="AMH1165"/>
      <c r="AMI1165"/>
      <c r="AMJ1165"/>
    </row>
    <row r="1166" spans="1:1024" ht="45">
      <c r="A1166" s="250" t="s">
        <v>447</v>
      </c>
      <c r="B1166" s="251"/>
      <c r="C1166" s="251"/>
      <c r="D1166" s="251"/>
      <c r="E1166" s="251"/>
      <c r="F1166" s="251"/>
      <c r="G1166" s="251"/>
      <c r="H1166" s="251"/>
      <c r="I1166" s="251"/>
      <c r="J1166" s="251"/>
      <c r="K1166" s="251"/>
      <c r="L1166" s="252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  <c r="ALZ1166"/>
      <c r="AMA1166"/>
      <c r="AMB1166"/>
      <c r="AMC1166"/>
      <c r="AMD1166"/>
      <c r="AME1166"/>
      <c r="AMF1166"/>
      <c r="AMG1166"/>
      <c r="AMH1166"/>
      <c r="AMI1166"/>
      <c r="AMJ1166"/>
    </row>
    <row r="1167" spans="1:1024" ht="27">
      <c r="A1167" s="253" t="s">
        <v>448</v>
      </c>
      <c r="B1167" s="251"/>
      <c r="C1167" s="251"/>
      <c r="D1167" s="251"/>
      <c r="E1167" s="251"/>
      <c r="F1167" s="251"/>
      <c r="G1167" s="251"/>
      <c r="H1167" s="251"/>
      <c r="I1167" s="251"/>
      <c r="J1167" s="251"/>
      <c r="K1167" s="251"/>
      <c r="L1167" s="252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  <c r="ALZ1167"/>
      <c r="AMA1167"/>
      <c r="AMB1167"/>
      <c r="AMC1167"/>
      <c r="AMD1167"/>
      <c r="AME1167"/>
      <c r="AMF1167"/>
      <c r="AMG1167"/>
      <c r="AMH1167"/>
      <c r="AMI1167"/>
      <c r="AMJ1167"/>
    </row>
    <row r="1168" spans="1:1024" ht="27">
      <c r="A1168" s="253" t="s">
        <v>449</v>
      </c>
      <c r="B1168" s="251"/>
      <c r="C1168" s="251">
        <v>795560767</v>
      </c>
      <c r="D1168" s="251">
        <v>795560767</v>
      </c>
      <c r="E1168" s="251">
        <v>604182061</v>
      </c>
      <c r="F1168" s="251">
        <v>75.900000000000006</v>
      </c>
      <c r="G1168" s="251" t="s">
        <v>450</v>
      </c>
      <c r="H1168" s="251" t="s">
        <v>451</v>
      </c>
      <c r="I1168" s="251" t="s">
        <v>238</v>
      </c>
      <c r="J1168" s="251">
        <v>7000</v>
      </c>
      <c r="K1168" s="251">
        <v>10782</v>
      </c>
      <c r="L1168" s="252">
        <f>(Sheet1!K1168/Sheet1!J1168)*100</f>
        <v>154.02857142857144</v>
      </c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  <c r="ALZ1168"/>
      <c r="AMA1168"/>
      <c r="AMB1168"/>
      <c r="AMC1168"/>
      <c r="AMD1168"/>
      <c r="AME1168"/>
      <c r="AMF1168"/>
      <c r="AMG1168"/>
      <c r="AMH1168"/>
      <c r="AMI1168"/>
      <c r="AMJ1168"/>
    </row>
    <row r="1169" spans="1:1024">
      <c r="A1169" s="253"/>
      <c r="B1169" s="251"/>
      <c r="C1169" s="251"/>
      <c r="D1169" s="251"/>
      <c r="E1169" s="251"/>
      <c r="F1169" s="251"/>
      <c r="G1169" s="251" t="s">
        <v>452</v>
      </c>
      <c r="H1169" s="251" t="s">
        <v>453</v>
      </c>
      <c r="I1169" s="251" t="s">
        <v>238</v>
      </c>
      <c r="J1169" s="251">
        <v>1000</v>
      </c>
      <c r="K1169" s="251">
        <v>737</v>
      </c>
      <c r="L1169" s="252">
        <f>(Sheet1!K1169/Sheet1!J1169)*100</f>
        <v>73.7</v>
      </c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  <c r="VW1169"/>
      <c r="VX1169"/>
      <c r="VY1169"/>
      <c r="VZ1169"/>
      <c r="WA1169"/>
      <c r="WB1169"/>
      <c r="WC1169"/>
      <c r="WD1169"/>
      <c r="WE1169"/>
      <c r="WF1169"/>
      <c r="WG1169"/>
      <c r="WH1169"/>
      <c r="WI1169"/>
      <c r="WJ1169"/>
      <c r="WK1169"/>
      <c r="WL1169"/>
      <c r="WM1169"/>
      <c r="WN1169"/>
      <c r="WO1169"/>
      <c r="WP1169"/>
      <c r="WQ1169"/>
      <c r="WR1169"/>
      <c r="WS1169"/>
      <c r="WT1169"/>
      <c r="WU1169"/>
      <c r="WV1169"/>
      <c r="WW1169"/>
      <c r="WX1169"/>
      <c r="WY1169"/>
      <c r="WZ1169"/>
      <c r="XA1169"/>
      <c r="XB1169"/>
      <c r="XC1169"/>
      <c r="XD1169"/>
      <c r="XE1169"/>
      <c r="XF1169"/>
      <c r="XG1169"/>
      <c r="XH1169"/>
      <c r="XI1169"/>
      <c r="XJ1169"/>
      <c r="XK1169"/>
      <c r="XL1169"/>
      <c r="XM1169"/>
      <c r="XN1169"/>
      <c r="XO1169"/>
      <c r="XP1169"/>
      <c r="XQ1169"/>
      <c r="XR1169"/>
      <c r="XS1169"/>
      <c r="XT1169"/>
      <c r="XU1169"/>
      <c r="XV1169"/>
      <c r="XW1169"/>
      <c r="XX1169"/>
      <c r="XY1169"/>
      <c r="XZ1169"/>
      <c r="YA1169"/>
      <c r="YB1169"/>
      <c r="YC1169"/>
      <c r="YD1169"/>
      <c r="YE1169"/>
      <c r="YF1169"/>
      <c r="YG1169"/>
      <c r="YH1169"/>
      <c r="YI1169"/>
      <c r="YJ1169"/>
      <c r="YK1169"/>
      <c r="YL1169"/>
      <c r="YM1169"/>
      <c r="YN1169"/>
      <c r="YO1169"/>
      <c r="YP1169"/>
      <c r="YQ1169"/>
      <c r="YR1169"/>
      <c r="YS1169"/>
      <c r="YT1169"/>
      <c r="YU1169"/>
      <c r="YV1169"/>
      <c r="YW1169"/>
      <c r="YX1169"/>
      <c r="YY1169"/>
      <c r="YZ1169"/>
      <c r="ZA1169"/>
      <c r="ZB1169"/>
      <c r="ZC1169"/>
      <c r="ZD1169"/>
      <c r="ZE1169"/>
      <c r="ZF1169"/>
      <c r="ZG1169"/>
      <c r="ZH1169"/>
      <c r="ZI1169"/>
      <c r="ZJ1169"/>
      <c r="ZK1169"/>
      <c r="ZL1169"/>
      <c r="ZM1169"/>
      <c r="ZN1169"/>
      <c r="ZO1169"/>
      <c r="ZP1169"/>
      <c r="ZQ1169"/>
      <c r="ZR1169"/>
      <c r="ZS1169"/>
      <c r="ZT1169"/>
      <c r="ZU1169"/>
      <c r="ZV1169"/>
      <c r="ZW1169"/>
      <c r="ZX1169"/>
      <c r="ZY1169"/>
      <c r="ZZ1169"/>
      <c r="AAA1169"/>
      <c r="AAB1169"/>
      <c r="AAC1169"/>
      <c r="AAD1169"/>
      <c r="AAE1169"/>
      <c r="AAF1169"/>
      <c r="AAG1169"/>
      <c r="AAH1169"/>
      <c r="AAI1169"/>
      <c r="AAJ1169"/>
      <c r="AAK1169"/>
      <c r="AAL1169"/>
      <c r="AAM1169"/>
      <c r="AAN1169"/>
      <c r="AAO1169"/>
      <c r="AAP1169"/>
      <c r="AAQ1169"/>
      <c r="AAR1169"/>
      <c r="AAS1169"/>
      <c r="AAT1169"/>
      <c r="AAU1169"/>
      <c r="AAV1169"/>
      <c r="AAW1169"/>
      <c r="AAX1169"/>
      <c r="AAY1169"/>
      <c r="AAZ1169"/>
      <c r="ABA1169"/>
      <c r="ABB1169"/>
      <c r="ABC1169"/>
      <c r="ABD1169"/>
      <c r="ABE1169"/>
      <c r="ABF1169"/>
      <c r="ABG1169"/>
      <c r="ABH1169"/>
      <c r="ABI1169"/>
      <c r="ABJ1169"/>
      <c r="ABK1169"/>
      <c r="ABL1169"/>
      <c r="ABM1169"/>
      <c r="ABN1169"/>
      <c r="ABO1169"/>
      <c r="ABP1169"/>
      <c r="ABQ1169"/>
      <c r="ABR1169"/>
      <c r="ABS1169"/>
      <c r="ABT1169"/>
      <c r="ABU1169"/>
      <c r="ABV1169"/>
      <c r="ABW1169"/>
      <c r="ABX1169"/>
      <c r="ABY1169"/>
      <c r="ABZ1169"/>
      <c r="ACA1169"/>
      <c r="ACB1169"/>
      <c r="ACC1169"/>
      <c r="ACD1169"/>
      <c r="ACE1169"/>
      <c r="ACF1169"/>
      <c r="ACG1169"/>
      <c r="ACH1169"/>
      <c r="ACI1169"/>
      <c r="ACJ1169"/>
      <c r="ACK1169"/>
      <c r="ACL1169"/>
      <c r="ACM1169"/>
      <c r="ACN1169"/>
      <c r="ACO1169"/>
      <c r="ACP1169"/>
      <c r="ACQ1169"/>
      <c r="ACR1169"/>
      <c r="ACS1169"/>
      <c r="ACT1169"/>
      <c r="ACU1169"/>
      <c r="ACV1169"/>
      <c r="ACW1169"/>
      <c r="ACX1169"/>
      <c r="ACY1169"/>
      <c r="ACZ1169"/>
      <c r="ADA1169"/>
      <c r="ADB1169"/>
      <c r="ADC1169"/>
      <c r="ADD1169"/>
      <c r="ADE1169"/>
      <c r="ADF1169"/>
      <c r="ADG1169"/>
      <c r="ADH1169"/>
      <c r="ADI1169"/>
      <c r="ADJ1169"/>
      <c r="ADK1169"/>
      <c r="ADL1169"/>
      <c r="ADM1169"/>
      <c r="ADN1169"/>
      <c r="ADO1169"/>
      <c r="ADP1169"/>
      <c r="ADQ1169"/>
      <c r="ADR1169"/>
      <c r="ADS1169"/>
      <c r="ADT1169"/>
      <c r="ADU1169"/>
      <c r="ADV1169"/>
      <c r="ADW1169"/>
      <c r="ADX1169"/>
      <c r="ADY1169"/>
      <c r="ADZ1169"/>
      <c r="AEA1169"/>
      <c r="AEB1169"/>
      <c r="AEC1169"/>
      <c r="AED1169"/>
      <c r="AEE1169"/>
      <c r="AEF1169"/>
      <c r="AEG1169"/>
      <c r="AEH1169"/>
      <c r="AEI1169"/>
      <c r="AEJ1169"/>
      <c r="AEK1169"/>
      <c r="AEL1169"/>
      <c r="AEM1169"/>
      <c r="AEN1169"/>
      <c r="AEO1169"/>
      <c r="AEP1169"/>
      <c r="AEQ1169"/>
      <c r="AER1169"/>
      <c r="AES1169"/>
      <c r="AET1169"/>
      <c r="AEU1169"/>
      <c r="AEV1169"/>
      <c r="AEW1169"/>
      <c r="AEX1169"/>
      <c r="AEY1169"/>
      <c r="AEZ1169"/>
      <c r="AFA1169"/>
      <c r="AFB1169"/>
      <c r="AFC1169"/>
      <c r="AFD1169"/>
      <c r="AFE1169"/>
      <c r="AFF1169"/>
      <c r="AFG1169"/>
      <c r="AFH1169"/>
      <c r="AFI1169"/>
      <c r="AFJ1169"/>
      <c r="AFK1169"/>
      <c r="AFL1169"/>
      <c r="AFM1169"/>
      <c r="AFN1169"/>
      <c r="AFO1169"/>
      <c r="AFP1169"/>
      <c r="AFQ1169"/>
      <c r="AFR1169"/>
      <c r="AFS1169"/>
      <c r="AFT1169"/>
      <c r="AFU1169"/>
      <c r="AFV1169"/>
      <c r="AFW1169"/>
      <c r="AFX1169"/>
      <c r="AFY1169"/>
      <c r="AFZ1169"/>
      <c r="AGA1169"/>
      <c r="AGB1169"/>
      <c r="AGC1169"/>
      <c r="AGD1169"/>
      <c r="AGE1169"/>
      <c r="AGF1169"/>
      <c r="AGG1169"/>
      <c r="AGH1169"/>
      <c r="AGI1169"/>
      <c r="AGJ1169"/>
      <c r="AGK1169"/>
      <c r="AGL1169"/>
      <c r="AGM1169"/>
      <c r="AGN1169"/>
      <c r="AGO1169"/>
      <c r="AGP1169"/>
      <c r="AGQ1169"/>
      <c r="AGR1169"/>
      <c r="AGS1169"/>
      <c r="AGT1169"/>
      <c r="AGU1169"/>
      <c r="AGV1169"/>
      <c r="AGW1169"/>
      <c r="AGX1169"/>
      <c r="AGY1169"/>
      <c r="AGZ1169"/>
      <c r="AHA1169"/>
      <c r="AHB1169"/>
      <c r="AHC1169"/>
      <c r="AHD1169"/>
      <c r="AHE1169"/>
      <c r="AHF1169"/>
      <c r="AHG1169"/>
      <c r="AHH1169"/>
      <c r="AHI1169"/>
      <c r="AHJ1169"/>
      <c r="AHK1169"/>
      <c r="AHL1169"/>
      <c r="AHM1169"/>
      <c r="AHN1169"/>
      <c r="AHO1169"/>
      <c r="AHP1169"/>
      <c r="AHQ1169"/>
      <c r="AHR1169"/>
      <c r="AHS1169"/>
      <c r="AHT1169"/>
      <c r="AHU1169"/>
      <c r="AHV1169"/>
      <c r="AHW1169"/>
      <c r="AHX1169"/>
      <c r="AHY1169"/>
      <c r="AHZ1169"/>
      <c r="AIA1169"/>
      <c r="AIB1169"/>
      <c r="AIC1169"/>
      <c r="AID1169"/>
      <c r="AIE1169"/>
      <c r="AIF1169"/>
      <c r="AIG1169"/>
      <c r="AIH1169"/>
      <c r="AII1169"/>
      <c r="AIJ1169"/>
      <c r="AIK1169"/>
      <c r="AIL1169"/>
      <c r="AIM1169"/>
      <c r="AIN1169"/>
      <c r="AIO1169"/>
      <c r="AIP1169"/>
      <c r="AIQ1169"/>
      <c r="AIR1169"/>
      <c r="AIS1169"/>
      <c r="AIT1169"/>
      <c r="AIU1169"/>
      <c r="AIV1169"/>
      <c r="AIW1169"/>
      <c r="AIX1169"/>
      <c r="AIY1169"/>
      <c r="AIZ1169"/>
      <c r="AJA1169"/>
      <c r="AJB1169"/>
      <c r="AJC1169"/>
      <c r="AJD1169"/>
      <c r="AJE1169"/>
      <c r="AJF1169"/>
      <c r="AJG1169"/>
      <c r="AJH1169"/>
      <c r="AJI1169"/>
      <c r="AJJ1169"/>
      <c r="AJK1169"/>
      <c r="AJL1169"/>
      <c r="AJM1169"/>
      <c r="AJN1169"/>
      <c r="AJO1169"/>
      <c r="AJP1169"/>
      <c r="AJQ1169"/>
      <c r="AJR1169"/>
      <c r="AJS1169"/>
      <c r="AJT1169"/>
      <c r="AJU1169"/>
      <c r="AJV1169"/>
      <c r="AJW1169"/>
      <c r="AJX1169"/>
      <c r="AJY1169"/>
      <c r="AJZ1169"/>
      <c r="AKA1169"/>
      <c r="AKB1169"/>
      <c r="AKC1169"/>
      <c r="AKD1169"/>
      <c r="AKE1169"/>
      <c r="AKF1169"/>
      <c r="AKG1169"/>
      <c r="AKH1169"/>
      <c r="AKI1169"/>
      <c r="AKJ1169"/>
      <c r="AKK1169"/>
      <c r="AKL1169"/>
      <c r="AKM1169"/>
      <c r="AKN1169"/>
      <c r="AKO1169"/>
      <c r="AKP1169"/>
      <c r="AKQ1169"/>
      <c r="AKR1169"/>
      <c r="AKS1169"/>
      <c r="AKT1169"/>
      <c r="AKU1169"/>
      <c r="AKV1169"/>
      <c r="AKW1169"/>
      <c r="AKX1169"/>
      <c r="AKY1169"/>
      <c r="AKZ1169"/>
      <c r="ALA1169"/>
      <c r="ALB1169"/>
      <c r="ALC1169"/>
      <c r="ALD1169"/>
      <c r="ALE1169"/>
      <c r="ALF1169"/>
      <c r="ALG1169"/>
      <c r="ALH1169"/>
      <c r="ALI1169"/>
      <c r="ALJ1169"/>
      <c r="ALK1169"/>
      <c r="ALL1169"/>
      <c r="ALM1169"/>
      <c r="ALN1169"/>
      <c r="ALO1169"/>
      <c r="ALP1169"/>
      <c r="ALQ1169"/>
      <c r="ALR1169"/>
      <c r="ALS1169"/>
      <c r="ALT1169"/>
      <c r="ALU1169"/>
      <c r="ALV1169"/>
      <c r="ALW1169"/>
      <c r="ALX1169"/>
      <c r="ALY1169"/>
      <c r="ALZ1169"/>
      <c r="AMA1169"/>
      <c r="AMB1169"/>
      <c r="AMC1169"/>
      <c r="AMD1169"/>
      <c r="AME1169"/>
      <c r="AMF1169"/>
      <c r="AMG1169"/>
      <c r="AMH1169"/>
      <c r="AMI1169"/>
      <c r="AMJ1169"/>
    </row>
    <row r="1170" spans="1:1024">
      <c r="A1170" s="253"/>
      <c r="B1170" s="251"/>
      <c r="C1170" s="251"/>
      <c r="D1170" s="251"/>
      <c r="E1170" s="251"/>
      <c r="F1170" s="251"/>
      <c r="G1170" s="251" t="s">
        <v>454</v>
      </c>
      <c r="H1170" s="251" t="s">
        <v>455</v>
      </c>
      <c r="I1170" s="251" t="s">
        <v>238</v>
      </c>
      <c r="J1170" s="251">
        <v>6645</v>
      </c>
      <c r="K1170" s="251">
        <v>10729</v>
      </c>
      <c r="L1170" s="252">
        <f>(Sheet1!K1170/Sheet1!J1170)*100</f>
        <v>161.45974416854779</v>
      </c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  <c r="ALZ1170"/>
      <c r="AMA1170"/>
      <c r="AMB1170"/>
      <c r="AMC1170"/>
      <c r="AMD1170"/>
      <c r="AME1170"/>
      <c r="AMF1170"/>
      <c r="AMG1170"/>
      <c r="AMH1170"/>
      <c r="AMI1170"/>
      <c r="AMJ1170"/>
    </row>
    <row r="1171" spans="1:1024">
      <c r="A1171" s="253"/>
      <c r="B1171" s="251"/>
      <c r="C1171" s="251"/>
      <c r="D1171" s="251"/>
      <c r="E1171" s="251"/>
      <c r="F1171" s="251"/>
      <c r="G1171" s="251" t="s">
        <v>454</v>
      </c>
      <c r="H1171" s="251" t="s">
        <v>456</v>
      </c>
      <c r="I1171" s="251" t="s">
        <v>238</v>
      </c>
      <c r="J1171" s="251">
        <v>1240</v>
      </c>
      <c r="K1171" s="251">
        <v>965</v>
      </c>
      <c r="L1171" s="252">
        <f>(Sheet1!K1171/Sheet1!J1171)*100</f>
        <v>77.822580645161281</v>
      </c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  <c r="VW1171"/>
      <c r="VX1171"/>
      <c r="VY1171"/>
      <c r="VZ1171"/>
      <c r="WA1171"/>
      <c r="WB1171"/>
      <c r="WC1171"/>
      <c r="WD1171"/>
      <c r="WE1171"/>
      <c r="WF1171"/>
      <c r="WG1171"/>
      <c r="WH1171"/>
      <c r="WI1171"/>
      <c r="WJ1171"/>
      <c r="WK1171"/>
      <c r="WL1171"/>
      <c r="WM1171"/>
      <c r="WN1171"/>
      <c r="WO1171"/>
      <c r="WP1171"/>
      <c r="WQ1171"/>
      <c r="WR1171"/>
      <c r="WS1171"/>
      <c r="WT1171"/>
      <c r="WU1171"/>
      <c r="WV1171"/>
      <c r="WW1171"/>
      <c r="WX1171"/>
      <c r="WY1171"/>
      <c r="WZ1171"/>
      <c r="XA1171"/>
      <c r="XB1171"/>
      <c r="XC1171"/>
      <c r="XD1171"/>
      <c r="XE1171"/>
      <c r="XF1171"/>
      <c r="XG1171"/>
      <c r="XH1171"/>
      <c r="XI1171"/>
      <c r="XJ1171"/>
      <c r="XK1171"/>
      <c r="XL1171"/>
      <c r="XM1171"/>
      <c r="XN1171"/>
      <c r="XO1171"/>
      <c r="XP1171"/>
      <c r="XQ1171"/>
      <c r="XR1171"/>
      <c r="XS1171"/>
      <c r="XT1171"/>
      <c r="XU1171"/>
      <c r="XV1171"/>
      <c r="XW1171"/>
      <c r="XX1171"/>
      <c r="XY1171"/>
      <c r="XZ1171"/>
      <c r="YA1171"/>
      <c r="YB1171"/>
      <c r="YC1171"/>
      <c r="YD1171"/>
      <c r="YE1171"/>
      <c r="YF1171"/>
      <c r="YG1171"/>
      <c r="YH1171"/>
      <c r="YI1171"/>
      <c r="YJ1171"/>
      <c r="YK1171"/>
      <c r="YL1171"/>
      <c r="YM1171"/>
      <c r="YN1171"/>
      <c r="YO1171"/>
      <c r="YP1171"/>
      <c r="YQ1171"/>
      <c r="YR1171"/>
      <c r="YS1171"/>
      <c r="YT1171"/>
      <c r="YU1171"/>
      <c r="YV1171"/>
      <c r="YW1171"/>
      <c r="YX1171"/>
      <c r="YY1171"/>
      <c r="YZ1171"/>
      <c r="ZA1171"/>
      <c r="ZB1171"/>
      <c r="ZC1171"/>
      <c r="ZD1171"/>
      <c r="ZE1171"/>
      <c r="ZF1171"/>
      <c r="ZG1171"/>
      <c r="ZH1171"/>
      <c r="ZI1171"/>
      <c r="ZJ1171"/>
      <c r="ZK1171"/>
      <c r="ZL1171"/>
      <c r="ZM1171"/>
      <c r="ZN1171"/>
      <c r="ZO1171"/>
      <c r="ZP1171"/>
      <c r="ZQ1171"/>
      <c r="ZR1171"/>
      <c r="ZS1171"/>
      <c r="ZT1171"/>
      <c r="ZU1171"/>
      <c r="ZV1171"/>
      <c r="ZW1171"/>
      <c r="ZX1171"/>
      <c r="ZY1171"/>
      <c r="ZZ1171"/>
      <c r="AAA1171"/>
      <c r="AAB1171"/>
      <c r="AAC1171"/>
      <c r="AAD1171"/>
      <c r="AAE1171"/>
      <c r="AAF1171"/>
      <c r="AAG1171"/>
      <c r="AAH1171"/>
      <c r="AAI1171"/>
      <c r="AAJ1171"/>
      <c r="AAK1171"/>
      <c r="AAL1171"/>
      <c r="AAM1171"/>
      <c r="AAN1171"/>
      <c r="AAO1171"/>
      <c r="AAP1171"/>
      <c r="AAQ1171"/>
      <c r="AAR1171"/>
      <c r="AAS1171"/>
      <c r="AAT1171"/>
      <c r="AAU1171"/>
      <c r="AAV1171"/>
      <c r="AAW1171"/>
      <c r="AAX1171"/>
      <c r="AAY1171"/>
      <c r="AAZ1171"/>
      <c r="ABA1171"/>
      <c r="ABB1171"/>
      <c r="ABC1171"/>
      <c r="ABD1171"/>
      <c r="ABE1171"/>
      <c r="ABF1171"/>
      <c r="ABG1171"/>
      <c r="ABH1171"/>
      <c r="ABI1171"/>
      <c r="ABJ1171"/>
      <c r="ABK1171"/>
      <c r="ABL1171"/>
      <c r="ABM1171"/>
      <c r="ABN1171"/>
      <c r="ABO1171"/>
      <c r="ABP1171"/>
      <c r="ABQ1171"/>
      <c r="ABR1171"/>
      <c r="ABS1171"/>
      <c r="ABT1171"/>
      <c r="ABU1171"/>
      <c r="ABV1171"/>
      <c r="ABW1171"/>
      <c r="ABX1171"/>
      <c r="ABY1171"/>
      <c r="ABZ1171"/>
      <c r="ACA1171"/>
      <c r="ACB1171"/>
      <c r="ACC1171"/>
      <c r="ACD1171"/>
      <c r="ACE1171"/>
      <c r="ACF1171"/>
      <c r="ACG1171"/>
      <c r="ACH1171"/>
      <c r="ACI1171"/>
      <c r="ACJ1171"/>
      <c r="ACK1171"/>
      <c r="ACL1171"/>
      <c r="ACM1171"/>
      <c r="ACN1171"/>
      <c r="ACO1171"/>
      <c r="ACP1171"/>
      <c r="ACQ1171"/>
      <c r="ACR1171"/>
      <c r="ACS1171"/>
      <c r="ACT1171"/>
      <c r="ACU1171"/>
      <c r="ACV1171"/>
      <c r="ACW1171"/>
      <c r="ACX1171"/>
      <c r="ACY1171"/>
      <c r="ACZ1171"/>
      <c r="ADA1171"/>
      <c r="ADB1171"/>
      <c r="ADC1171"/>
      <c r="ADD1171"/>
      <c r="ADE1171"/>
      <c r="ADF1171"/>
      <c r="ADG1171"/>
      <c r="ADH1171"/>
      <c r="ADI1171"/>
      <c r="ADJ1171"/>
      <c r="ADK1171"/>
      <c r="ADL1171"/>
      <c r="ADM1171"/>
      <c r="ADN1171"/>
      <c r="ADO1171"/>
      <c r="ADP1171"/>
      <c r="ADQ1171"/>
      <c r="ADR1171"/>
      <c r="ADS1171"/>
      <c r="ADT1171"/>
      <c r="ADU1171"/>
      <c r="ADV1171"/>
      <c r="ADW1171"/>
      <c r="ADX1171"/>
      <c r="ADY1171"/>
      <c r="ADZ1171"/>
      <c r="AEA1171"/>
      <c r="AEB1171"/>
      <c r="AEC1171"/>
      <c r="AED1171"/>
      <c r="AEE1171"/>
      <c r="AEF1171"/>
      <c r="AEG1171"/>
      <c r="AEH1171"/>
      <c r="AEI1171"/>
      <c r="AEJ1171"/>
      <c r="AEK1171"/>
      <c r="AEL1171"/>
      <c r="AEM1171"/>
      <c r="AEN1171"/>
      <c r="AEO1171"/>
      <c r="AEP1171"/>
      <c r="AEQ1171"/>
      <c r="AER1171"/>
      <c r="AES1171"/>
      <c r="AET1171"/>
      <c r="AEU1171"/>
      <c r="AEV1171"/>
      <c r="AEW1171"/>
      <c r="AEX1171"/>
      <c r="AEY1171"/>
      <c r="AEZ1171"/>
      <c r="AFA1171"/>
      <c r="AFB1171"/>
      <c r="AFC1171"/>
      <c r="AFD1171"/>
      <c r="AFE1171"/>
      <c r="AFF1171"/>
      <c r="AFG1171"/>
      <c r="AFH1171"/>
      <c r="AFI1171"/>
      <c r="AFJ1171"/>
      <c r="AFK1171"/>
      <c r="AFL1171"/>
      <c r="AFM1171"/>
      <c r="AFN1171"/>
      <c r="AFO1171"/>
      <c r="AFP1171"/>
      <c r="AFQ1171"/>
      <c r="AFR1171"/>
      <c r="AFS1171"/>
      <c r="AFT1171"/>
      <c r="AFU1171"/>
      <c r="AFV1171"/>
      <c r="AFW1171"/>
      <c r="AFX1171"/>
      <c r="AFY1171"/>
      <c r="AFZ1171"/>
      <c r="AGA1171"/>
      <c r="AGB1171"/>
      <c r="AGC1171"/>
      <c r="AGD1171"/>
      <c r="AGE1171"/>
      <c r="AGF1171"/>
      <c r="AGG1171"/>
      <c r="AGH1171"/>
      <c r="AGI1171"/>
      <c r="AGJ1171"/>
      <c r="AGK1171"/>
      <c r="AGL1171"/>
      <c r="AGM1171"/>
      <c r="AGN1171"/>
      <c r="AGO1171"/>
      <c r="AGP1171"/>
      <c r="AGQ1171"/>
      <c r="AGR1171"/>
      <c r="AGS1171"/>
      <c r="AGT1171"/>
      <c r="AGU1171"/>
      <c r="AGV1171"/>
      <c r="AGW1171"/>
      <c r="AGX1171"/>
      <c r="AGY1171"/>
      <c r="AGZ1171"/>
      <c r="AHA1171"/>
      <c r="AHB1171"/>
      <c r="AHC1171"/>
      <c r="AHD1171"/>
      <c r="AHE1171"/>
      <c r="AHF1171"/>
      <c r="AHG1171"/>
      <c r="AHH1171"/>
      <c r="AHI1171"/>
      <c r="AHJ1171"/>
      <c r="AHK1171"/>
      <c r="AHL1171"/>
      <c r="AHM1171"/>
      <c r="AHN1171"/>
      <c r="AHO1171"/>
      <c r="AHP1171"/>
      <c r="AHQ1171"/>
      <c r="AHR1171"/>
      <c r="AHS1171"/>
      <c r="AHT1171"/>
      <c r="AHU1171"/>
      <c r="AHV1171"/>
      <c r="AHW1171"/>
      <c r="AHX1171"/>
      <c r="AHY1171"/>
      <c r="AHZ1171"/>
      <c r="AIA1171"/>
      <c r="AIB1171"/>
      <c r="AIC1171"/>
      <c r="AID1171"/>
      <c r="AIE1171"/>
      <c r="AIF1171"/>
      <c r="AIG1171"/>
      <c r="AIH1171"/>
      <c r="AII1171"/>
      <c r="AIJ1171"/>
      <c r="AIK1171"/>
      <c r="AIL1171"/>
      <c r="AIM1171"/>
      <c r="AIN1171"/>
      <c r="AIO1171"/>
      <c r="AIP1171"/>
      <c r="AIQ1171"/>
      <c r="AIR1171"/>
      <c r="AIS1171"/>
      <c r="AIT1171"/>
      <c r="AIU1171"/>
      <c r="AIV1171"/>
      <c r="AIW1171"/>
      <c r="AIX1171"/>
      <c r="AIY1171"/>
      <c r="AIZ1171"/>
      <c r="AJA1171"/>
      <c r="AJB1171"/>
      <c r="AJC1171"/>
      <c r="AJD1171"/>
      <c r="AJE1171"/>
      <c r="AJF1171"/>
      <c r="AJG1171"/>
      <c r="AJH1171"/>
      <c r="AJI1171"/>
      <c r="AJJ1171"/>
      <c r="AJK1171"/>
      <c r="AJL1171"/>
      <c r="AJM1171"/>
      <c r="AJN1171"/>
      <c r="AJO1171"/>
      <c r="AJP1171"/>
      <c r="AJQ1171"/>
      <c r="AJR1171"/>
      <c r="AJS1171"/>
      <c r="AJT1171"/>
      <c r="AJU1171"/>
      <c r="AJV1171"/>
      <c r="AJW1171"/>
      <c r="AJX1171"/>
      <c r="AJY1171"/>
      <c r="AJZ1171"/>
      <c r="AKA1171"/>
      <c r="AKB1171"/>
      <c r="AKC1171"/>
      <c r="AKD1171"/>
      <c r="AKE1171"/>
      <c r="AKF1171"/>
      <c r="AKG1171"/>
      <c r="AKH1171"/>
      <c r="AKI1171"/>
      <c r="AKJ1171"/>
      <c r="AKK1171"/>
      <c r="AKL1171"/>
      <c r="AKM1171"/>
      <c r="AKN1171"/>
      <c r="AKO1171"/>
      <c r="AKP1171"/>
      <c r="AKQ1171"/>
      <c r="AKR1171"/>
      <c r="AKS1171"/>
      <c r="AKT1171"/>
      <c r="AKU1171"/>
      <c r="AKV1171"/>
      <c r="AKW1171"/>
      <c r="AKX1171"/>
      <c r="AKY1171"/>
      <c r="AKZ1171"/>
      <c r="ALA1171"/>
      <c r="ALB1171"/>
      <c r="ALC1171"/>
      <c r="ALD1171"/>
      <c r="ALE1171"/>
      <c r="ALF1171"/>
      <c r="ALG1171"/>
      <c r="ALH1171"/>
      <c r="ALI1171"/>
      <c r="ALJ1171"/>
      <c r="ALK1171"/>
      <c r="ALL1171"/>
      <c r="ALM1171"/>
      <c r="ALN1171"/>
      <c r="ALO1171"/>
      <c r="ALP1171"/>
      <c r="ALQ1171"/>
      <c r="ALR1171"/>
      <c r="ALS1171"/>
      <c r="ALT1171"/>
      <c r="ALU1171"/>
      <c r="ALV1171"/>
      <c r="ALW1171"/>
      <c r="ALX1171"/>
      <c r="ALY1171"/>
      <c r="ALZ1171"/>
      <c r="AMA1171"/>
      <c r="AMB1171"/>
      <c r="AMC1171"/>
      <c r="AMD1171"/>
      <c r="AME1171"/>
      <c r="AMF1171"/>
      <c r="AMG1171"/>
      <c r="AMH1171"/>
      <c r="AMI1171"/>
      <c r="AMJ1171"/>
    </row>
    <row r="1172" spans="1:1024">
      <c r="A1172" s="253"/>
      <c r="B1172" s="251"/>
      <c r="C1172" s="251"/>
      <c r="D1172" s="251"/>
      <c r="E1172" s="251"/>
      <c r="F1172" s="251"/>
      <c r="G1172" s="251" t="s">
        <v>457</v>
      </c>
      <c r="H1172" s="251" t="s">
        <v>458</v>
      </c>
      <c r="I1172" s="251" t="s">
        <v>238</v>
      </c>
      <c r="J1172" s="251">
        <v>40476</v>
      </c>
      <c r="K1172" s="251">
        <v>40308</v>
      </c>
      <c r="L1172" s="252">
        <f>(Sheet1!K1172/Sheet1!J1172)*100</f>
        <v>99.58493922324341</v>
      </c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  <c r="ALZ1172"/>
      <c r="AMA1172"/>
      <c r="AMB1172"/>
      <c r="AMC1172"/>
      <c r="AMD1172"/>
      <c r="AME1172"/>
      <c r="AMF1172"/>
      <c r="AMG1172"/>
      <c r="AMH1172"/>
      <c r="AMI1172"/>
      <c r="AMJ1172"/>
    </row>
    <row r="1173" spans="1:1024">
      <c r="A1173" s="253"/>
      <c r="B1173" s="251"/>
      <c r="C1173" s="251"/>
      <c r="D1173" s="251"/>
      <c r="E1173" s="251"/>
      <c r="F1173" s="251"/>
      <c r="G1173" s="251"/>
      <c r="H1173" s="251"/>
      <c r="I1173" s="251"/>
      <c r="J1173" s="251"/>
      <c r="K1173" s="251"/>
      <c r="L1173" s="252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  <c r="VW1173"/>
      <c r="VX1173"/>
      <c r="VY1173"/>
      <c r="VZ1173"/>
      <c r="WA1173"/>
      <c r="WB1173"/>
      <c r="WC1173"/>
      <c r="WD1173"/>
      <c r="WE1173"/>
      <c r="WF1173"/>
      <c r="WG1173"/>
      <c r="WH1173"/>
      <c r="WI1173"/>
      <c r="WJ1173"/>
      <c r="WK1173"/>
      <c r="WL1173"/>
      <c r="WM1173"/>
      <c r="WN1173"/>
      <c r="WO1173"/>
      <c r="WP1173"/>
      <c r="WQ1173"/>
      <c r="WR1173"/>
      <c r="WS1173"/>
      <c r="WT1173"/>
      <c r="WU1173"/>
      <c r="WV1173"/>
      <c r="WW1173"/>
      <c r="WX1173"/>
      <c r="WY1173"/>
      <c r="WZ1173"/>
      <c r="XA1173"/>
      <c r="XB1173"/>
      <c r="XC1173"/>
      <c r="XD1173"/>
      <c r="XE1173"/>
      <c r="XF1173"/>
      <c r="XG1173"/>
      <c r="XH1173"/>
      <c r="XI1173"/>
      <c r="XJ1173"/>
      <c r="XK1173"/>
      <c r="XL1173"/>
      <c r="XM1173"/>
      <c r="XN1173"/>
      <c r="XO1173"/>
      <c r="XP1173"/>
      <c r="XQ1173"/>
      <c r="XR1173"/>
      <c r="XS1173"/>
      <c r="XT1173"/>
      <c r="XU1173"/>
      <c r="XV1173"/>
      <c r="XW1173"/>
      <c r="XX1173"/>
      <c r="XY1173"/>
      <c r="XZ1173"/>
      <c r="YA1173"/>
      <c r="YB1173"/>
      <c r="YC1173"/>
      <c r="YD1173"/>
      <c r="YE1173"/>
      <c r="YF1173"/>
      <c r="YG1173"/>
      <c r="YH1173"/>
      <c r="YI1173"/>
      <c r="YJ1173"/>
      <c r="YK1173"/>
      <c r="YL1173"/>
      <c r="YM1173"/>
      <c r="YN1173"/>
      <c r="YO1173"/>
      <c r="YP1173"/>
      <c r="YQ1173"/>
      <c r="YR1173"/>
      <c r="YS1173"/>
      <c r="YT1173"/>
      <c r="YU1173"/>
      <c r="YV1173"/>
      <c r="YW1173"/>
      <c r="YX1173"/>
      <c r="YY1173"/>
      <c r="YZ1173"/>
      <c r="ZA1173"/>
      <c r="ZB1173"/>
      <c r="ZC1173"/>
      <c r="ZD1173"/>
      <c r="ZE1173"/>
      <c r="ZF1173"/>
      <c r="ZG1173"/>
      <c r="ZH1173"/>
      <c r="ZI1173"/>
      <c r="ZJ1173"/>
      <c r="ZK1173"/>
      <c r="ZL1173"/>
      <c r="ZM1173"/>
      <c r="ZN1173"/>
      <c r="ZO1173"/>
      <c r="ZP1173"/>
      <c r="ZQ1173"/>
      <c r="ZR1173"/>
      <c r="ZS1173"/>
      <c r="ZT1173"/>
      <c r="ZU1173"/>
      <c r="ZV1173"/>
      <c r="ZW1173"/>
      <c r="ZX1173"/>
      <c r="ZY1173"/>
      <c r="ZZ1173"/>
      <c r="AAA1173"/>
      <c r="AAB1173"/>
      <c r="AAC1173"/>
      <c r="AAD1173"/>
      <c r="AAE1173"/>
      <c r="AAF1173"/>
      <c r="AAG1173"/>
      <c r="AAH1173"/>
      <c r="AAI1173"/>
      <c r="AAJ1173"/>
      <c r="AAK1173"/>
      <c r="AAL1173"/>
      <c r="AAM1173"/>
      <c r="AAN1173"/>
      <c r="AAO1173"/>
      <c r="AAP1173"/>
      <c r="AAQ1173"/>
      <c r="AAR1173"/>
      <c r="AAS1173"/>
      <c r="AAT1173"/>
      <c r="AAU1173"/>
      <c r="AAV1173"/>
      <c r="AAW1173"/>
      <c r="AAX1173"/>
      <c r="AAY1173"/>
      <c r="AAZ1173"/>
      <c r="ABA1173"/>
      <c r="ABB1173"/>
      <c r="ABC1173"/>
      <c r="ABD1173"/>
      <c r="ABE1173"/>
      <c r="ABF1173"/>
      <c r="ABG1173"/>
      <c r="ABH1173"/>
      <c r="ABI1173"/>
      <c r="ABJ1173"/>
      <c r="ABK1173"/>
      <c r="ABL1173"/>
      <c r="ABM1173"/>
      <c r="ABN1173"/>
      <c r="ABO1173"/>
      <c r="ABP1173"/>
      <c r="ABQ1173"/>
      <c r="ABR1173"/>
      <c r="ABS1173"/>
      <c r="ABT1173"/>
      <c r="ABU1173"/>
      <c r="ABV1173"/>
      <c r="ABW1173"/>
      <c r="ABX1173"/>
      <c r="ABY1173"/>
      <c r="ABZ1173"/>
      <c r="ACA1173"/>
      <c r="ACB1173"/>
      <c r="ACC1173"/>
      <c r="ACD1173"/>
      <c r="ACE1173"/>
      <c r="ACF1173"/>
      <c r="ACG1173"/>
      <c r="ACH1173"/>
      <c r="ACI1173"/>
      <c r="ACJ1173"/>
      <c r="ACK1173"/>
      <c r="ACL1173"/>
      <c r="ACM1173"/>
      <c r="ACN1173"/>
      <c r="ACO1173"/>
      <c r="ACP1173"/>
      <c r="ACQ1173"/>
      <c r="ACR1173"/>
      <c r="ACS1173"/>
      <c r="ACT1173"/>
      <c r="ACU1173"/>
      <c r="ACV1173"/>
      <c r="ACW1173"/>
      <c r="ACX1173"/>
      <c r="ACY1173"/>
      <c r="ACZ1173"/>
      <c r="ADA1173"/>
      <c r="ADB1173"/>
      <c r="ADC1173"/>
      <c r="ADD1173"/>
      <c r="ADE1173"/>
      <c r="ADF1173"/>
      <c r="ADG1173"/>
      <c r="ADH1173"/>
      <c r="ADI1173"/>
      <c r="ADJ1173"/>
      <c r="ADK1173"/>
      <c r="ADL1173"/>
      <c r="ADM1173"/>
      <c r="ADN1173"/>
      <c r="ADO1173"/>
      <c r="ADP1173"/>
      <c r="ADQ1173"/>
      <c r="ADR1173"/>
      <c r="ADS1173"/>
      <c r="ADT1173"/>
      <c r="ADU1173"/>
      <c r="ADV1173"/>
      <c r="ADW1173"/>
      <c r="ADX1173"/>
      <c r="ADY1173"/>
      <c r="ADZ1173"/>
      <c r="AEA1173"/>
      <c r="AEB1173"/>
      <c r="AEC1173"/>
      <c r="AED1173"/>
      <c r="AEE1173"/>
      <c r="AEF1173"/>
      <c r="AEG1173"/>
      <c r="AEH1173"/>
      <c r="AEI1173"/>
      <c r="AEJ1173"/>
      <c r="AEK1173"/>
      <c r="AEL1173"/>
      <c r="AEM1173"/>
      <c r="AEN1173"/>
      <c r="AEO1173"/>
      <c r="AEP1173"/>
      <c r="AEQ1173"/>
      <c r="AER1173"/>
      <c r="AES1173"/>
      <c r="AET1173"/>
      <c r="AEU1173"/>
      <c r="AEV1173"/>
      <c r="AEW1173"/>
      <c r="AEX1173"/>
      <c r="AEY1173"/>
      <c r="AEZ1173"/>
      <c r="AFA1173"/>
      <c r="AFB1173"/>
      <c r="AFC1173"/>
      <c r="AFD1173"/>
      <c r="AFE1173"/>
      <c r="AFF1173"/>
      <c r="AFG1173"/>
      <c r="AFH1173"/>
      <c r="AFI1173"/>
      <c r="AFJ1173"/>
      <c r="AFK1173"/>
      <c r="AFL1173"/>
      <c r="AFM1173"/>
      <c r="AFN1173"/>
      <c r="AFO1173"/>
      <c r="AFP1173"/>
      <c r="AFQ1173"/>
      <c r="AFR1173"/>
      <c r="AFS1173"/>
      <c r="AFT1173"/>
      <c r="AFU1173"/>
      <c r="AFV1173"/>
      <c r="AFW1173"/>
      <c r="AFX1173"/>
      <c r="AFY1173"/>
      <c r="AFZ1173"/>
      <c r="AGA1173"/>
      <c r="AGB1173"/>
      <c r="AGC1173"/>
      <c r="AGD1173"/>
      <c r="AGE1173"/>
      <c r="AGF1173"/>
      <c r="AGG1173"/>
      <c r="AGH1173"/>
      <c r="AGI1173"/>
      <c r="AGJ1173"/>
      <c r="AGK1173"/>
      <c r="AGL1173"/>
      <c r="AGM1173"/>
      <c r="AGN1173"/>
      <c r="AGO1173"/>
      <c r="AGP1173"/>
      <c r="AGQ1173"/>
      <c r="AGR1173"/>
      <c r="AGS1173"/>
      <c r="AGT1173"/>
      <c r="AGU1173"/>
      <c r="AGV1173"/>
      <c r="AGW1173"/>
      <c r="AGX1173"/>
      <c r="AGY1173"/>
      <c r="AGZ1173"/>
      <c r="AHA1173"/>
      <c r="AHB1173"/>
      <c r="AHC1173"/>
      <c r="AHD1173"/>
      <c r="AHE1173"/>
      <c r="AHF1173"/>
      <c r="AHG1173"/>
      <c r="AHH1173"/>
      <c r="AHI1173"/>
      <c r="AHJ1173"/>
      <c r="AHK1173"/>
      <c r="AHL1173"/>
      <c r="AHM1173"/>
      <c r="AHN1173"/>
      <c r="AHO1173"/>
      <c r="AHP1173"/>
      <c r="AHQ1173"/>
      <c r="AHR1173"/>
      <c r="AHS1173"/>
      <c r="AHT1173"/>
      <c r="AHU1173"/>
      <c r="AHV1173"/>
      <c r="AHW1173"/>
      <c r="AHX1173"/>
      <c r="AHY1173"/>
      <c r="AHZ1173"/>
      <c r="AIA1173"/>
      <c r="AIB1173"/>
      <c r="AIC1173"/>
      <c r="AID1173"/>
      <c r="AIE1173"/>
      <c r="AIF1173"/>
      <c r="AIG1173"/>
      <c r="AIH1173"/>
      <c r="AII1173"/>
      <c r="AIJ1173"/>
      <c r="AIK1173"/>
      <c r="AIL1173"/>
      <c r="AIM1173"/>
      <c r="AIN1173"/>
      <c r="AIO1173"/>
      <c r="AIP1173"/>
      <c r="AIQ1173"/>
      <c r="AIR1173"/>
      <c r="AIS1173"/>
      <c r="AIT1173"/>
      <c r="AIU1173"/>
      <c r="AIV1173"/>
      <c r="AIW1173"/>
      <c r="AIX1173"/>
      <c r="AIY1173"/>
      <c r="AIZ1173"/>
      <c r="AJA1173"/>
      <c r="AJB1173"/>
      <c r="AJC1173"/>
      <c r="AJD1173"/>
      <c r="AJE1173"/>
      <c r="AJF1173"/>
      <c r="AJG1173"/>
      <c r="AJH1173"/>
      <c r="AJI1173"/>
      <c r="AJJ1173"/>
      <c r="AJK1173"/>
      <c r="AJL1173"/>
      <c r="AJM1173"/>
      <c r="AJN1173"/>
      <c r="AJO1173"/>
      <c r="AJP1173"/>
      <c r="AJQ1173"/>
      <c r="AJR1173"/>
      <c r="AJS1173"/>
      <c r="AJT1173"/>
      <c r="AJU1173"/>
      <c r="AJV1173"/>
      <c r="AJW1173"/>
      <c r="AJX1173"/>
      <c r="AJY1173"/>
      <c r="AJZ1173"/>
      <c r="AKA1173"/>
      <c r="AKB1173"/>
      <c r="AKC1173"/>
      <c r="AKD1173"/>
      <c r="AKE1173"/>
      <c r="AKF1173"/>
      <c r="AKG1173"/>
      <c r="AKH1173"/>
      <c r="AKI1173"/>
      <c r="AKJ1173"/>
      <c r="AKK1173"/>
      <c r="AKL1173"/>
      <c r="AKM1173"/>
      <c r="AKN1173"/>
      <c r="AKO1173"/>
      <c r="AKP1173"/>
      <c r="AKQ1173"/>
      <c r="AKR1173"/>
      <c r="AKS1173"/>
      <c r="AKT1173"/>
      <c r="AKU1173"/>
      <c r="AKV1173"/>
      <c r="AKW1173"/>
      <c r="AKX1173"/>
      <c r="AKY1173"/>
      <c r="AKZ1173"/>
      <c r="ALA1173"/>
      <c r="ALB1173"/>
      <c r="ALC1173"/>
      <c r="ALD1173"/>
      <c r="ALE1173"/>
      <c r="ALF1173"/>
      <c r="ALG1173"/>
      <c r="ALH1173"/>
      <c r="ALI1173"/>
      <c r="ALJ1173"/>
      <c r="ALK1173"/>
      <c r="ALL1173"/>
      <c r="ALM1173"/>
      <c r="ALN1173"/>
      <c r="ALO1173"/>
      <c r="ALP1173"/>
      <c r="ALQ1173"/>
      <c r="ALR1173"/>
      <c r="ALS1173"/>
      <c r="ALT1173"/>
      <c r="ALU1173"/>
      <c r="ALV1173"/>
      <c r="ALW1173"/>
      <c r="ALX1173"/>
      <c r="ALY1173"/>
      <c r="ALZ1173"/>
      <c r="AMA1173"/>
      <c r="AMB1173"/>
      <c r="AMC1173"/>
      <c r="AMD1173"/>
      <c r="AME1173"/>
      <c r="AMF1173"/>
      <c r="AMG1173"/>
      <c r="AMH1173"/>
      <c r="AMI1173"/>
      <c r="AMJ1173"/>
    </row>
    <row r="1174" spans="1:1024" ht="45">
      <c r="A1174" s="250" t="s">
        <v>324</v>
      </c>
      <c r="B1174" s="251"/>
      <c r="C1174" s="251">
        <v>426513894805</v>
      </c>
      <c r="D1174" s="251">
        <v>523086469517</v>
      </c>
      <c r="E1174" s="251">
        <f>+SUM(Sheet1!E1088:E1173)</f>
        <v>511681743295</v>
      </c>
      <c r="F1174" s="251">
        <v>97.8</v>
      </c>
      <c r="G1174" s="251"/>
      <c r="H1174" s="251"/>
      <c r="I1174" s="251"/>
      <c r="J1174" s="251"/>
      <c r="K1174" s="251"/>
      <c r="L1174" s="252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  <c r="ALZ1174"/>
      <c r="AMA1174"/>
      <c r="AMB1174"/>
      <c r="AMC1174"/>
      <c r="AMD1174"/>
      <c r="AME1174"/>
      <c r="AMF1174"/>
      <c r="AMG1174"/>
      <c r="AMH1174"/>
      <c r="AMI1174"/>
      <c r="AMJ1174"/>
    </row>
    <row r="1175" spans="1:1024">
      <c r="A1175" s="250"/>
      <c r="B1175" s="251"/>
      <c r="C1175" s="251"/>
      <c r="D1175" s="251"/>
      <c r="E1175" s="251"/>
      <c r="F1175" s="251"/>
      <c r="G1175" s="251"/>
      <c r="H1175" s="251"/>
      <c r="I1175" s="251"/>
      <c r="J1175" s="251"/>
      <c r="K1175" s="251"/>
      <c r="L1175" s="252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  <c r="ALZ1175"/>
      <c r="AMA1175"/>
      <c r="AMB1175"/>
      <c r="AMC1175"/>
      <c r="AMD1175"/>
      <c r="AME1175"/>
      <c r="AMF1175"/>
      <c r="AMG1175"/>
      <c r="AMH1175"/>
      <c r="AMI1175"/>
      <c r="AMJ1175"/>
    </row>
    <row r="1176" spans="1:1024" ht="30">
      <c r="A1176" s="254" t="s">
        <v>459</v>
      </c>
      <c r="B1176" s="255"/>
      <c r="C1176" s="255">
        <v>448533593805</v>
      </c>
      <c r="D1176" s="255">
        <v>549606168517</v>
      </c>
      <c r="E1176" s="255">
        <f>+Sheet1!E1174+Sheet1!E1083+Sheet1!E1075</f>
        <v>537683623865</v>
      </c>
      <c r="F1176" s="255">
        <v>97.8</v>
      </c>
      <c r="G1176" s="255"/>
      <c r="H1176" s="255"/>
      <c r="I1176" s="255"/>
      <c r="J1176" s="255"/>
      <c r="K1176" s="255"/>
      <c r="L1176" s="25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  <c r="VW1176"/>
      <c r="VX1176"/>
      <c r="VY1176"/>
      <c r="VZ1176"/>
      <c r="WA1176"/>
      <c r="WB1176"/>
      <c r="WC1176"/>
      <c r="WD1176"/>
      <c r="WE1176"/>
      <c r="WF1176"/>
      <c r="WG1176"/>
      <c r="WH1176"/>
      <c r="WI1176"/>
      <c r="WJ1176"/>
      <c r="WK1176"/>
      <c r="WL1176"/>
      <c r="WM1176"/>
      <c r="WN1176"/>
      <c r="WO1176"/>
      <c r="WP1176"/>
      <c r="WQ1176"/>
      <c r="WR1176"/>
      <c r="WS1176"/>
      <c r="WT1176"/>
      <c r="WU1176"/>
      <c r="WV1176"/>
      <c r="WW1176"/>
      <c r="WX1176"/>
      <c r="WY1176"/>
      <c r="WZ1176"/>
      <c r="XA1176"/>
      <c r="XB1176"/>
      <c r="XC1176"/>
      <c r="XD1176"/>
      <c r="XE1176"/>
      <c r="XF1176"/>
      <c r="XG1176"/>
      <c r="XH1176"/>
      <c r="XI1176"/>
      <c r="XJ1176"/>
      <c r="XK1176"/>
      <c r="XL1176"/>
      <c r="XM1176"/>
      <c r="XN1176"/>
      <c r="XO1176"/>
      <c r="XP1176"/>
      <c r="XQ1176"/>
      <c r="XR1176"/>
      <c r="XS1176"/>
      <c r="XT1176"/>
      <c r="XU1176"/>
      <c r="XV1176"/>
      <c r="XW1176"/>
      <c r="XX1176"/>
      <c r="XY1176"/>
      <c r="XZ1176"/>
      <c r="YA1176"/>
      <c r="YB1176"/>
      <c r="YC1176"/>
      <c r="YD1176"/>
      <c r="YE1176"/>
      <c r="YF1176"/>
      <c r="YG1176"/>
      <c r="YH1176"/>
      <c r="YI1176"/>
      <c r="YJ1176"/>
      <c r="YK1176"/>
      <c r="YL1176"/>
      <c r="YM1176"/>
      <c r="YN1176"/>
      <c r="YO1176"/>
      <c r="YP1176"/>
      <c r="YQ1176"/>
      <c r="YR1176"/>
      <c r="YS1176"/>
      <c r="YT1176"/>
      <c r="YU1176"/>
      <c r="YV1176"/>
      <c r="YW1176"/>
      <c r="YX1176"/>
      <c r="YY1176"/>
      <c r="YZ1176"/>
      <c r="ZA1176"/>
      <c r="ZB1176"/>
      <c r="ZC1176"/>
      <c r="ZD1176"/>
      <c r="ZE1176"/>
      <c r="ZF1176"/>
      <c r="ZG1176"/>
      <c r="ZH1176"/>
      <c r="ZI1176"/>
      <c r="ZJ1176"/>
      <c r="ZK1176"/>
      <c r="ZL1176"/>
      <c r="ZM1176"/>
      <c r="ZN1176"/>
      <c r="ZO1176"/>
      <c r="ZP1176"/>
      <c r="ZQ1176"/>
      <c r="ZR1176"/>
      <c r="ZS1176"/>
      <c r="ZT1176"/>
      <c r="ZU1176"/>
      <c r="ZV1176"/>
      <c r="ZW1176"/>
      <c r="ZX1176"/>
      <c r="ZY1176"/>
      <c r="ZZ1176"/>
      <c r="AAA1176"/>
      <c r="AAB1176"/>
      <c r="AAC1176"/>
      <c r="AAD1176"/>
      <c r="AAE1176"/>
      <c r="AAF1176"/>
      <c r="AAG1176"/>
      <c r="AAH1176"/>
      <c r="AAI1176"/>
      <c r="AAJ1176"/>
      <c r="AAK1176"/>
      <c r="AAL1176"/>
      <c r="AAM1176"/>
      <c r="AAN1176"/>
      <c r="AAO1176"/>
      <c r="AAP1176"/>
      <c r="AAQ1176"/>
      <c r="AAR1176"/>
      <c r="AAS1176"/>
      <c r="AAT1176"/>
      <c r="AAU1176"/>
      <c r="AAV1176"/>
      <c r="AAW1176"/>
      <c r="AAX1176"/>
      <c r="AAY1176"/>
      <c r="AAZ1176"/>
      <c r="ABA1176"/>
      <c r="ABB1176"/>
      <c r="ABC1176"/>
      <c r="ABD1176"/>
      <c r="ABE1176"/>
      <c r="ABF1176"/>
      <c r="ABG1176"/>
      <c r="ABH1176"/>
      <c r="ABI1176"/>
      <c r="ABJ1176"/>
      <c r="ABK1176"/>
      <c r="ABL1176"/>
      <c r="ABM1176"/>
      <c r="ABN1176"/>
      <c r="ABO1176"/>
      <c r="ABP1176"/>
      <c r="ABQ1176"/>
      <c r="ABR1176"/>
      <c r="ABS1176"/>
      <c r="ABT1176"/>
      <c r="ABU1176"/>
      <c r="ABV1176"/>
      <c r="ABW1176"/>
      <c r="ABX1176"/>
      <c r="ABY1176"/>
      <c r="ABZ1176"/>
      <c r="ACA1176"/>
      <c r="ACB1176"/>
      <c r="ACC1176"/>
      <c r="ACD1176"/>
      <c r="ACE1176"/>
      <c r="ACF1176"/>
      <c r="ACG1176"/>
      <c r="ACH1176"/>
      <c r="ACI1176"/>
      <c r="ACJ1176"/>
      <c r="ACK1176"/>
      <c r="ACL1176"/>
      <c r="ACM1176"/>
      <c r="ACN1176"/>
      <c r="ACO1176"/>
      <c r="ACP1176"/>
      <c r="ACQ1176"/>
      <c r="ACR1176"/>
      <c r="ACS1176"/>
      <c r="ACT1176"/>
      <c r="ACU1176"/>
      <c r="ACV1176"/>
      <c r="ACW1176"/>
      <c r="ACX1176"/>
      <c r="ACY1176"/>
      <c r="ACZ1176"/>
      <c r="ADA1176"/>
      <c r="ADB1176"/>
      <c r="ADC1176"/>
      <c r="ADD1176"/>
      <c r="ADE1176"/>
      <c r="ADF1176"/>
      <c r="ADG1176"/>
      <c r="ADH1176"/>
      <c r="ADI1176"/>
      <c r="ADJ1176"/>
      <c r="ADK1176"/>
      <c r="ADL1176"/>
      <c r="ADM1176"/>
      <c r="ADN1176"/>
      <c r="ADO1176"/>
      <c r="ADP1176"/>
      <c r="ADQ1176"/>
      <c r="ADR1176"/>
      <c r="ADS1176"/>
      <c r="ADT1176"/>
      <c r="ADU1176"/>
      <c r="ADV1176"/>
      <c r="ADW1176"/>
      <c r="ADX1176"/>
      <c r="ADY1176"/>
      <c r="ADZ1176"/>
      <c r="AEA1176"/>
      <c r="AEB1176"/>
      <c r="AEC1176"/>
      <c r="AED1176"/>
      <c r="AEE1176"/>
      <c r="AEF1176"/>
      <c r="AEG1176"/>
      <c r="AEH1176"/>
      <c r="AEI1176"/>
      <c r="AEJ1176"/>
      <c r="AEK1176"/>
      <c r="AEL1176"/>
      <c r="AEM1176"/>
      <c r="AEN1176"/>
      <c r="AEO1176"/>
      <c r="AEP1176"/>
      <c r="AEQ1176"/>
      <c r="AER1176"/>
      <c r="AES1176"/>
      <c r="AET1176"/>
      <c r="AEU1176"/>
      <c r="AEV1176"/>
      <c r="AEW1176"/>
      <c r="AEX1176"/>
      <c r="AEY1176"/>
      <c r="AEZ1176"/>
      <c r="AFA1176"/>
      <c r="AFB1176"/>
      <c r="AFC1176"/>
      <c r="AFD1176"/>
      <c r="AFE1176"/>
      <c r="AFF1176"/>
      <c r="AFG1176"/>
      <c r="AFH1176"/>
      <c r="AFI1176"/>
      <c r="AFJ1176"/>
      <c r="AFK1176"/>
      <c r="AFL1176"/>
      <c r="AFM1176"/>
      <c r="AFN1176"/>
      <c r="AFO1176"/>
      <c r="AFP1176"/>
      <c r="AFQ1176"/>
      <c r="AFR1176"/>
      <c r="AFS1176"/>
      <c r="AFT1176"/>
      <c r="AFU1176"/>
      <c r="AFV1176"/>
      <c r="AFW1176"/>
      <c r="AFX1176"/>
      <c r="AFY1176"/>
      <c r="AFZ1176"/>
      <c r="AGA1176"/>
      <c r="AGB1176"/>
      <c r="AGC1176"/>
      <c r="AGD1176"/>
      <c r="AGE1176"/>
      <c r="AGF1176"/>
      <c r="AGG1176"/>
      <c r="AGH1176"/>
      <c r="AGI1176"/>
      <c r="AGJ1176"/>
      <c r="AGK1176"/>
      <c r="AGL1176"/>
      <c r="AGM1176"/>
      <c r="AGN1176"/>
      <c r="AGO1176"/>
      <c r="AGP1176"/>
      <c r="AGQ1176"/>
      <c r="AGR1176"/>
      <c r="AGS1176"/>
      <c r="AGT1176"/>
      <c r="AGU1176"/>
      <c r="AGV1176"/>
      <c r="AGW1176"/>
      <c r="AGX1176"/>
      <c r="AGY1176"/>
      <c r="AGZ1176"/>
      <c r="AHA1176"/>
      <c r="AHB1176"/>
      <c r="AHC1176"/>
      <c r="AHD1176"/>
      <c r="AHE1176"/>
      <c r="AHF1176"/>
      <c r="AHG1176"/>
      <c r="AHH1176"/>
      <c r="AHI1176"/>
      <c r="AHJ1176"/>
      <c r="AHK1176"/>
      <c r="AHL1176"/>
      <c r="AHM1176"/>
      <c r="AHN1176"/>
      <c r="AHO1176"/>
      <c r="AHP1176"/>
      <c r="AHQ1176"/>
      <c r="AHR1176"/>
      <c r="AHS1176"/>
      <c r="AHT1176"/>
      <c r="AHU1176"/>
      <c r="AHV1176"/>
      <c r="AHW1176"/>
      <c r="AHX1176"/>
      <c r="AHY1176"/>
      <c r="AHZ1176"/>
      <c r="AIA1176"/>
      <c r="AIB1176"/>
      <c r="AIC1176"/>
      <c r="AID1176"/>
      <c r="AIE1176"/>
      <c r="AIF1176"/>
      <c r="AIG1176"/>
      <c r="AIH1176"/>
      <c r="AII1176"/>
      <c r="AIJ1176"/>
      <c r="AIK1176"/>
      <c r="AIL1176"/>
      <c r="AIM1176"/>
      <c r="AIN1176"/>
      <c r="AIO1176"/>
      <c r="AIP1176"/>
      <c r="AIQ1176"/>
      <c r="AIR1176"/>
      <c r="AIS1176"/>
      <c r="AIT1176"/>
      <c r="AIU1176"/>
      <c r="AIV1176"/>
      <c r="AIW1176"/>
      <c r="AIX1176"/>
      <c r="AIY1176"/>
      <c r="AIZ1176"/>
      <c r="AJA1176"/>
      <c r="AJB1176"/>
      <c r="AJC1176"/>
      <c r="AJD1176"/>
      <c r="AJE1176"/>
      <c r="AJF1176"/>
      <c r="AJG1176"/>
      <c r="AJH1176"/>
      <c r="AJI1176"/>
      <c r="AJJ1176"/>
      <c r="AJK1176"/>
      <c r="AJL1176"/>
      <c r="AJM1176"/>
      <c r="AJN1176"/>
      <c r="AJO1176"/>
      <c r="AJP1176"/>
      <c r="AJQ1176"/>
      <c r="AJR1176"/>
      <c r="AJS1176"/>
      <c r="AJT1176"/>
      <c r="AJU1176"/>
      <c r="AJV1176"/>
      <c r="AJW1176"/>
      <c r="AJX1176"/>
      <c r="AJY1176"/>
      <c r="AJZ1176"/>
      <c r="AKA1176"/>
      <c r="AKB1176"/>
      <c r="AKC1176"/>
      <c r="AKD1176"/>
      <c r="AKE1176"/>
      <c r="AKF1176"/>
      <c r="AKG1176"/>
      <c r="AKH1176"/>
      <c r="AKI1176"/>
      <c r="AKJ1176"/>
      <c r="AKK1176"/>
      <c r="AKL1176"/>
      <c r="AKM1176"/>
      <c r="AKN1176"/>
      <c r="AKO1176"/>
      <c r="AKP1176"/>
      <c r="AKQ1176"/>
      <c r="AKR1176"/>
      <c r="AKS1176"/>
      <c r="AKT1176"/>
      <c r="AKU1176"/>
      <c r="AKV1176"/>
      <c r="AKW1176"/>
      <c r="AKX1176"/>
      <c r="AKY1176"/>
      <c r="AKZ1176"/>
      <c r="ALA1176"/>
      <c r="ALB1176"/>
      <c r="ALC1176"/>
      <c r="ALD1176"/>
      <c r="ALE1176"/>
      <c r="ALF1176"/>
      <c r="ALG1176"/>
      <c r="ALH1176"/>
      <c r="ALI1176"/>
      <c r="ALJ1176"/>
      <c r="ALK1176"/>
      <c r="ALL1176"/>
      <c r="ALM1176"/>
      <c r="ALN1176"/>
      <c r="ALO1176"/>
      <c r="ALP1176"/>
      <c r="ALQ1176"/>
      <c r="ALR1176"/>
      <c r="ALS1176"/>
      <c r="ALT1176"/>
      <c r="ALU1176"/>
      <c r="ALV1176"/>
      <c r="ALW1176"/>
      <c r="ALX1176"/>
      <c r="ALY1176"/>
      <c r="ALZ1176"/>
      <c r="AMA1176"/>
      <c r="AMB1176"/>
      <c r="AMC1176"/>
      <c r="AMD1176"/>
      <c r="AME1176"/>
      <c r="AMF1176"/>
      <c r="AMG1176"/>
      <c r="AMH1176"/>
      <c r="AMI1176"/>
      <c r="AMJ1176"/>
    </row>
    <row r="1177" spans="1:1024">
      <c r="A1177" s="246"/>
      <c r="B1177" s="246"/>
      <c r="C1177" s="246"/>
      <c r="D1177" s="246"/>
      <c r="E1177" s="246"/>
      <c r="F1177" s="246"/>
      <c r="G1177" s="246"/>
      <c r="H1177" s="246"/>
      <c r="I1177" s="246"/>
      <c r="J1177" s="246"/>
      <c r="K1177" s="246"/>
      <c r="L1177" s="246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  <c r="ALZ1177"/>
      <c r="AMA1177"/>
      <c r="AMB1177"/>
      <c r="AMC1177"/>
      <c r="AMD1177"/>
      <c r="AME1177"/>
      <c r="AMF1177"/>
      <c r="AMG1177"/>
      <c r="AMH1177"/>
      <c r="AMI1177"/>
      <c r="AMJ1177"/>
    </row>
    <row r="1178" spans="1:1024" ht="15" customHeight="1">
      <c r="A1178" s="466" t="s">
        <v>547</v>
      </c>
      <c r="B1178" s="466"/>
      <c r="C1178" s="466"/>
      <c r="D1178" s="466"/>
      <c r="E1178" s="466"/>
      <c r="F1178" s="466"/>
      <c r="G1178" s="466"/>
      <c r="H1178" s="466"/>
      <c r="I1178" s="466"/>
      <c r="J1178" s="466"/>
      <c r="K1178" s="466"/>
      <c r="L1178" s="466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  <c r="VW1178"/>
      <c r="VX1178"/>
      <c r="VY1178"/>
      <c r="VZ1178"/>
      <c r="WA1178"/>
      <c r="WB1178"/>
      <c r="WC1178"/>
      <c r="WD1178"/>
      <c r="WE1178"/>
      <c r="WF1178"/>
      <c r="WG1178"/>
      <c r="WH1178"/>
      <c r="WI1178"/>
      <c r="WJ1178"/>
      <c r="WK1178"/>
      <c r="WL1178"/>
      <c r="WM1178"/>
      <c r="WN1178"/>
      <c r="WO1178"/>
      <c r="WP1178"/>
      <c r="WQ1178"/>
      <c r="WR1178"/>
      <c r="WS1178"/>
      <c r="WT1178"/>
      <c r="WU1178"/>
      <c r="WV1178"/>
      <c r="WW1178"/>
      <c r="WX1178"/>
      <c r="WY1178"/>
      <c r="WZ1178"/>
      <c r="XA1178"/>
      <c r="XB1178"/>
      <c r="XC1178"/>
      <c r="XD1178"/>
      <c r="XE1178"/>
      <c r="XF1178"/>
      <c r="XG1178"/>
      <c r="XH1178"/>
      <c r="XI1178"/>
      <c r="XJ1178"/>
      <c r="XK1178"/>
      <c r="XL1178"/>
      <c r="XM1178"/>
      <c r="XN1178"/>
      <c r="XO1178"/>
      <c r="XP1178"/>
      <c r="XQ1178"/>
      <c r="XR1178"/>
      <c r="XS1178"/>
      <c r="XT1178"/>
      <c r="XU1178"/>
      <c r="XV1178"/>
      <c r="XW1178"/>
      <c r="XX1178"/>
      <c r="XY1178"/>
      <c r="XZ1178"/>
      <c r="YA1178"/>
      <c r="YB1178"/>
      <c r="YC1178"/>
      <c r="YD1178"/>
      <c r="YE1178"/>
      <c r="YF1178"/>
      <c r="YG1178"/>
      <c r="YH1178"/>
      <c r="YI1178"/>
      <c r="YJ1178"/>
      <c r="YK1178"/>
      <c r="YL1178"/>
      <c r="YM1178"/>
      <c r="YN1178"/>
      <c r="YO1178"/>
      <c r="YP1178"/>
      <c r="YQ1178"/>
      <c r="YR1178"/>
      <c r="YS1178"/>
      <c r="YT1178"/>
      <c r="YU1178"/>
      <c r="YV1178"/>
      <c r="YW1178"/>
      <c r="YX1178"/>
      <c r="YY1178"/>
      <c r="YZ1178"/>
      <c r="ZA1178"/>
      <c r="ZB1178"/>
      <c r="ZC1178"/>
      <c r="ZD1178"/>
      <c r="ZE1178"/>
      <c r="ZF1178"/>
      <c r="ZG1178"/>
      <c r="ZH1178"/>
      <c r="ZI1178"/>
      <c r="ZJ1178"/>
      <c r="ZK1178"/>
      <c r="ZL1178"/>
      <c r="ZM1178"/>
      <c r="ZN1178"/>
      <c r="ZO1178"/>
      <c r="ZP1178"/>
      <c r="ZQ1178"/>
      <c r="ZR1178"/>
      <c r="ZS1178"/>
      <c r="ZT1178"/>
      <c r="ZU1178"/>
      <c r="ZV1178"/>
      <c r="ZW1178"/>
      <c r="ZX1178"/>
      <c r="ZY1178"/>
      <c r="ZZ1178"/>
      <c r="AAA1178"/>
      <c r="AAB1178"/>
      <c r="AAC1178"/>
      <c r="AAD1178"/>
      <c r="AAE1178"/>
      <c r="AAF1178"/>
      <c r="AAG1178"/>
      <c r="AAH1178"/>
      <c r="AAI1178"/>
      <c r="AAJ1178"/>
      <c r="AAK1178"/>
      <c r="AAL1178"/>
      <c r="AAM1178"/>
      <c r="AAN1178"/>
      <c r="AAO1178"/>
      <c r="AAP1178"/>
      <c r="AAQ1178"/>
      <c r="AAR1178"/>
      <c r="AAS1178"/>
      <c r="AAT1178"/>
      <c r="AAU1178"/>
      <c r="AAV1178"/>
      <c r="AAW1178"/>
      <c r="AAX1178"/>
      <c r="AAY1178"/>
      <c r="AAZ1178"/>
      <c r="ABA1178"/>
      <c r="ABB1178"/>
      <c r="ABC1178"/>
      <c r="ABD1178"/>
      <c r="ABE1178"/>
      <c r="ABF1178"/>
      <c r="ABG1178"/>
      <c r="ABH1178"/>
      <c r="ABI1178"/>
      <c r="ABJ1178"/>
      <c r="ABK1178"/>
      <c r="ABL1178"/>
      <c r="ABM1178"/>
      <c r="ABN1178"/>
      <c r="ABO1178"/>
      <c r="ABP1178"/>
      <c r="ABQ1178"/>
      <c r="ABR1178"/>
      <c r="ABS1178"/>
      <c r="ABT1178"/>
      <c r="ABU1178"/>
      <c r="ABV1178"/>
      <c r="ABW1178"/>
      <c r="ABX1178"/>
      <c r="ABY1178"/>
      <c r="ABZ1178"/>
      <c r="ACA1178"/>
      <c r="ACB1178"/>
      <c r="ACC1178"/>
      <c r="ACD1178"/>
      <c r="ACE1178"/>
      <c r="ACF1178"/>
      <c r="ACG1178"/>
      <c r="ACH1178"/>
      <c r="ACI1178"/>
      <c r="ACJ1178"/>
      <c r="ACK1178"/>
      <c r="ACL1178"/>
      <c r="ACM1178"/>
      <c r="ACN1178"/>
      <c r="ACO1178"/>
      <c r="ACP1178"/>
      <c r="ACQ1178"/>
      <c r="ACR1178"/>
      <c r="ACS1178"/>
      <c r="ACT1178"/>
      <c r="ACU1178"/>
      <c r="ACV1178"/>
      <c r="ACW1178"/>
      <c r="ACX1178"/>
      <c r="ACY1178"/>
      <c r="ACZ1178"/>
      <c r="ADA1178"/>
      <c r="ADB1178"/>
      <c r="ADC1178"/>
      <c r="ADD1178"/>
      <c r="ADE1178"/>
      <c r="ADF1178"/>
      <c r="ADG1178"/>
      <c r="ADH1178"/>
      <c r="ADI1178"/>
      <c r="ADJ1178"/>
      <c r="ADK1178"/>
      <c r="ADL1178"/>
      <c r="ADM1178"/>
      <c r="ADN1178"/>
      <c r="ADO1178"/>
      <c r="ADP1178"/>
      <c r="ADQ1178"/>
      <c r="ADR1178"/>
      <c r="ADS1178"/>
      <c r="ADT1178"/>
      <c r="ADU1178"/>
      <c r="ADV1178"/>
      <c r="ADW1178"/>
      <c r="ADX1178"/>
      <c r="ADY1178"/>
      <c r="ADZ1178"/>
      <c r="AEA1178"/>
      <c r="AEB1178"/>
      <c r="AEC1178"/>
      <c r="AED1178"/>
      <c r="AEE1178"/>
      <c r="AEF1178"/>
      <c r="AEG1178"/>
      <c r="AEH1178"/>
      <c r="AEI1178"/>
      <c r="AEJ1178"/>
      <c r="AEK1178"/>
      <c r="AEL1178"/>
      <c r="AEM1178"/>
      <c r="AEN1178"/>
      <c r="AEO1178"/>
      <c r="AEP1178"/>
      <c r="AEQ1178"/>
      <c r="AER1178"/>
      <c r="AES1178"/>
      <c r="AET1178"/>
      <c r="AEU1178"/>
      <c r="AEV1178"/>
      <c r="AEW1178"/>
      <c r="AEX1178"/>
      <c r="AEY1178"/>
      <c r="AEZ1178"/>
      <c r="AFA1178"/>
      <c r="AFB1178"/>
      <c r="AFC1178"/>
      <c r="AFD1178"/>
      <c r="AFE1178"/>
      <c r="AFF1178"/>
      <c r="AFG1178"/>
      <c r="AFH1178"/>
      <c r="AFI1178"/>
      <c r="AFJ1178"/>
      <c r="AFK1178"/>
      <c r="AFL1178"/>
      <c r="AFM1178"/>
      <c r="AFN1178"/>
      <c r="AFO1178"/>
      <c r="AFP1178"/>
      <c r="AFQ1178"/>
      <c r="AFR1178"/>
      <c r="AFS1178"/>
      <c r="AFT1178"/>
      <c r="AFU1178"/>
      <c r="AFV1178"/>
      <c r="AFW1178"/>
      <c r="AFX1178"/>
      <c r="AFY1178"/>
      <c r="AFZ1178"/>
      <c r="AGA1178"/>
      <c r="AGB1178"/>
      <c r="AGC1178"/>
      <c r="AGD1178"/>
      <c r="AGE1178"/>
      <c r="AGF1178"/>
      <c r="AGG1178"/>
      <c r="AGH1178"/>
      <c r="AGI1178"/>
      <c r="AGJ1178"/>
      <c r="AGK1178"/>
      <c r="AGL1178"/>
      <c r="AGM1178"/>
      <c r="AGN1178"/>
      <c r="AGO1178"/>
      <c r="AGP1178"/>
      <c r="AGQ1178"/>
      <c r="AGR1178"/>
      <c r="AGS1178"/>
      <c r="AGT1178"/>
      <c r="AGU1178"/>
      <c r="AGV1178"/>
      <c r="AGW1178"/>
      <c r="AGX1178"/>
      <c r="AGY1178"/>
      <c r="AGZ1178"/>
      <c r="AHA1178"/>
      <c r="AHB1178"/>
      <c r="AHC1178"/>
      <c r="AHD1178"/>
      <c r="AHE1178"/>
      <c r="AHF1178"/>
      <c r="AHG1178"/>
      <c r="AHH1178"/>
      <c r="AHI1178"/>
      <c r="AHJ1178"/>
      <c r="AHK1178"/>
      <c r="AHL1178"/>
      <c r="AHM1178"/>
      <c r="AHN1178"/>
      <c r="AHO1178"/>
      <c r="AHP1178"/>
      <c r="AHQ1178"/>
      <c r="AHR1178"/>
      <c r="AHS1178"/>
      <c r="AHT1178"/>
      <c r="AHU1178"/>
      <c r="AHV1178"/>
      <c r="AHW1178"/>
      <c r="AHX1178"/>
      <c r="AHY1178"/>
      <c r="AHZ1178"/>
      <c r="AIA1178"/>
      <c r="AIB1178"/>
      <c r="AIC1178"/>
      <c r="AID1178"/>
      <c r="AIE1178"/>
      <c r="AIF1178"/>
      <c r="AIG1178"/>
      <c r="AIH1178"/>
      <c r="AII1178"/>
      <c r="AIJ1178"/>
      <c r="AIK1178"/>
      <c r="AIL1178"/>
      <c r="AIM1178"/>
      <c r="AIN1178"/>
      <c r="AIO1178"/>
      <c r="AIP1178"/>
      <c r="AIQ1178"/>
      <c r="AIR1178"/>
      <c r="AIS1178"/>
      <c r="AIT1178"/>
      <c r="AIU1178"/>
      <c r="AIV1178"/>
      <c r="AIW1178"/>
      <c r="AIX1178"/>
      <c r="AIY1178"/>
      <c r="AIZ1178"/>
      <c r="AJA1178"/>
      <c r="AJB1178"/>
      <c r="AJC1178"/>
      <c r="AJD1178"/>
      <c r="AJE1178"/>
      <c r="AJF1178"/>
      <c r="AJG1178"/>
      <c r="AJH1178"/>
      <c r="AJI1178"/>
      <c r="AJJ1178"/>
      <c r="AJK1178"/>
      <c r="AJL1178"/>
      <c r="AJM1178"/>
      <c r="AJN1178"/>
      <c r="AJO1178"/>
      <c r="AJP1178"/>
      <c r="AJQ1178"/>
      <c r="AJR1178"/>
      <c r="AJS1178"/>
      <c r="AJT1178"/>
      <c r="AJU1178"/>
      <c r="AJV1178"/>
      <c r="AJW1178"/>
      <c r="AJX1178"/>
      <c r="AJY1178"/>
      <c r="AJZ1178"/>
      <c r="AKA1178"/>
      <c r="AKB1178"/>
      <c r="AKC1178"/>
      <c r="AKD1178"/>
      <c r="AKE1178"/>
      <c r="AKF1178"/>
      <c r="AKG1178"/>
      <c r="AKH1178"/>
      <c r="AKI1178"/>
      <c r="AKJ1178"/>
      <c r="AKK1178"/>
      <c r="AKL1178"/>
      <c r="AKM1178"/>
      <c r="AKN1178"/>
      <c r="AKO1178"/>
      <c r="AKP1178"/>
      <c r="AKQ1178"/>
      <c r="AKR1178"/>
      <c r="AKS1178"/>
      <c r="AKT1178"/>
      <c r="AKU1178"/>
      <c r="AKV1178"/>
      <c r="AKW1178"/>
      <c r="AKX1178"/>
      <c r="AKY1178"/>
      <c r="AKZ1178"/>
      <c r="ALA1178"/>
      <c r="ALB1178"/>
      <c r="ALC1178"/>
      <c r="ALD1178"/>
      <c r="ALE1178"/>
      <c r="ALF1178"/>
      <c r="ALG1178"/>
      <c r="ALH1178"/>
      <c r="ALI1178"/>
      <c r="ALJ1178"/>
      <c r="ALK1178"/>
      <c r="ALL1178"/>
      <c r="ALM1178"/>
      <c r="ALN1178"/>
      <c r="ALO1178"/>
      <c r="ALP1178"/>
      <c r="ALQ1178"/>
      <c r="ALR1178"/>
      <c r="ALS1178"/>
      <c r="ALT1178"/>
      <c r="ALU1178"/>
      <c r="ALV1178"/>
      <c r="ALW1178"/>
      <c r="ALX1178"/>
      <c r="ALY1178"/>
      <c r="ALZ1178"/>
      <c r="AMA1178"/>
      <c r="AMB1178"/>
      <c r="AMC1178"/>
      <c r="AMD1178"/>
      <c r="AME1178"/>
      <c r="AMF1178"/>
      <c r="AMG1178"/>
      <c r="AMH1178"/>
      <c r="AMI1178"/>
      <c r="AMJ1178"/>
    </row>
    <row r="1179" spans="1:1024">
      <c r="A1179" s="466"/>
      <c r="B1179" s="466"/>
      <c r="C1179" s="466"/>
      <c r="D1179" s="466"/>
      <c r="E1179" s="466"/>
      <c r="F1179" s="466"/>
      <c r="G1179" s="466"/>
      <c r="H1179" s="466"/>
      <c r="I1179" s="466"/>
      <c r="J1179" s="466"/>
      <c r="K1179" s="466"/>
      <c r="L1179" s="466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  <c r="ALZ1179"/>
      <c r="AMA1179"/>
      <c r="AMB1179"/>
      <c r="AMC1179"/>
      <c r="AMD1179"/>
      <c r="AME1179"/>
      <c r="AMF1179"/>
      <c r="AMG1179"/>
      <c r="AMH1179"/>
      <c r="AMI1179"/>
      <c r="AMJ1179"/>
    </row>
    <row r="1180" spans="1:1024">
      <c r="A1180"/>
      <c r="B1180"/>
      <c r="C1180"/>
      <c r="D1180"/>
      <c r="E1180"/>
      <c r="F1180"/>
      <c r="G1180"/>
      <c r="H1180"/>
      <c r="I1180" s="257"/>
      <c r="J1180" s="257"/>
      <c r="K1180" s="257"/>
      <c r="L1180" s="257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  <c r="VW1180"/>
      <c r="VX1180"/>
      <c r="VY1180"/>
      <c r="VZ1180"/>
      <c r="WA1180"/>
      <c r="WB1180"/>
      <c r="WC1180"/>
      <c r="WD1180"/>
      <c r="WE1180"/>
      <c r="WF1180"/>
      <c r="WG1180"/>
      <c r="WH1180"/>
      <c r="WI1180"/>
      <c r="WJ1180"/>
      <c r="WK1180"/>
      <c r="WL1180"/>
      <c r="WM1180"/>
      <c r="WN1180"/>
      <c r="WO1180"/>
      <c r="WP1180"/>
      <c r="WQ1180"/>
      <c r="WR1180"/>
      <c r="WS1180"/>
      <c r="WT1180"/>
      <c r="WU1180"/>
      <c r="WV1180"/>
      <c r="WW1180"/>
      <c r="WX1180"/>
      <c r="WY1180"/>
      <c r="WZ1180"/>
      <c r="XA1180"/>
      <c r="XB1180"/>
      <c r="XC1180"/>
      <c r="XD1180"/>
      <c r="XE1180"/>
      <c r="XF1180"/>
      <c r="XG1180"/>
      <c r="XH1180"/>
      <c r="XI1180"/>
      <c r="XJ1180"/>
      <c r="XK1180"/>
      <c r="XL1180"/>
      <c r="XM1180"/>
      <c r="XN1180"/>
      <c r="XO1180"/>
      <c r="XP1180"/>
      <c r="XQ1180"/>
      <c r="XR1180"/>
      <c r="XS1180"/>
      <c r="XT1180"/>
      <c r="XU1180"/>
      <c r="XV1180"/>
      <c r="XW1180"/>
      <c r="XX1180"/>
      <c r="XY1180"/>
      <c r="XZ1180"/>
      <c r="YA1180"/>
      <c r="YB1180"/>
      <c r="YC1180"/>
      <c r="YD1180"/>
      <c r="YE1180"/>
      <c r="YF1180"/>
      <c r="YG1180"/>
      <c r="YH1180"/>
      <c r="YI1180"/>
      <c r="YJ1180"/>
      <c r="YK1180"/>
      <c r="YL1180"/>
      <c r="YM1180"/>
      <c r="YN1180"/>
      <c r="YO1180"/>
      <c r="YP1180"/>
      <c r="YQ1180"/>
      <c r="YR1180"/>
      <c r="YS1180"/>
      <c r="YT1180"/>
      <c r="YU1180"/>
      <c r="YV1180"/>
      <c r="YW1180"/>
      <c r="YX1180"/>
      <c r="YY1180"/>
      <c r="YZ1180"/>
      <c r="ZA1180"/>
      <c r="ZB1180"/>
      <c r="ZC1180"/>
      <c r="ZD1180"/>
      <c r="ZE1180"/>
      <c r="ZF1180"/>
      <c r="ZG1180"/>
      <c r="ZH1180"/>
      <c r="ZI1180"/>
      <c r="ZJ1180"/>
      <c r="ZK1180"/>
      <c r="ZL1180"/>
      <c r="ZM1180"/>
      <c r="ZN1180"/>
      <c r="ZO1180"/>
      <c r="ZP1180"/>
      <c r="ZQ1180"/>
      <c r="ZR1180"/>
      <c r="ZS1180"/>
      <c r="ZT1180"/>
      <c r="ZU1180"/>
      <c r="ZV1180"/>
      <c r="ZW1180"/>
      <c r="ZX1180"/>
      <c r="ZY1180"/>
      <c r="ZZ1180"/>
      <c r="AAA1180"/>
      <c r="AAB1180"/>
      <c r="AAC1180"/>
      <c r="AAD1180"/>
      <c r="AAE1180"/>
      <c r="AAF1180"/>
      <c r="AAG1180"/>
      <c r="AAH1180"/>
      <c r="AAI1180"/>
      <c r="AAJ1180"/>
      <c r="AAK1180"/>
      <c r="AAL1180"/>
      <c r="AAM1180"/>
      <c r="AAN1180"/>
      <c r="AAO1180"/>
      <c r="AAP1180"/>
      <c r="AAQ1180"/>
      <c r="AAR1180"/>
      <c r="AAS1180"/>
      <c r="AAT1180"/>
      <c r="AAU1180"/>
      <c r="AAV1180"/>
      <c r="AAW1180"/>
      <c r="AAX1180"/>
      <c r="AAY1180"/>
      <c r="AAZ1180"/>
      <c r="ABA1180"/>
      <c r="ABB1180"/>
      <c r="ABC1180"/>
      <c r="ABD1180"/>
      <c r="ABE1180"/>
      <c r="ABF1180"/>
      <c r="ABG1180"/>
      <c r="ABH1180"/>
      <c r="ABI1180"/>
      <c r="ABJ1180"/>
      <c r="ABK1180"/>
      <c r="ABL1180"/>
      <c r="ABM1180"/>
      <c r="ABN1180"/>
      <c r="ABO1180"/>
      <c r="ABP1180"/>
      <c r="ABQ1180"/>
      <c r="ABR1180"/>
      <c r="ABS1180"/>
      <c r="ABT1180"/>
      <c r="ABU1180"/>
      <c r="ABV1180"/>
      <c r="ABW1180"/>
      <c r="ABX1180"/>
      <c r="ABY1180"/>
      <c r="ABZ1180"/>
      <c r="ACA1180"/>
      <c r="ACB1180"/>
      <c r="ACC1180"/>
      <c r="ACD1180"/>
      <c r="ACE1180"/>
      <c r="ACF1180"/>
      <c r="ACG1180"/>
      <c r="ACH1180"/>
      <c r="ACI1180"/>
      <c r="ACJ1180"/>
      <c r="ACK1180"/>
      <c r="ACL1180"/>
      <c r="ACM1180"/>
      <c r="ACN1180"/>
      <c r="ACO1180"/>
      <c r="ACP1180"/>
      <c r="ACQ1180"/>
      <c r="ACR1180"/>
      <c r="ACS1180"/>
      <c r="ACT1180"/>
      <c r="ACU1180"/>
      <c r="ACV1180"/>
      <c r="ACW1180"/>
      <c r="ACX1180"/>
      <c r="ACY1180"/>
      <c r="ACZ1180"/>
      <c r="ADA1180"/>
      <c r="ADB1180"/>
      <c r="ADC1180"/>
      <c r="ADD1180"/>
      <c r="ADE1180"/>
      <c r="ADF1180"/>
      <c r="ADG1180"/>
      <c r="ADH1180"/>
      <c r="ADI1180"/>
      <c r="ADJ1180"/>
      <c r="ADK1180"/>
      <c r="ADL1180"/>
      <c r="ADM1180"/>
      <c r="ADN1180"/>
      <c r="ADO1180"/>
      <c r="ADP1180"/>
      <c r="ADQ1180"/>
      <c r="ADR1180"/>
      <c r="ADS1180"/>
      <c r="ADT1180"/>
      <c r="ADU1180"/>
      <c r="ADV1180"/>
      <c r="ADW1180"/>
      <c r="ADX1180"/>
      <c r="ADY1180"/>
      <c r="ADZ1180"/>
      <c r="AEA1180"/>
      <c r="AEB1180"/>
      <c r="AEC1180"/>
      <c r="AED1180"/>
      <c r="AEE1180"/>
      <c r="AEF1180"/>
      <c r="AEG1180"/>
      <c r="AEH1180"/>
      <c r="AEI1180"/>
      <c r="AEJ1180"/>
      <c r="AEK1180"/>
      <c r="AEL1180"/>
      <c r="AEM1180"/>
      <c r="AEN1180"/>
      <c r="AEO1180"/>
      <c r="AEP1180"/>
      <c r="AEQ1180"/>
      <c r="AER1180"/>
      <c r="AES1180"/>
      <c r="AET1180"/>
      <c r="AEU1180"/>
      <c r="AEV1180"/>
      <c r="AEW1180"/>
      <c r="AEX1180"/>
      <c r="AEY1180"/>
      <c r="AEZ1180"/>
      <c r="AFA1180"/>
      <c r="AFB1180"/>
      <c r="AFC1180"/>
      <c r="AFD1180"/>
      <c r="AFE1180"/>
      <c r="AFF1180"/>
      <c r="AFG1180"/>
      <c r="AFH1180"/>
      <c r="AFI1180"/>
      <c r="AFJ1180"/>
      <c r="AFK1180"/>
      <c r="AFL1180"/>
      <c r="AFM1180"/>
      <c r="AFN1180"/>
      <c r="AFO1180"/>
      <c r="AFP1180"/>
      <c r="AFQ1180"/>
      <c r="AFR1180"/>
      <c r="AFS1180"/>
      <c r="AFT1180"/>
      <c r="AFU1180"/>
      <c r="AFV1180"/>
      <c r="AFW1180"/>
      <c r="AFX1180"/>
      <c r="AFY1180"/>
      <c r="AFZ1180"/>
      <c r="AGA1180"/>
      <c r="AGB1180"/>
      <c r="AGC1180"/>
      <c r="AGD1180"/>
      <c r="AGE1180"/>
      <c r="AGF1180"/>
      <c r="AGG1180"/>
      <c r="AGH1180"/>
      <c r="AGI1180"/>
      <c r="AGJ1180"/>
      <c r="AGK1180"/>
      <c r="AGL1180"/>
      <c r="AGM1180"/>
      <c r="AGN1180"/>
      <c r="AGO1180"/>
      <c r="AGP1180"/>
      <c r="AGQ1180"/>
      <c r="AGR1180"/>
      <c r="AGS1180"/>
      <c r="AGT1180"/>
      <c r="AGU1180"/>
      <c r="AGV1180"/>
      <c r="AGW1180"/>
      <c r="AGX1180"/>
      <c r="AGY1180"/>
      <c r="AGZ1180"/>
      <c r="AHA1180"/>
      <c r="AHB1180"/>
      <c r="AHC1180"/>
      <c r="AHD1180"/>
      <c r="AHE1180"/>
      <c r="AHF1180"/>
      <c r="AHG1180"/>
      <c r="AHH1180"/>
      <c r="AHI1180"/>
      <c r="AHJ1180"/>
      <c r="AHK1180"/>
      <c r="AHL1180"/>
      <c r="AHM1180"/>
      <c r="AHN1180"/>
      <c r="AHO1180"/>
      <c r="AHP1180"/>
      <c r="AHQ1180"/>
      <c r="AHR1180"/>
      <c r="AHS1180"/>
      <c r="AHT1180"/>
      <c r="AHU1180"/>
      <c r="AHV1180"/>
      <c r="AHW1180"/>
      <c r="AHX1180"/>
      <c r="AHY1180"/>
      <c r="AHZ1180"/>
      <c r="AIA1180"/>
      <c r="AIB1180"/>
      <c r="AIC1180"/>
      <c r="AID1180"/>
      <c r="AIE1180"/>
      <c r="AIF1180"/>
      <c r="AIG1180"/>
      <c r="AIH1180"/>
      <c r="AII1180"/>
      <c r="AIJ1180"/>
      <c r="AIK1180"/>
      <c r="AIL1180"/>
      <c r="AIM1180"/>
      <c r="AIN1180"/>
      <c r="AIO1180"/>
      <c r="AIP1180"/>
      <c r="AIQ1180"/>
      <c r="AIR1180"/>
      <c r="AIS1180"/>
      <c r="AIT1180"/>
      <c r="AIU1180"/>
      <c r="AIV1180"/>
      <c r="AIW1180"/>
      <c r="AIX1180"/>
      <c r="AIY1180"/>
      <c r="AIZ1180"/>
      <c r="AJA1180"/>
      <c r="AJB1180"/>
      <c r="AJC1180"/>
      <c r="AJD1180"/>
      <c r="AJE1180"/>
      <c r="AJF1180"/>
      <c r="AJG1180"/>
      <c r="AJH1180"/>
      <c r="AJI1180"/>
      <c r="AJJ1180"/>
      <c r="AJK1180"/>
      <c r="AJL1180"/>
      <c r="AJM1180"/>
      <c r="AJN1180"/>
      <c r="AJO1180"/>
      <c r="AJP1180"/>
      <c r="AJQ1180"/>
      <c r="AJR1180"/>
      <c r="AJS1180"/>
      <c r="AJT1180"/>
      <c r="AJU1180"/>
      <c r="AJV1180"/>
      <c r="AJW1180"/>
      <c r="AJX1180"/>
      <c r="AJY1180"/>
      <c r="AJZ1180"/>
      <c r="AKA1180"/>
      <c r="AKB1180"/>
      <c r="AKC1180"/>
      <c r="AKD1180"/>
      <c r="AKE1180"/>
      <c r="AKF1180"/>
      <c r="AKG1180"/>
      <c r="AKH1180"/>
      <c r="AKI1180"/>
      <c r="AKJ1180"/>
      <c r="AKK1180"/>
      <c r="AKL1180"/>
      <c r="AKM1180"/>
      <c r="AKN1180"/>
      <c r="AKO1180"/>
      <c r="AKP1180"/>
      <c r="AKQ1180"/>
      <c r="AKR1180"/>
      <c r="AKS1180"/>
      <c r="AKT1180"/>
      <c r="AKU1180"/>
      <c r="AKV1180"/>
      <c r="AKW1180"/>
      <c r="AKX1180"/>
      <c r="AKY1180"/>
      <c r="AKZ1180"/>
      <c r="ALA1180"/>
      <c r="ALB1180"/>
      <c r="ALC1180"/>
      <c r="ALD1180"/>
      <c r="ALE1180"/>
      <c r="ALF1180"/>
      <c r="ALG1180"/>
      <c r="ALH1180"/>
      <c r="ALI1180"/>
      <c r="ALJ1180"/>
      <c r="ALK1180"/>
      <c r="ALL1180"/>
      <c r="ALM1180"/>
      <c r="ALN1180"/>
      <c r="ALO1180"/>
      <c r="ALP1180"/>
      <c r="ALQ1180"/>
      <c r="ALR1180"/>
      <c r="ALS1180"/>
      <c r="ALT1180"/>
      <c r="ALU1180"/>
      <c r="ALV1180"/>
      <c r="ALW1180"/>
      <c r="ALX1180"/>
      <c r="ALY1180"/>
      <c r="ALZ1180"/>
      <c r="AMA1180"/>
      <c r="AMB1180"/>
      <c r="AMC1180"/>
      <c r="AMD1180"/>
      <c r="AME1180"/>
      <c r="AMF1180"/>
      <c r="AMG1180"/>
      <c r="AMH1180"/>
      <c r="AMI1180"/>
      <c r="AMJ1180"/>
    </row>
    <row r="1181" spans="1:1024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  <c r="VW1181"/>
      <c r="VX1181"/>
      <c r="VY1181"/>
      <c r="VZ1181"/>
      <c r="WA1181"/>
      <c r="WB1181"/>
      <c r="WC1181"/>
      <c r="WD1181"/>
      <c r="WE1181"/>
      <c r="WF1181"/>
      <c r="WG1181"/>
      <c r="WH1181"/>
      <c r="WI1181"/>
      <c r="WJ1181"/>
      <c r="WK1181"/>
      <c r="WL1181"/>
      <c r="WM1181"/>
      <c r="WN1181"/>
      <c r="WO1181"/>
      <c r="WP1181"/>
      <c r="WQ1181"/>
      <c r="WR1181"/>
      <c r="WS1181"/>
      <c r="WT1181"/>
      <c r="WU1181"/>
      <c r="WV1181"/>
      <c r="WW1181"/>
      <c r="WX1181"/>
      <c r="WY1181"/>
      <c r="WZ1181"/>
      <c r="XA1181"/>
      <c r="XB1181"/>
      <c r="XC1181"/>
      <c r="XD1181"/>
      <c r="XE1181"/>
      <c r="XF1181"/>
      <c r="XG1181"/>
      <c r="XH1181"/>
      <c r="XI1181"/>
      <c r="XJ1181"/>
      <c r="XK1181"/>
      <c r="XL1181"/>
      <c r="XM1181"/>
      <c r="XN1181"/>
      <c r="XO1181"/>
      <c r="XP1181"/>
      <c r="XQ1181"/>
      <c r="XR1181"/>
      <c r="XS1181"/>
      <c r="XT1181"/>
      <c r="XU1181"/>
      <c r="XV1181"/>
      <c r="XW1181"/>
      <c r="XX1181"/>
      <c r="XY1181"/>
      <c r="XZ1181"/>
      <c r="YA1181"/>
      <c r="YB1181"/>
      <c r="YC1181"/>
      <c r="YD1181"/>
      <c r="YE1181"/>
      <c r="YF1181"/>
      <c r="YG1181"/>
      <c r="YH1181"/>
      <c r="YI1181"/>
      <c r="YJ1181"/>
      <c r="YK1181"/>
      <c r="YL1181"/>
      <c r="YM1181"/>
      <c r="YN1181"/>
      <c r="YO1181"/>
      <c r="YP1181"/>
      <c r="YQ1181"/>
      <c r="YR1181"/>
      <c r="YS1181"/>
      <c r="YT1181"/>
      <c r="YU1181"/>
      <c r="YV1181"/>
      <c r="YW1181"/>
      <c r="YX1181"/>
      <c r="YY1181"/>
      <c r="YZ1181"/>
      <c r="ZA1181"/>
      <c r="ZB1181"/>
      <c r="ZC1181"/>
      <c r="ZD1181"/>
      <c r="ZE1181"/>
      <c r="ZF1181"/>
      <c r="ZG1181"/>
      <c r="ZH1181"/>
      <c r="ZI1181"/>
      <c r="ZJ1181"/>
      <c r="ZK1181"/>
      <c r="ZL1181"/>
      <c r="ZM1181"/>
      <c r="ZN1181"/>
      <c r="ZO1181"/>
      <c r="ZP1181"/>
      <c r="ZQ1181"/>
      <c r="ZR1181"/>
      <c r="ZS1181"/>
      <c r="ZT1181"/>
      <c r="ZU1181"/>
      <c r="ZV1181"/>
      <c r="ZW1181"/>
      <c r="ZX1181"/>
      <c r="ZY1181"/>
      <c r="ZZ1181"/>
      <c r="AAA1181"/>
      <c r="AAB1181"/>
      <c r="AAC1181"/>
      <c r="AAD1181"/>
      <c r="AAE1181"/>
      <c r="AAF1181"/>
      <c r="AAG1181"/>
      <c r="AAH1181"/>
      <c r="AAI1181"/>
      <c r="AAJ1181"/>
      <c r="AAK1181"/>
      <c r="AAL1181"/>
      <c r="AAM1181"/>
      <c r="AAN1181"/>
      <c r="AAO1181"/>
      <c r="AAP1181"/>
      <c r="AAQ1181"/>
      <c r="AAR1181"/>
      <c r="AAS1181"/>
      <c r="AAT1181"/>
      <c r="AAU1181"/>
      <c r="AAV1181"/>
      <c r="AAW1181"/>
      <c r="AAX1181"/>
      <c r="AAY1181"/>
      <c r="AAZ1181"/>
      <c r="ABA1181"/>
      <c r="ABB1181"/>
      <c r="ABC1181"/>
      <c r="ABD1181"/>
      <c r="ABE1181"/>
      <c r="ABF1181"/>
      <c r="ABG1181"/>
      <c r="ABH1181"/>
      <c r="ABI1181"/>
      <c r="ABJ1181"/>
      <c r="ABK1181"/>
      <c r="ABL1181"/>
      <c r="ABM1181"/>
      <c r="ABN1181"/>
      <c r="ABO1181"/>
      <c r="ABP1181"/>
      <c r="ABQ1181"/>
      <c r="ABR1181"/>
      <c r="ABS1181"/>
      <c r="ABT1181"/>
      <c r="ABU1181"/>
      <c r="ABV1181"/>
      <c r="ABW1181"/>
      <c r="ABX1181"/>
      <c r="ABY1181"/>
      <c r="ABZ1181"/>
      <c r="ACA1181"/>
      <c r="ACB1181"/>
      <c r="ACC1181"/>
      <c r="ACD1181"/>
      <c r="ACE1181"/>
      <c r="ACF1181"/>
      <c r="ACG1181"/>
      <c r="ACH1181"/>
      <c r="ACI1181"/>
      <c r="ACJ1181"/>
      <c r="ACK1181"/>
      <c r="ACL1181"/>
      <c r="ACM1181"/>
      <c r="ACN1181"/>
      <c r="ACO1181"/>
      <c r="ACP1181"/>
      <c r="ACQ1181"/>
      <c r="ACR1181"/>
      <c r="ACS1181"/>
      <c r="ACT1181"/>
      <c r="ACU1181"/>
      <c r="ACV1181"/>
      <c r="ACW1181"/>
      <c r="ACX1181"/>
      <c r="ACY1181"/>
      <c r="ACZ1181"/>
      <c r="ADA1181"/>
      <c r="ADB1181"/>
      <c r="ADC1181"/>
      <c r="ADD1181"/>
      <c r="ADE1181"/>
      <c r="ADF1181"/>
      <c r="ADG1181"/>
      <c r="ADH1181"/>
      <c r="ADI1181"/>
      <c r="ADJ1181"/>
      <c r="ADK1181"/>
      <c r="ADL1181"/>
      <c r="ADM1181"/>
      <c r="ADN1181"/>
      <c r="ADO1181"/>
      <c r="ADP1181"/>
      <c r="ADQ1181"/>
      <c r="ADR1181"/>
      <c r="ADS1181"/>
      <c r="ADT1181"/>
      <c r="ADU1181"/>
      <c r="ADV1181"/>
      <c r="ADW1181"/>
      <c r="ADX1181"/>
      <c r="ADY1181"/>
      <c r="ADZ1181"/>
      <c r="AEA1181"/>
      <c r="AEB1181"/>
      <c r="AEC1181"/>
      <c r="AED1181"/>
      <c r="AEE1181"/>
      <c r="AEF1181"/>
      <c r="AEG1181"/>
      <c r="AEH1181"/>
      <c r="AEI1181"/>
      <c r="AEJ1181"/>
      <c r="AEK1181"/>
      <c r="AEL1181"/>
      <c r="AEM1181"/>
      <c r="AEN1181"/>
      <c r="AEO1181"/>
      <c r="AEP1181"/>
      <c r="AEQ1181"/>
      <c r="AER1181"/>
      <c r="AES1181"/>
      <c r="AET1181"/>
      <c r="AEU1181"/>
      <c r="AEV1181"/>
      <c r="AEW1181"/>
      <c r="AEX1181"/>
      <c r="AEY1181"/>
      <c r="AEZ1181"/>
      <c r="AFA1181"/>
      <c r="AFB1181"/>
      <c r="AFC1181"/>
      <c r="AFD1181"/>
      <c r="AFE1181"/>
      <c r="AFF1181"/>
      <c r="AFG1181"/>
      <c r="AFH1181"/>
      <c r="AFI1181"/>
      <c r="AFJ1181"/>
      <c r="AFK1181"/>
      <c r="AFL1181"/>
      <c r="AFM1181"/>
      <c r="AFN1181"/>
      <c r="AFO1181"/>
      <c r="AFP1181"/>
      <c r="AFQ1181"/>
      <c r="AFR1181"/>
      <c r="AFS1181"/>
      <c r="AFT1181"/>
      <c r="AFU1181"/>
      <c r="AFV1181"/>
      <c r="AFW1181"/>
      <c r="AFX1181"/>
      <c r="AFY1181"/>
      <c r="AFZ1181"/>
      <c r="AGA1181"/>
      <c r="AGB1181"/>
      <c r="AGC1181"/>
      <c r="AGD1181"/>
      <c r="AGE1181"/>
      <c r="AGF1181"/>
      <c r="AGG1181"/>
      <c r="AGH1181"/>
      <c r="AGI1181"/>
      <c r="AGJ1181"/>
      <c r="AGK1181"/>
      <c r="AGL1181"/>
      <c r="AGM1181"/>
      <c r="AGN1181"/>
      <c r="AGO1181"/>
      <c r="AGP1181"/>
      <c r="AGQ1181"/>
      <c r="AGR1181"/>
      <c r="AGS1181"/>
      <c r="AGT1181"/>
      <c r="AGU1181"/>
      <c r="AGV1181"/>
      <c r="AGW1181"/>
      <c r="AGX1181"/>
      <c r="AGY1181"/>
      <c r="AGZ1181"/>
      <c r="AHA1181"/>
      <c r="AHB1181"/>
      <c r="AHC1181"/>
      <c r="AHD1181"/>
      <c r="AHE1181"/>
      <c r="AHF1181"/>
      <c r="AHG1181"/>
      <c r="AHH1181"/>
      <c r="AHI1181"/>
      <c r="AHJ1181"/>
      <c r="AHK1181"/>
      <c r="AHL1181"/>
      <c r="AHM1181"/>
      <c r="AHN1181"/>
      <c r="AHO1181"/>
      <c r="AHP1181"/>
      <c r="AHQ1181"/>
      <c r="AHR1181"/>
      <c r="AHS1181"/>
      <c r="AHT1181"/>
      <c r="AHU1181"/>
      <c r="AHV1181"/>
      <c r="AHW1181"/>
      <c r="AHX1181"/>
      <c r="AHY1181"/>
      <c r="AHZ1181"/>
      <c r="AIA1181"/>
      <c r="AIB1181"/>
      <c r="AIC1181"/>
      <c r="AID1181"/>
      <c r="AIE1181"/>
      <c r="AIF1181"/>
      <c r="AIG1181"/>
      <c r="AIH1181"/>
      <c r="AII1181"/>
      <c r="AIJ1181"/>
      <c r="AIK1181"/>
      <c r="AIL1181"/>
      <c r="AIM1181"/>
      <c r="AIN1181"/>
      <c r="AIO1181"/>
      <c r="AIP1181"/>
      <c r="AIQ1181"/>
      <c r="AIR1181"/>
      <c r="AIS1181"/>
      <c r="AIT1181"/>
      <c r="AIU1181"/>
      <c r="AIV1181"/>
      <c r="AIW1181"/>
      <c r="AIX1181"/>
      <c r="AIY1181"/>
      <c r="AIZ1181"/>
      <c r="AJA1181"/>
      <c r="AJB1181"/>
      <c r="AJC1181"/>
      <c r="AJD1181"/>
      <c r="AJE1181"/>
      <c r="AJF1181"/>
      <c r="AJG1181"/>
      <c r="AJH1181"/>
      <c r="AJI1181"/>
      <c r="AJJ1181"/>
      <c r="AJK1181"/>
      <c r="AJL1181"/>
      <c r="AJM1181"/>
      <c r="AJN1181"/>
      <c r="AJO1181"/>
      <c r="AJP1181"/>
      <c r="AJQ1181"/>
      <c r="AJR1181"/>
      <c r="AJS1181"/>
      <c r="AJT1181"/>
      <c r="AJU1181"/>
      <c r="AJV1181"/>
      <c r="AJW1181"/>
      <c r="AJX1181"/>
      <c r="AJY1181"/>
      <c r="AJZ1181"/>
      <c r="AKA1181"/>
      <c r="AKB1181"/>
      <c r="AKC1181"/>
      <c r="AKD1181"/>
      <c r="AKE1181"/>
      <c r="AKF1181"/>
      <c r="AKG1181"/>
      <c r="AKH1181"/>
      <c r="AKI1181"/>
      <c r="AKJ1181"/>
      <c r="AKK1181"/>
      <c r="AKL1181"/>
      <c r="AKM1181"/>
      <c r="AKN1181"/>
      <c r="AKO1181"/>
      <c r="AKP1181"/>
      <c r="AKQ1181"/>
      <c r="AKR1181"/>
      <c r="AKS1181"/>
      <c r="AKT1181"/>
      <c r="AKU1181"/>
      <c r="AKV1181"/>
      <c r="AKW1181"/>
      <c r="AKX1181"/>
      <c r="AKY1181"/>
      <c r="AKZ1181"/>
      <c r="ALA1181"/>
      <c r="ALB1181"/>
      <c r="ALC1181"/>
      <c r="ALD1181"/>
      <c r="ALE1181"/>
      <c r="ALF1181"/>
      <c r="ALG1181"/>
      <c r="ALH1181"/>
      <c r="ALI1181"/>
      <c r="ALJ1181"/>
      <c r="ALK1181"/>
      <c r="ALL1181"/>
      <c r="ALM1181"/>
      <c r="ALN1181"/>
      <c r="ALO1181"/>
      <c r="ALP1181"/>
      <c r="ALQ1181"/>
      <c r="ALR1181"/>
      <c r="ALS1181"/>
      <c r="ALT1181"/>
      <c r="ALU1181"/>
      <c r="ALV1181"/>
      <c r="ALW1181"/>
      <c r="ALX1181"/>
      <c r="ALY1181"/>
      <c r="ALZ1181"/>
      <c r="AMA1181"/>
      <c r="AMB1181"/>
      <c r="AMC1181"/>
      <c r="AMD1181"/>
      <c r="AME1181"/>
      <c r="AMF1181"/>
      <c r="AMG1181"/>
      <c r="AMH1181"/>
      <c r="AMI1181"/>
      <c r="AMJ1181"/>
    </row>
    <row r="1182" spans="1:1024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  <c r="ALZ1182"/>
      <c r="AMA1182"/>
      <c r="AMB1182"/>
      <c r="AMC1182"/>
      <c r="AMD1182"/>
      <c r="AME1182"/>
      <c r="AMF1182"/>
      <c r="AMG1182"/>
      <c r="AMH1182"/>
      <c r="AMI1182"/>
      <c r="AMJ1182"/>
    </row>
    <row r="1183" spans="1:1024">
      <c r="A1183" s="467" t="s">
        <v>548</v>
      </c>
      <c r="B1183" s="467"/>
      <c r="C1183" s="467"/>
      <c r="D1183" s="467"/>
      <c r="E1183" s="467"/>
      <c r="F1183" s="467"/>
      <c r="G1183" s="467"/>
      <c r="H1183" s="467"/>
      <c r="I1183" s="467"/>
      <c r="J1183" s="467"/>
      <c r="K1183" s="467"/>
      <c r="L1183" s="467"/>
      <c r="M1183" s="467"/>
      <c r="N1183" s="467"/>
      <c r="O1183" s="467"/>
      <c r="P1183" s="467"/>
      <c r="Q1183" s="467"/>
      <c r="R1183" s="467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  <c r="ALZ1183"/>
      <c r="AMA1183"/>
      <c r="AMB1183"/>
      <c r="AMC1183"/>
      <c r="AMD1183"/>
      <c r="AME1183"/>
      <c r="AMF1183"/>
      <c r="AMG1183"/>
      <c r="AMH1183"/>
      <c r="AMI1183"/>
      <c r="AMJ1183"/>
    </row>
    <row r="1184" spans="1:1024" ht="15" customHeight="1">
      <c r="A1184" s="258"/>
      <c r="B1184" s="468" t="s">
        <v>549</v>
      </c>
      <c r="C1184" s="468"/>
      <c r="D1184" s="468"/>
      <c r="E1184" s="468"/>
      <c r="F1184" s="468"/>
      <c r="G1184" s="468"/>
      <c r="H1184" s="468"/>
      <c r="I1184" s="468"/>
      <c r="J1184" s="468"/>
      <c r="K1184" s="468"/>
      <c r="L1184" s="468"/>
      <c r="M1184" s="468"/>
      <c r="N1184" s="468"/>
      <c r="O1184" s="468"/>
      <c r="P1184" s="468"/>
      <c r="Q1184" s="468"/>
      <c r="R1184" s="468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  <c r="VW1184"/>
      <c r="VX1184"/>
      <c r="VY1184"/>
      <c r="VZ1184"/>
      <c r="WA1184"/>
      <c r="WB1184"/>
      <c r="WC1184"/>
      <c r="WD1184"/>
      <c r="WE1184"/>
      <c r="WF1184"/>
      <c r="WG1184"/>
      <c r="WH1184"/>
      <c r="WI1184"/>
      <c r="WJ1184"/>
      <c r="WK1184"/>
      <c r="WL1184"/>
      <c r="WM1184"/>
      <c r="WN1184"/>
      <c r="WO1184"/>
      <c r="WP1184"/>
      <c r="WQ1184"/>
      <c r="WR1184"/>
      <c r="WS1184"/>
      <c r="WT1184"/>
      <c r="WU1184"/>
      <c r="WV1184"/>
      <c r="WW1184"/>
      <c r="WX1184"/>
      <c r="WY1184"/>
      <c r="WZ1184"/>
      <c r="XA1184"/>
      <c r="XB1184"/>
      <c r="XC1184"/>
      <c r="XD1184"/>
      <c r="XE1184"/>
      <c r="XF1184"/>
      <c r="XG1184"/>
      <c r="XH1184"/>
      <c r="XI1184"/>
      <c r="XJ1184"/>
      <c r="XK1184"/>
      <c r="XL1184"/>
      <c r="XM1184"/>
      <c r="XN1184"/>
      <c r="XO1184"/>
      <c r="XP1184"/>
      <c r="XQ1184"/>
      <c r="XR1184"/>
      <c r="XS1184"/>
      <c r="XT1184"/>
      <c r="XU1184"/>
      <c r="XV1184"/>
      <c r="XW1184"/>
      <c r="XX1184"/>
      <c r="XY1184"/>
      <c r="XZ1184"/>
      <c r="YA1184"/>
      <c r="YB1184"/>
      <c r="YC1184"/>
      <c r="YD1184"/>
      <c r="YE1184"/>
      <c r="YF1184"/>
      <c r="YG1184"/>
      <c r="YH1184"/>
      <c r="YI1184"/>
      <c r="YJ1184"/>
      <c r="YK1184"/>
      <c r="YL1184"/>
      <c r="YM1184"/>
      <c r="YN1184"/>
      <c r="YO1184"/>
      <c r="YP1184"/>
      <c r="YQ1184"/>
      <c r="YR1184"/>
      <c r="YS1184"/>
      <c r="YT1184"/>
      <c r="YU1184"/>
      <c r="YV1184"/>
      <c r="YW1184"/>
      <c r="YX1184"/>
      <c r="YY1184"/>
      <c r="YZ1184"/>
      <c r="ZA1184"/>
      <c r="ZB1184"/>
      <c r="ZC1184"/>
      <c r="ZD1184"/>
      <c r="ZE1184"/>
      <c r="ZF1184"/>
      <c r="ZG1184"/>
      <c r="ZH1184"/>
      <c r="ZI1184"/>
      <c r="ZJ1184"/>
      <c r="ZK1184"/>
      <c r="ZL1184"/>
      <c r="ZM1184"/>
      <c r="ZN1184"/>
      <c r="ZO1184"/>
      <c r="ZP1184"/>
      <c r="ZQ1184"/>
      <c r="ZR1184"/>
      <c r="ZS1184"/>
      <c r="ZT1184"/>
      <c r="ZU1184"/>
      <c r="ZV1184"/>
      <c r="ZW1184"/>
      <c r="ZX1184"/>
      <c r="ZY1184"/>
      <c r="ZZ1184"/>
      <c r="AAA1184"/>
      <c r="AAB1184"/>
      <c r="AAC1184"/>
      <c r="AAD1184"/>
      <c r="AAE1184"/>
      <c r="AAF1184"/>
      <c r="AAG1184"/>
      <c r="AAH1184"/>
      <c r="AAI1184"/>
      <c r="AAJ1184"/>
      <c r="AAK1184"/>
      <c r="AAL1184"/>
      <c r="AAM1184"/>
      <c r="AAN1184"/>
      <c r="AAO1184"/>
      <c r="AAP1184"/>
      <c r="AAQ1184"/>
      <c r="AAR1184"/>
      <c r="AAS1184"/>
      <c r="AAT1184"/>
      <c r="AAU1184"/>
      <c r="AAV1184"/>
      <c r="AAW1184"/>
      <c r="AAX1184"/>
      <c r="AAY1184"/>
      <c r="AAZ1184"/>
      <c r="ABA1184"/>
      <c r="ABB1184"/>
      <c r="ABC1184"/>
      <c r="ABD1184"/>
      <c r="ABE1184"/>
      <c r="ABF1184"/>
      <c r="ABG1184"/>
      <c r="ABH1184"/>
      <c r="ABI1184"/>
      <c r="ABJ1184"/>
      <c r="ABK1184"/>
      <c r="ABL1184"/>
      <c r="ABM1184"/>
      <c r="ABN1184"/>
      <c r="ABO1184"/>
      <c r="ABP1184"/>
      <c r="ABQ1184"/>
      <c r="ABR1184"/>
      <c r="ABS1184"/>
      <c r="ABT1184"/>
      <c r="ABU1184"/>
      <c r="ABV1184"/>
      <c r="ABW1184"/>
      <c r="ABX1184"/>
      <c r="ABY1184"/>
      <c r="ABZ1184"/>
      <c r="ACA1184"/>
      <c r="ACB1184"/>
      <c r="ACC1184"/>
      <c r="ACD1184"/>
      <c r="ACE1184"/>
      <c r="ACF1184"/>
      <c r="ACG1184"/>
      <c r="ACH1184"/>
      <c r="ACI1184"/>
      <c r="ACJ1184"/>
      <c r="ACK1184"/>
      <c r="ACL1184"/>
      <c r="ACM1184"/>
      <c r="ACN1184"/>
      <c r="ACO1184"/>
      <c r="ACP1184"/>
      <c r="ACQ1184"/>
      <c r="ACR1184"/>
      <c r="ACS1184"/>
      <c r="ACT1184"/>
      <c r="ACU1184"/>
      <c r="ACV1184"/>
      <c r="ACW1184"/>
      <c r="ACX1184"/>
      <c r="ACY1184"/>
      <c r="ACZ1184"/>
      <c r="ADA1184"/>
      <c r="ADB1184"/>
      <c r="ADC1184"/>
      <c r="ADD1184"/>
      <c r="ADE1184"/>
      <c r="ADF1184"/>
      <c r="ADG1184"/>
      <c r="ADH1184"/>
      <c r="ADI1184"/>
      <c r="ADJ1184"/>
      <c r="ADK1184"/>
      <c r="ADL1184"/>
      <c r="ADM1184"/>
      <c r="ADN1184"/>
      <c r="ADO1184"/>
      <c r="ADP1184"/>
      <c r="ADQ1184"/>
      <c r="ADR1184"/>
      <c r="ADS1184"/>
      <c r="ADT1184"/>
      <c r="ADU1184"/>
      <c r="ADV1184"/>
      <c r="ADW1184"/>
      <c r="ADX1184"/>
      <c r="ADY1184"/>
      <c r="ADZ1184"/>
      <c r="AEA1184"/>
      <c r="AEB1184"/>
      <c r="AEC1184"/>
      <c r="AED1184"/>
      <c r="AEE1184"/>
      <c r="AEF1184"/>
      <c r="AEG1184"/>
      <c r="AEH1184"/>
      <c r="AEI1184"/>
      <c r="AEJ1184"/>
      <c r="AEK1184"/>
      <c r="AEL1184"/>
      <c r="AEM1184"/>
      <c r="AEN1184"/>
      <c r="AEO1184"/>
      <c r="AEP1184"/>
      <c r="AEQ1184"/>
      <c r="AER1184"/>
      <c r="AES1184"/>
      <c r="AET1184"/>
      <c r="AEU1184"/>
      <c r="AEV1184"/>
      <c r="AEW1184"/>
      <c r="AEX1184"/>
      <c r="AEY1184"/>
      <c r="AEZ1184"/>
      <c r="AFA1184"/>
      <c r="AFB1184"/>
      <c r="AFC1184"/>
      <c r="AFD1184"/>
      <c r="AFE1184"/>
      <c r="AFF1184"/>
      <c r="AFG1184"/>
      <c r="AFH1184"/>
      <c r="AFI1184"/>
      <c r="AFJ1184"/>
      <c r="AFK1184"/>
      <c r="AFL1184"/>
      <c r="AFM1184"/>
      <c r="AFN1184"/>
      <c r="AFO1184"/>
      <c r="AFP1184"/>
      <c r="AFQ1184"/>
      <c r="AFR1184"/>
      <c r="AFS1184"/>
      <c r="AFT1184"/>
      <c r="AFU1184"/>
      <c r="AFV1184"/>
      <c r="AFW1184"/>
      <c r="AFX1184"/>
      <c r="AFY1184"/>
      <c r="AFZ1184"/>
      <c r="AGA1184"/>
      <c r="AGB1184"/>
      <c r="AGC1184"/>
      <c r="AGD1184"/>
      <c r="AGE1184"/>
      <c r="AGF1184"/>
      <c r="AGG1184"/>
      <c r="AGH1184"/>
      <c r="AGI1184"/>
      <c r="AGJ1184"/>
      <c r="AGK1184"/>
      <c r="AGL1184"/>
      <c r="AGM1184"/>
      <c r="AGN1184"/>
      <c r="AGO1184"/>
      <c r="AGP1184"/>
      <c r="AGQ1184"/>
      <c r="AGR1184"/>
      <c r="AGS1184"/>
      <c r="AGT1184"/>
      <c r="AGU1184"/>
      <c r="AGV1184"/>
      <c r="AGW1184"/>
      <c r="AGX1184"/>
      <c r="AGY1184"/>
      <c r="AGZ1184"/>
      <c r="AHA1184"/>
      <c r="AHB1184"/>
      <c r="AHC1184"/>
      <c r="AHD1184"/>
      <c r="AHE1184"/>
      <c r="AHF1184"/>
      <c r="AHG1184"/>
      <c r="AHH1184"/>
      <c r="AHI1184"/>
      <c r="AHJ1184"/>
      <c r="AHK1184"/>
      <c r="AHL1184"/>
      <c r="AHM1184"/>
      <c r="AHN1184"/>
      <c r="AHO1184"/>
      <c r="AHP1184"/>
      <c r="AHQ1184"/>
      <c r="AHR1184"/>
      <c r="AHS1184"/>
      <c r="AHT1184"/>
      <c r="AHU1184"/>
      <c r="AHV1184"/>
      <c r="AHW1184"/>
      <c r="AHX1184"/>
      <c r="AHY1184"/>
      <c r="AHZ1184"/>
      <c r="AIA1184"/>
      <c r="AIB1184"/>
      <c r="AIC1184"/>
      <c r="AID1184"/>
      <c r="AIE1184"/>
      <c r="AIF1184"/>
      <c r="AIG1184"/>
      <c r="AIH1184"/>
      <c r="AII1184"/>
      <c r="AIJ1184"/>
      <c r="AIK1184"/>
      <c r="AIL1184"/>
      <c r="AIM1184"/>
      <c r="AIN1184"/>
      <c r="AIO1184"/>
      <c r="AIP1184"/>
      <c r="AIQ1184"/>
      <c r="AIR1184"/>
      <c r="AIS1184"/>
      <c r="AIT1184"/>
      <c r="AIU1184"/>
      <c r="AIV1184"/>
      <c r="AIW1184"/>
      <c r="AIX1184"/>
      <c r="AIY1184"/>
      <c r="AIZ1184"/>
      <c r="AJA1184"/>
      <c r="AJB1184"/>
      <c r="AJC1184"/>
      <c r="AJD1184"/>
      <c r="AJE1184"/>
      <c r="AJF1184"/>
      <c r="AJG1184"/>
      <c r="AJH1184"/>
      <c r="AJI1184"/>
      <c r="AJJ1184"/>
      <c r="AJK1184"/>
      <c r="AJL1184"/>
      <c r="AJM1184"/>
      <c r="AJN1184"/>
      <c r="AJO1184"/>
      <c r="AJP1184"/>
      <c r="AJQ1184"/>
      <c r="AJR1184"/>
      <c r="AJS1184"/>
      <c r="AJT1184"/>
      <c r="AJU1184"/>
      <c r="AJV1184"/>
      <c r="AJW1184"/>
      <c r="AJX1184"/>
      <c r="AJY1184"/>
      <c r="AJZ1184"/>
      <c r="AKA1184"/>
      <c r="AKB1184"/>
      <c r="AKC1184"/>
      <c r="AKD1184"/>
      <c r="AKE1184"/>
      <c r="AKF1184"/>
      <c r="AKG1184"/>
      <c r="AKH1184"/>
      <c r="AKI1184"/>
      <c r="AKJ1184"/>
      <c r="AKK1184"/>
      <c r="AKL1184"/>
      <c r="AKM1184"/>
      <c r="AKN1184"/>
      <c r="AKO1184"/>
      <c r="AKP1184"/>
      <c r="AKQ1184"/>
      <c r="AKR1184"/>
      <c r="AKS1184"/>
      <c r="AKT1184"/>
      <c r="AKU1184"/>
      <c r="AKV1184"/>
      <c r="AKW1184"/>
      <c r="AKX1184"/>
      <c r="AKY1184"/>
      <c r="AKZ1184"/>
      <c r="ALA1184"/>
      <c r="ALB1184"/>
      <c r="ALC1184"/>
      <c r="ALD1184"/>
      <c r="ALE1184"/>
      <c r="ALF1184"/>
      <c r="ALG1184"/>
      <c r="ALH1184"/>
      <c r="ALI1184"/>
      <c r="ALJ1184"/>
      <c r="ALK1184"/>
      <c r="ALL1184"/>
      <c r="ALM1184"/>
      <c r="ALN1184"/>
      <c r="ALO1184"/>
      <c r="ALP1184"/>
      <c r="ALQ1184"/>
      <c r="ALR1184"/>
      <c r="ALS1184"/>
      <c r="ALT1184"/>
      <c r="ALU1184"/>
      <c r="ALV1184"/>
      <c r="ALW1184"/>
      <c r="ALX1184"/>
      <c r="ALY1184"/>
      <c r="ALZ1184"/>
      <c r="AMA1184"/>
      <c r="AMB1184"/>
      <c r="AMC1184"/>
      <c r="AMD1184"/>
      <c r="AME1184"/>
      <c r="AMF1184"/>
      <c r="AMG1184"/>
      <c r="AMH1184"/>
      <c r="AMI1184"/>
      <c r="AMJ1184"/>
    </row>
    <row r="1185" spans="1:1024" ht="15.95" customHeight="1">
      <c r="A1185" s="258"/>
      <c r="B1185" s="468" t="s">
        <v>476</v>
      </c>
      <c r="C1185" s="468"/>
      <c r="D1185" s="468"/>
      <c r="E1185" s="468"/>
      <c r="F1185" s="468"/>
      <c r="G1185" s="468"/>
      <c r="H1185" s="468"/>
      <c r="I1185" s="468"/>
      <c r="J1185" s="468"/>
      <c r="K1185" s="468"/>
      <c r="L1185" s="468"/>
      <c r="M1185" s="468"/>
      <c r="N1185" s="468"/>
      <c r="O1185" s="468"/>
      <c r="P1185" s="468"/>
      <c r="Q1185" s="468"/>
      <c r="R1185" s="468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  <c r="ALZ1185"/>
      <c r="AMA1185"/>
      <c r="AMB1185"/>
      <c r="AMC1185"/>
      <c r="AMD1185"/>
      <c r="AME1185"/>
      <c r="AMF1185"/>
      <c r="AMG1185"/>
      <c r="AMH1185"/>
      <c r="AMI1185"/>
      <c r="AMJ1185"/>
    </row>
    <row r="1186" spans="1:1024" s="1" customFormat="1" ht="63.75">
      <c r="A1186" s="259" t="s">
        <v>550</v>
      </c>
      <c r="B1186" s="259" t="s">
        <v>478</v>
      </c>
      <c r="C1186" s="259" t="s">
        <v>551</v>
      </c>
      <c r="D1186" s="259" t="s">
        <v>552</v>
      </c>
      <c r="E1186" s="259" t="s">
        <v>481</v>
      </c>
      <c r="F1186" s="259" t="s">
        <v>553</v>
      </c>
      <c r="G1186" s="259" t="s">
        <v>554</v>
      </c>
      <c r="H1186" s="259" t="s">
        <v>483</v>
      </c>
      <c r="I1186" s="259" t="s">
        <v>484</v>
      </c>
      <c r="J1186" s="259" t="s">
        <v>485</v>
      </c>
      <c r="K1186" s="259" t="s">
        <v>555</v>
      </c>
      <c r="L1186" s="259" t="s">
        <v>487</v>
      </c>
      <c r="M1186" s="259" t="s">
        <v>556</v>
      </c>
      <c r="N1186" s="259" t="s">
        <v>557</v>
      </c>
      <c r="O1186" s="260" t="s">
        <v>491</v>
      </c>
      <c r="P1186" s="259" t="s">
        <v>492</v>
      </c>
      <c r="Q1186" s="259" t="s">
        <v>558</v>
      </c>
      <c r="T1186" s="2"/>
    </row>
    <row r="1187" spans="1:1024" ht="25.5">
      <c r="A1187" s="261" t="s">
        <v>559</v>
      </c>
      <c r="B1187" s="262"/>
      <c r="C1187" s="263"/>
      <c r="D1187" s="263"/>
      <c r="E1187" s="263"/>
      <c r="F1187" s="263"/>
      <c r="G1187" s="263"/>
      <c r="H1187" s="263"/>
      <c r="I1187" s="262"/>
      <c r="J1187" s="264"/>
      <c r="K1187" s="264"/>
      <c r="L1187" s="263"/>
      <c r="M1187" s="263"/>
      <c r="N1187" s="263"/>
      <c r="O1187" s="265"/>
      <c r="P1187" s="263"/>
      <c r="Q1187" s="264"/>
    </row>
    <row r="1188" spans="1:1024" ht="25.5">
      <c r="A1188" s="266" t="s">
        <v>560</v>
      </c>
      <c r="B1188" s="267"/>
      <c r="C1188" s="268"/>
      <c r="D1188" s="268"/>
      <c r="E1188" s="268"/>
      <c r="F1188" s="268"/>
      <c r="G1188" s="268"/>
      <c r="H1188" s="268"/>
      <c r="I1188" s="267"/>
      <c r="J1188" s="269"/>
      <c r="K1188" s="269"/>
      <c r="L1188" s="268"/>
      <c r="M1188" s="268"/>
      <c r="N1188" s="268"/>
      <c r="O1188" s="270"/>
      <c r="P1188" s="268"/>
      <c r="Q1188" s="269"/>
    </row>
    <row r="1189" spans="1:1024">
      <c r="A1189" s="269" t="s">
        <v>561</v>
      </c>
      <c r="B1189" s="267" t="s">
        <v>562</v>
      </c>
      <c r="C1189" s="268">
        <v>3357710621</v>
      </c>
      <c r="D1189" s="268">
        <v>3459374487</v>
      </c>
      <c r="E1189" s="268">
        <v>101663866</v>
      </c>
      <c r="F1189" s="268">
        <v>3</v>
      </c>
      <c r="G1189" s="268">
        <v>3587252697</v>
      </c>
      <c r="H1189" s="268">
        <v>96.4</v>
      </c>
      <c r="I1189" s="267"/>
      <c r="J1189" s="269"/>
      <c r="K1189" s="269"/>
      <c r="L1189" s="268"/>
      <c r="M1189" s="268"/>
      <c r="N1189" s="268"/>
      <c r="O1189" s="270"/>
      <c r="P1189" s="268"/>
      <c r="Q1189" s="269"/>
    </row>
    <row r="1190" spans="1:1024">
      <c r="A1190" s="269" t="s">
        <v>563</v>
      </c>
      <c r="B1190" s="267"/>
      <c r="C1190" s="268"/>
      <c r="D1190" s="268"/>
      <c r="E1190" s="268"/>
      <c r="F1190" s="268"/>
      <c r="G1190" s="268"/>
      <c r="H1190" s="268"/>
      <c r="I1190" s="267"/>
      <c r="J1190" s="269"/>
      <c r="K1190" s="269"/>
      <c r="L1190" s="268"/>
      <c r="M1190" s="268"/>
      <c r="N1190" s="268"/>
      <c r="O1190" s="270"/>
      <c r="P1190" s="268"/>
      <c r="Q1190" s="269"/>
    </row>
    <row r="1191" spans="1:1024">
      <c r="A1191" s="266"/>
      <c r="B1191" s="267" t="s">
        <v>564</v>
      </c>
      <c r="C1191" s="268">
        <v>3357710621</v>
      </c>
      <c r="D1191" s="268">
        <v>3459374487</v>
      </c>
      <c r="E1191" s="268">
        <v>101663866</v>
      </c>
      <c r="F1191" s="268">
        <v>3</v>
      </c>
      <c r="G1191" s="268">
        <v>3587252697</v>
      </c>
      <c r="H1191" s="268">
        <v>96.4</v>
      </c>
      <c r="I1191" s="267"/>
      <c r="J1191" s="269"/>
      <c r="K1191" s="269"/>
      <c r="L1191" s="268"/>
      <c r="M1191" s="268"/>
      <c r="N1191" s="268"/>
      <c r="O1191" s="270"/>
      <c r="P1191" s="268"/>
      <c r="Q1191" s="269"/>
    </row>
    <row r="1192" spans="1:1024" ht="25.5">
      <c r="A1192" s="269" t="s">
        <v>565</v>
      </c>
      <c r="B1192" s="267" t="s">
        <v>562</v>
      </c>
      <c r="C1192" s="268">
        <v>2490902843</v>
      </c>
      <c r="D1192" s="268">
        <v>2507471297</v>
      </c>
      <c r="E1192" s="268">
        <v>16568454</v>
      </c>
      <c r="F1192" s="268">
        <v>0.7</v>
      </c>
      <c r="G1192" s="268">
        <v>2583382250</v>
      </c>
      <c r="H1192" s="268">
        <v>97.1</v>
      </c>
      <c r="I1192" s="267"/>
      <c r="J1192" s="269"/>
      <c r="K1192" s="269"/>
      <c r="L1192" s="268"/>
      <c r="M1192" s="268"/>
      <c r="N1192" s="268"/>
      <c r="O1192" s="270"/>
      <c r="P1192" s="268"/>
      <c r="Q1192" s="269"/>
    </row>
    <row r="1193" spans="1:1024" ht="26.1" customHeight="1">
      <c r="A1193" s="269" t="s">
        <v>566</v>
      </c>
      <c r="B1193" s="267"/>
      <c r="C1193" s="268"/>
      <c r="D1193" s="268"/>
      <c r="E1193" s="268"/>
      <c r="F1193" s="268"/>
      <c r="G1193" s="268"/>
      <c r="H1193" s="268"/>
      <c r="I1193" s="267" t="s">
        <v>498</v>
      </c>
      <c r="J1193" s="269" t="s">
        <v>567</v>
      </c>
      <c r="K1193" s="269" t="s">
        <v>568</v>
      </c>
      <c r="L1193" s="268">
        <v>430000</v>
      </c>
      <c r="M1193" s="268">
        <v>330412</v>
      </c>
      <c r="N1193" s="268">
        <v>466811</v>
      </c>
      <c r="O1193" s="270">
        <v>108.6</v>
      </c>
      <c r="P1193" s="268">
        <v>8.6</v>
      </c>
      <c r="Q1193" s="469" t="s">
        <v>569</v>
      </c>
    </row>
    <row r="1194" spans="1:1024">
      <c r="A1194" s="266"/>
      <c r="B1194" s="271"/>
      <c r="C1194" s="271"/>
      <c r="D1194" s="271"/>
      <c r="E1194" s="271"/>
      <c r="F1194" s="271"/>
      <c r="G1194" s="271"/>
      <c r="H1194" s="271"/>
      <c r="I1194" s="271"/>
      <c r="J1194" s="271"/>
      <c r="K1194" s="271"/>
      <c r="L1194" s="271"/>
      <c r="M1194" s="271"/>
      <c r="N1194" s="271"/>
      <c r="O1194" s="272"/>
      <c r="P1194" s="271"/>
      <c r="Q1194" s="469"/>
    </row>
    <row r="1195" spans="1:1024" ht="15" customHeight="1">
      <c r="A1195" s="266"/>
      <c r="B1195" s="267"/>
      <c r="C1195" s="268"/>
      <c r="D1195" s="268"/>
      <c r="E1195" s="268"/>
      <c r="F1195" s="268"/>
      <c r="G1195" s="268"/>
      <c r="H1195" s="268"/>
      <c r="I1195" s="267" t="s">
        <v>498</v>
      </c>
      <c r="J1195" s="269" t="s">
        <v>570</v>
      </c>
      <c r="K1195" s="269" t="s">
        <v>568</v>
      </c>
      <c r="L1195" s="268">
        <v>440000</v>
      </c>
      <c r="M1195" s="268">
        <v>870221</v>
      </c>
      <c r="N1195" s="268">
        <v>429527</v>
      </c>
      <c r="O1195" s="270">
        <v>97.6</v>
      </c>
      <c r="P1195" s="268">
        <v>-2.4</v>
      </c>
      <c r="Q1195" s="469" t="s">
        <v>571</v>
      </c>
    </row>
    <row r="1196" spans="1:1024">
      <c r="A1196" s="266"/>
      <c r="B1196" s="271"/>
      <c r="C1196" s="271"/>
      <c r="D1196" s="271"/>
      <c r="E1196" s="271"/>
      <c r="F1196" s="271"/>
      <c r="G1196" s="271"/>
      <c r="H1196" s="271"/>
      <c r="I1196" s="271"/>
      <c r="J1196" s="271"/>
      <c r="K1196" s="271"/>
      <c r="L1196" s="271"/>
      <c r="M1196" s="271"/>
      <c r="N1196" s="271"/>
      <c r="O1196" s="272"/>
      <c r="P1196" s="271"/>
      <c r="Q1196" s="469"/>
    </row>
    <row r="1197" spans="1:1024" ht="26.1" customHeight="1">
      <c r="A1197" s="266"/>
      <c r="B1197" s="267"/>
      <c r="C1197" s="268"/>
      <c r="D1197" s="268"/>
      <c r="E1197" s="268"/>
      <c r="F1197" s="268"/>
      <c r="G1197" s="268"/>
      <c r="H1197" s="268"/>
      <c r="I1197" s="267" t="s">
        <v>498</v>
      </c>
      <c r="J1197" s="269" t="s">
        <v>572</v>
      </c>
      <c r="K1197" s="269" t="s">
        <v>573</v>
      </c>
      <c r="L1197" s="268">
        <v>400</v>
      </c>
      <c r="M1197" s="268">
        <v>425</v>
      </c>
      <c r="N1197" s="268">
        <v>225</v>
      </c>
      <c r="O1197" s="270">
        <v>56.3</v>
      </c>
      <c r="P1197" s="268">
        <v>-43.7</v>
      </c>
      <c r="Q1197" s="469" t="s">
        <v>574</v>
      </c>
    </row>
    <row r="1198" spans="1:1024">
      <c r="A1198" s="266"/>
      <c r="B1198" s="271"/>
      <c r="C1198" s="271"/>
      <c r="D1198" s="271"/>
      <c r="E1198" s="271"/>
      <c r="F1198" s="271"/>
      <c r="G1198" s="271"/>
      <c r="H1198" s="271"/>
      <c r="I1198" s="271"/>
      <c r="J1198" s="271"/>
      <c r="K1198" s="271"/>
      <c r="L1198" s="271"/>
      <c r="M1198" s="271"/>
      <c r="N1198" s="271"/>
      <c r="O1198" s="272"/>
      <c r="P1198" s="271"/>
      <c r="Q1198" s="469"/>
    </row>
    <row r="1199" spans="1:1024" ht="15" customHeight="1">
      <c r="A1199" s="266"/>
      <c r="B1199" s="267"/>
      <c r="C1199" s="268"/>
      <c r="D1199" s="268"/>
      <c r="E1199" s="268"/>
      <c r="F1199" s="268"/>
      <c r="G1199" s="268"/>
      <c r="H1199" s="268"/>
      <c r="I1199" s="267" t="s">
        <v>498</v>
      </c>
      <c r="J1199" s="269" t="s">
        <v>575</v>
      </c>
      <c r="K1199" s="269" t="s">
        <v>568</v>
      </c>
      <c r="L1199" s="268">
        <v>30000</v>
      </c>
      <c r="M1199" s="268">
        <v>37843</v>
      </c>
      <c r="N1199" s="268">
        <v>6549</v>
      </c>
      <c r="O1199" s="270">
        <v>21.8</v>
      </c>
      <c r="P1199" s="268">
        <v>-78.2</v>
      </c>
      <c r="Q1199" s="469" t="s">
        <v>576</v>
      </c>
    </row>
    <row r="1200" spans="1:1024">
      <c r="A1200" s="266"/>
      <c r="B1200" s="271"/>
      <c r="C1200" s="271"/>
      <c r="D1200" s="271"/>
      <c r="E1200" s="271"/>
      <c r="F1200" s="271"/>
      <c r="G1200" s="271"/>
      <c r="H1200" s="271"/>
      <c r="I1200" s="271"/>
      <c r="J1200" s="271"/>
      <c r="K1200" s="271"/>
      <c r="L1200" s="271"/>
      <c r="M1200" s="271"/>
      <c r="N1200" s="271"/>
      <c r="O1200" s="272"/>
      <c r="P1200" s="271"/>
      <c r="Q1200" s="469"/>
    </row>
    <row r="1201" spans="1:17" ht="114.75">
      <c r="A1201" s="266"/>
      <c r="B1201" s="267"/>
      <c r="C1201" s="268"/>
      <c r="D1201" s="268"/>
      <c r="E1201" s="268"/>
      <c r="F1201" s="268"/>
      <c r="G1201" s="268"/>
      <c r="H1201" s="268"/>
      <c r="I1201" s="267" t="s">
        <v>498</v>
      </c>
      <c r="J1201" s="269" t="s">
        <v>577</v>
      </c>
      <c r="K1201" s="269" t="s">
        <v>568</v>
      </c>
      <c r="L1201" s="268">
        <v>840000</v>
      </c>
      <c r="M1201" s="268">
        <v>790462</v>
      </c>
      <c r="N1201" s="268">
        <v>727862</v>
      </c>
      <c r="O1201" s="270">
        <v>86.7</v>
      </c>
      <c r="P1201" s="268">
        <v>-13.3</v>
      </c>
      <c r="Q1201" s="269" t="s">
        <v>578</v>
      </c>
    </row>
    <row r="1202" spans="1:17">
      <c r="A1202" s="266"/>
      <c r="B1202" s="267" t="s">
        <v>564</v>
      </c>
      <c r="C1202" s="268">
        <v>2490902843</v>
      </c>
      <c r="D1202" s="268">
        <v>2507471297</v>
      </c>
      <c r="E1202" s="268">
        <v>16568454</v>
      </c>
      <c r="F1202" s="268">
        <v>0.7</v>
      </c>
      <c r="G1202" s="268">
        <v>2583382250</v>
      </c>
      <c r="H1202" s="268">
        <v>97.1</v>
      </c>
      <c r="I1202" s="267"/>
      <c r="J1202" s="269"/>
      <c r="K1202" s="269"/>
      <c r="L1202" s="268"/>
      <c r="M1202" s="268"/>
      <c r="N1202" s="268"/>
      <c r="O1202" s="270"/>
      <c r="P1202" s="268"/>
      <c r="Q1202" s="269"/>
    </row>
    <row r="1203" spans="1:17" ht="25.5">
      <c r="A1203" s="269" t="s">
        <v>579</v>
      </c>
      <c r="B1203" s="267" t="s">
        <v>562</v>
      </c>
      <c r="C1203" s="268">
        <v>760943651</v>
      </c>
      <c r="D1203" s="268">
        <v>657170062</v>
      </c>
      <c r="E1203" s="268">
        <v>-103773589</v>
      </c>
      <c r="F1203" s="268">
        <v>-13.6</v>
      </c>
      <c r="G1203" s="268">
        <v>704632500</v>
      </c>
      <c r="H1203" s="268">
        <v>93.3</v>
      </c>
      <c r="I1203" s="267"/>
      <c r="J1203" s="269"/>
      <c r="K1203" s="269"/>
      <c r="L1203" s="268"/>
      <c r="M1203" s="268"/>
      <c r="N1203" s="268"/>
      <c r="O1203" s="270"/>
      <c r="P1203" s="268"/>
      <c r="Q1203" s="269"/>
    </row>
    <row r="1204" spans="1:17" ht="26.1" customHeight="1">
      <c r="A1204" s="269" t="s">
        <v>566</v>
      </c>
      <c r="B1204" s="267"/>
      <c r="C1204" s="268"/>
      <c r="D1204" s="268"/>
      <c r="E1204" s="268"/>
      <c r="F1204" s="268"/>
      <c r="G1204" s="268"/>
      <c r="H1204" s="268"/>
      <c r="I1204" s="267" t="s">
        <v>498</v>
      </c>
      <c r="J1204" s="269" t="s">
        <v>580</v>
      </c>
      <c r="K1204" s="269" t="s">
        <v>568</v>
      </c>
      <c r="L1204" s="268">
        <v>1280000</v>
      </c>
      <c r="M1204" s="268">
        <v>1171777</v>
      </c>
      <c r="N1204" s="268">
        <v>1241604</v>
      </c>
      <c r="O1204" s="270">
        <v>97</v>
      </c>
      <c r="P1204" s="268">
        <v>-3</v>
      </c>
      <c r="Q1204" s="469" t="s">
        <v>581</v>
      </c>
    </row>
    <row r="1205" spans="1:17">
      <c r="A1205" s="266"/>
      <c r="B1205" s="271"/>
      <c r="C1205" s="271"/>
      <c r="D1205" s="271"/>
      <c r="E1205" s="271"/>
      <c r="F1205" s="271"/>
      <c r="G1205" s="271"/>
      <c r="H1205" s="271"/>
      <c r="I1205" s="271"/>
      <c r="J1205" s="271"/>
      <c r="K1205" s="271"/>
      <c r="L1205" s="271"/>
      <c r="M1205" s="271"/>
      <c r="N1205" s="271"/>
      <c r="O1205" s="272"/>
      <c r="P1205" s="271"/>
      <c r="Q1205" s="469"/>
    </row>
    <row r="1206" spans="1:17">
      <c r="A1206" s="266"/>
      <c r="B1206" s="267" t="s">
        <v>564</v>
      </c>
      <c r="C1206" s="268">
        <v>760943651</v>
      </c>
      <c r="D1206" s="268">
        <v>657170062</v>
      </c>
      <c r="E1206" s="268">
        <v>-103773589</v>
      </c>
      <c r="F1206" s="268">
        <v>-13.6</v>
      </c>
      <c r="G1206" s="268">
        <v>704632500</v>
      </c>
      <c r="H1206" s="268">
        <v>93.3</v>
      </c>
      <c r="I1206" s="267"/>
      <c r="J1206" s="269"/>
      <c r="K1206" s="269"/>
      <c r="L1206" s="268"/>
      <c r="M1206" s="268"/>
      <c r="N1206" s="268"/>
      <c r="O1206" s="270"/>
      <c r="P1206" s="268"/>
      <c r="Q1206" s="269"/>
    </row>
    <row r="1207" spans="1:17" ht="25.5">
      <c r="A1207" s="269" t="s">
        <v>582</v>
      </c>
      <c r="B1207" s="267" t="s">
        <v>562</v>
      </c>
      <c r="C1207" s="268">
        <v>405294616</v>
      </c>
      <c r="D1207" s="268">
        <v>486852604</v>
      </c>
      <c r="E1207" s="268">
        <v>81557988</v>
      </c>
      <c r="F1207" s="268">
        <v>20.100000000000001</v>
      </c>
      <c r="G1207" s="268">
        <v>517253131</v>
      </c>
      <c r="H1207" s="268">
        <v>94.1</v>
      </c>
      <c r="I1207" s="267"/>
      <c r="J1207" s="269"/>
      <c r="K1207" s="269"/>
      <c r="L1207" s="268"/>
      <c r="M1207" s="268"/>
      <c r="N1207" s="268"/>
      <c r="O1207" s="270"/>
      <c r="P1207" s="268"/>
      <c r="Q1207" s="269"/>
    </row>
    <row r="1208" spans="1:17" ht="63.75">
      <c r="A1208" s="269" t="s">
        <v>583</v>
      </c>
      <c r="B1208" s="267"/>
      <c r="C1208" s="268"/>
      <c r="D1208" s="268"/>
      <c r="E1208" s="268"/>
      <c r="F1208" s="268"/>
      <c r="G1208" s="268"/>
      <c r="H1208" s="268"/>
      <c r="I1208" s="267" t="s">
        <v>498</v>
      </c>
      <c r="J1208" s="269" t="s">
        <v>584</v>
      </c>
      <c r="K1208" s="269" t="s">
        <v>585</v>
      </c>
      <c r="L1208" s="268">
        <v>1750</v>
      </c>
      <c r="M1208" s="268">
        <v>2002</v>
      </c>
      <c r="N1208" s="268">
        <v>1717</v>
      </c>
      <c r="O1208" s="270">
        <v>98.1</v>
      </c>
      <c r="P1208" s="268">
        <v>-1.9</v>
      </c>
      <c r="Q1208" s="269" t="s">
        <v>586</v>
      </c>
    </row>
    <row r="1209" spans="1:17" ht="114.75">
      <c r="A1209" s="266"/>
      <c r="B1209" s="267"/>
      <c r="C1209" s="268"/>
      <c r="D1209" s="268"/>
      <c r="E1209" s="268"/>
      <c r="F1209" s="268"/>
      <c r="G1209" s="268"/>
      <c r="H1209" s="268"/>
      <c r="I1209" s="267" t="s">
        <v>498</v>
      </c>
      <c r="J1209" s="269" t="s">
        <v>587</v>
      </c>
      <c r="K1209" s="269" t="s">
        <v>588</v>
      </c>
      <c r="L1209" s="268">
        <v>150000</v>
      </c>
      <c r="M1209" s="268">
        <v>138726</v>
      </c>
      <c r="N1209" s="268">
        <v>180044</v>
      </c>
      <c r="O1209" s="270">
        <v>120</v>
      </c>
      <c r="P1209" s="268">
        <v>20</v>
      </c>
      <c r="Q1209" s="269" t="s">
        <v>589</v>
      </c>
    </row>
    <row r="1210" spans="1:17">
      <c r="A1210" s="266"/>
      <c r="B1210" s="267" t="s">
        <v>564</v>
      </c>
      <c r="C1210" s="268">
        <v>405294616</v>
      </c>
      <c r="D1210" s="268">
        <v>486852604</v>
      </c>
      <c r="E1210" s="268">
        <v>81557988</v>
      </c>
      <c r="F1210" s="268">
        <v>20.100000000000001</v>
      </c>
      <c r="G1210" s="268">
        <v>517253131</v>
      </c>
      <c r="H1210" s="268">
        <v>94.1</v>
      </c>
      <c r="I1210" s="267"/>
      <c r="J1210" s="269"/>
      <c r="K1210" s="269"/>
      <c r="L1210" s="268"/>
      <c r="M1210" s="268"/>
      <c r="N1210" s="268"/>
      <c r="O1210" s="270"/>
      <c r="P1210" s="268"/>
      <c r="Q1210" s="269"/>
    </row>
    <row r="1211" spans="1:17" ht="25.5">
      <c r="A1211" s="269" t="s">
        <v>590</v>
      </c>
      <c r="B1211" s="267" t="s">
        <v>562</v>
      </c>
      <c r="C1211" s="268">
        <v>246074928</v>
      </c>
      <c r="D1211" s="268">
        <v>280521906</v>
      </c>
      <c r="E1211" s="268">
        <v>34446978</v>
      </c>
      <c r="F1211" s="268">
        <v>14</v>
      </c>
      <c r="G1211" s="268">
        <v>332239056</v>
      </c>
      <c r="H1211" s="268">
        <v>84.4</v>
      </c>
      <c r="I1211" s="267"/>
      <c r="J1211" s="269"/>
      <c r="K1211" s="269"/>
      <c r="L1211" s="268"/>
      <c r="M1211" s="268"/>
      <c r="N1211" s="268"/>
      <c r="O1211" s="270"/>
      <c r="P1211" s="268"/>
      <c r="Q1211" s="269"/>
    </row>
    <row r="1212" spans="1:17">
      <c r="A1212" s="269" t="s">
        <v>583</v>
      </c>
      <c r="B1212" s="267"/>
      <c r="C1212" s="268"/>
      <c r="D1212" s="268"/>
      <c r="E1212" s="268"/>
      <c r="F1212" s="268"/>
      <c r="G1212" s="268"/>
      <c r="H1212" s="268"/>
      <c r="I1212" s="267"/>
      <c r="J1212" s="269"/>
      <c r="K1212" s="269"/>
      <c r="L1212" s="268"/>
      <c r="M1212" s="268"/>
      <c r="N1212" s="268"/>
      <c r="O1212" s="270"/>
      <c r="P1212" s="268"/>
      <c r="Q1212" s="269"/>
    </row>
    <row r="1213" spans="1:17" ht="255">
      <c r="A1213" s="266"/>
      <c r="B1213" s="267"/>
      <c r="C1213" s="268"/>
      <c r="D1213" s="268"/>
      <c r="E1213" s="268"/>
      <c r="F1213" s="268"/>
      <c r="G1213" s="268"/>
      <c r="H1213" s="268"/>
      <c r="I1213" s="267" t="s">
        <v>498</v>
      </c>
      <c r="J1213" s="269" t="s">
        <v>591</v>
      </c>
      <c r="K1213" s="269" t="s">
        <v>592</v>
      </c>
      <c r="L1213" s="268">
        <v>175000</v>
      </c>
      <c r="M1213" s="268">
        <v>133423</v>
      </c>
      <c r="N1213" s="268">
        <v>156466</v>
      </c>
      <c r="O1213" s="270">
        <v>89.4</v>
      </c>
      <c r="P1213" s="268">
        <v>-10.6</v>
      </c>
      <c r="Q1213" s="273" t="s">
        <v>593</v>
      </c>
    </row>
    <row r="1214" spans="1:17">
      <c r="A1214" s="266"/>
      <c r="B1214" s="267" t="s">
        <v>564</v>
      </c>
      <c r="C1214" s="268">
        <v>246074928</v>
      </c>
      <c r="D1214" s="268">
        <v>280521906</v>
      </c>
      <c r="E1214" s="268">
        <v>34446978</v>
      </c>
      <c r="F1214" s="268">
        <v>14</v>
      </c>
      <c r="G1214" s="268">
        <v>332239056</v>
      </c>
      <c r="H1214" s="268">
        <v>84.4</v>
      </c>
      <c r="I1214" s="267"/>
      <c r="J1214" s="269"/>
      <c r="K1214" s="269"/>
      <c r="L1214" s="268"/>
      <c r="M1214" s="268"/>
      <c r="N1214" s="268"/>
      <c r="O1214" s="270"/>
      <c r="P1214" s="268"/>
      <c r="Q1214" s="269"/>
    </row>
    <row r="1215" spans="1:17" ht="25.5">
      <c r="A1215" s="269" t="s">
        <v>594</v>
      </c>
      <c r="B1215" s="267" t="s">
        <v>562</v>
      </c>
      <c r="C1215" s="268">
        <v>1173465048</v>
      </c>
      <c r="D1215" s="268">
        <v>1190081720</v>
      </c>
      <c r="E1215" s="268">
        <v>16616672</v>
      </c>
      <c r="F1215" s="268">
        <v>1.4</v>
      </c>
      <c r="G1215" s="268">
        <v>1966226828</v>
      </c>
      <c r="H1215" s="268">
        <v>60.5</v>
      </c>
      <c r="I1215" s="267"/>
      <c r="J1215" s="269"/>
      <c r="K1215" s="269"/>
      <c r="L1215" s="268"/>
      <c r="M1215" s="268"/>
      <c r="N1215" s="268"/>
      <c r="O1215" s="270"/>
      <c r="P1215" s="268"/>
      <c r="Q1215" s="269"/>
    </row>
    <row r="1216" spans="1:17">
      <c r="A1216" s="269" t="s">
        <v>563</v>
      </c>
      <c r="B1216" s="267"/>
      <c r="C1216" s="268"/>
      <c r="D1216" s="268"/>
      <c r="E1216" s="268"/>
      <c r="F1216" s="268"/>
      <c r="G1216" s="268"/>
      <c r="H1216" s="268"/>
      <c r="I1216" s="267"/>
      <c r="J1216" s="269"/>
      <c r="K1216" s="269"/>
      <c r="L1216" s="268"/>
      <c r="M1216" s="268"/>
      <c r="N1216" s="268"/>
      <c r="O1216" s="270"/>
      <c r="P1216" s="268"/>
      <c r="Q1216" s="269"/>
    </row>
    <row r="1217" spans="1:17" ht="15" customHeight="1">
      <c r="A1217" s="266"/>
      <c r="B1217" s="267"/>
      <c r="C1217" s="268"/>
      <c r="D1217" s="268"/>
      <c r="E1217" s="268"/>
      <c r="F1217" s="268"/>
      <c r="G1217" s="268"/>
      <c r="H1217" s="268"/>
      <c r="I1217" s="267" t="s">
        <v>498</v>
      </c>
      <c r="J1217" s="269" t="s">
        <v>595</v>
      </c>
      <c r="K1217" s="269" t="s">
        <v>596</v>
      </c>
      <c r="L1217" s="268">
        <v>137500</v>
      </c>
      <c r="M1217" s="268">
        <v>170189</v>
      </c>
      <c r="N1217" s="268">
        <v>101699</v>
      </c>
      <c r="O1217" s="270">
        <v>74</v>
      </c>
      <c r="P1217" s="268">
        <v>-26</v>
      </c>
      <c r="Q1217" s="469" t="s">
        <v>597</v>
      </c>
    </row>
    <row r="1218" spans="1:17">
      <c r="A1218" s="266"/>
      <c r="B1218" s="271"/>
      <c r="C1218" s="271"/>
      <c r="D1218" s="271"/>
      <c r="E1218" s="271"/>
      <c r="F1218" s="271"/>
      <c r="G1218" s="271"/>
      <c r="H1218" s="271"/>
      <c r="I1218" s="271"/>
      <c r="J1218" s="271"/>
      <c r="K1218" s="271"/>
      <c r="L1218" s="271"/>
      <c r="M1218" s="271"/>
      <c r="N1218" s="271"/>
      <c r="O1218" s="272"/>
      <c r="P1218" s="271"/>
      <c r="Q1218" s="469"/>
    </row>
    <row r="1219" spans="1:17" ht="51">
      <c r="A1219" s="266"/>
      <c r="B1219" s="267"/>
      <c r="C1219" s="268"/>
      <c r="D1219" s="268"/>
      <c r="E1219" s="268"/>
      <c r="F1219" s="268"/>
      <c r="G1219" s="268"/>
      <c r="H1219" s="268"/>
      <c r="I1219" s="267" t="s">
        <v>498</v>
      </c>
      <c r="J1219" s="269" t="s">
        <v>598</v>
      </c>
      <c r="K1219" s="269" t="s">
        <v>599</v>
      </c>
      <c r="L1219" s="268">
        <v>410</v>
      </c>
      <c r="M1219" s="268">
        <v>327</v>
      </c>
      <c r="N1219" s="268">
        <v>462</v>
      </c>
      <c r="O1219" s="270">
        <v>112.7</v>
      </c>
      <c r="P1219" s="268">
        <v>12.7</v>
      </c>
      <c r="Q1219" s="269" t="s">
        <v>600</v>
      </c>
    </row>
    <row r="1220" spans="1:17" ht="51">
      <c r="A1220" s="266"/>
      <c r="B1220" s="267"/>
      <c r="C1220" s="268"/>
      <c r="D1220" s="268"/>
      <c r="E1220" s="268"/>
      <c r="F1220" s="268"/>
      <c r="G1220" s="268"/>
      <c r="H1220" s="268"/>
      <c r="I1220" s="267" t="s">
        <v>498</v>
      </c>
      <c r="J1220" s="269" t="s">
        <v>601</v>
      </c>
      <c r="K1220" s="269" t="s">
        <v>170</v>
      </c>
      <c r="L1220" s="268">
        <v>85000</v>
      </c>
      <c r="M1220" s="268">
        <v>62414</v>
      </c>
      <c r="N1220" s="268">
        <v>29234</v>
      </c>
      <c r="O1220" s="270" t="s">
        <v>500</v>
      </c>
      <c r="P1220" s="268">
        <v>-65.599999999999994</v>
      </c>
      <c r="Q1220" s="269" t="s">
        <v>602</v>
      </c>
    </row>
    <row r="1221" spans="1:17" ht="51">
      <c r="A1221" s="266"/>
      <c r="B1221" s="267"/>
      <c r="C1221" s="268"/>
      <c r="D1221" s="268"/>
      <c r="E1221" s="268"/>
      <c r="F1221" s="268"/>
      <c r="G1221" s="268"/>
      <c r="H1221" s="268"/>
      <c r="I1221" s="267" t="s">
        <v>498</v>
      </c>
      <c r="J1221" s="269" t="s">
        <v>603</v>
      </c>
      <c r="K1221" s="269" t="s">
        <v>573</v>
      </c>
      <c r="L1221" s="268">
        <v>360</v>
      </c>
      <c r="M1221" s="268">
        <v>149</v>
      </c>
      <c r="N1221" s="268">
        <v>442</v>
      </c>
      <c r="O1221" s="270">
        <v>122.8</v>
      </c>
      <c r="P1221" s="268">
        <v>22.8</v>
      </c>
      <c r="Q1221" s="269" t="s">
        <v>604</v>
      </c>
    </row>
    <row r="1222" spans="1:17" ht="25.5">
      <c r="A1222" s="266"/>
      <c r="B1222" s="267"/>
      <c r="C1222" s="268"/>
      <c r="D1222" s="268"/>
      <c r="E1222" s="268"/>
      <c r="F1222" s="268"/>
      <c r="G1222" s="268"/>
      <c r="H1222" s="268"/>
      <c r="I1222" s="267" t="s">
        <v>498</v>
      </c>
      <c r="J1222" s="269" t="s">
        <v>605</v>
      </c>
      <c r="K1222" s="269" t="s">
        <v>606</v>
      </c>
      <c r="L1222" s="268">
        <v>190</v>
      </c>
      <c r="M1222" s="268">
        <v>292</v>
      </c>
      <c r="N1222" s="268">
        <v>187</v>
      </c>
      <c r="O1222" s="270">
        <v>98.4</v>
      </c>
      <c r="P1222" s="268">
        <v>-1.6</v>
      </c>
      <c r="Q1222" s="269" t="s">
        <v>607</v>
      </c>
    </row>
    <row r="1223" spans="1:17" ht="219.95" customHeight="1">
      <c r="A1223" s="266"/>
      <c r="B1223" s="267"/>
      <c r="C1223" s="268"/>
      <c r="D1223" s="268"/>
      <c r="E1223" s="268"/>
      <c r="F1223" s="268"/>
      <c r="G1223" s="268"/>
      <c r="H1223" s="268"/>
      <c r="I1223" s="267" t="s">
        <v>498</v>
      </c>
      <c r="J1223" s="269" t="s">
        <v>608</v>
      </c>
      <c r="K1223" s="269" t="s">
        <v>568</v>
      </c>
      <c r="L1223" s="268">
        <v>700000</v>
      </c>
      <c r="M1223" s="268">
        <v>716876</v>
      </c>
      <c r="N1223" s="268">
        <v>464115</v>
      </c>
      <c r="O1223" s="270">
        <v>66.3</v>
      </c>
      <c r="P1223" s="268">
        <v>-33.700000000000003</v>
      </c>
      <c r="Q1223" s="269" t="s">
        <v>609</v>
      </c>
    </row>
    <row r="1224" spans="1:17" ht="207.95" customHeight="1">
      <c r="A1224" s="266"/>
      <c r="B1224" s="267"/>
      <c r="C1224" s="268"/>
      <c r="D1224" s="268"/>
      <c r="E1224" s="268"/>
      <c r="F1224" s="268"/>
      <c r="G1224" s="268"/>
      <c r="H1224" s="268"/>
      <c r="I1224" s="267" t="s">
        <v>498</v>
      </c>
      <c r="J1224" s="469" t="s">
        <v>610</v>
      </c>
      <c r="K1224" s="269" t="s">
        <v>611</v>
      </c>
      <c r="L1224" s="268">
        <v>113000</v>
      </c>
      <c r="M1224" s="268">
        <v>102188</v>
      </c>
      <c r="N1224" s="268">
        <v>31328</v>
      </c>
      <c r="O1224" s="270">
        <v>27.7</v>
      </c>
      <c r="P1224" s="268">
        <v>-72.3</v>
      </c>
      <c r="Q1224" s="269" t="s">
        <v>612</v>
      </c>
    </row>
    <row r="1225" spans="1:17">
      <c r="A1225" s="266"/>
      <c r="B1225" s="271"/>
      <c r="C1225" s="271"/>
      <c r="D1225" s="271"/>
      <c r="E1225" s="271"/>
      <c r="F1225" s="271"/>
      <c r="G1225" s="271"/>
      <c r="H1225" s="271"/>
      <c r="I1225" s="271"/>
      <c r="J1225" s="469"/>
      <c r="K1225" s="271"/>
      <c r="L1225" s="271"/>
      <c r="M1225" s="271"/>
      <c r="N1225" s="271"/>
      <c r="O1225" s="272"/>
      <c r="P1225" s="271"/>
      <c r="Q1225" s="271"/>
    </row>
    <row r="1226" spans="1:17">
      <c r="A1226" s="266"/>
      <c r="B1226" s="267" t="s">
        <v>564</v>
      </c>
      <c r="C1226" s="268">
        <v>1173465048</v>
      </c>
      <c r="D1226" s="268">
        <v>1190081720</v>
      </c>
      <c r="E1226" s="268">
        <v>16616672</v>
      </c>
      <c r="F1226" s="268">
        <v>1.4</v>
      </c>
      <c r="G1226" s="268">
        <v>1966226828</v>
      </c>
      <c r="H1226" s="268">
        <v>60.5</v>
      </c>
      <c r="I1226" s="267"/>
      <c r="J1226" s="269"/>
      <c r="K1226" s="269"/>
      <c r="L1226" s="268"/>
      <c r="M1226" s="268"/>
      <c r="N1226" s="268"/>
      <c r="O1226" s="270"/>
      <c r="P1226" s="268"/>
      <c r="Q1226" s="269"/>
    </row>
    <row r="1227" spans="1:17" ht="25.5">
      <c r="A1227" s="269" t="s">
        <v>613</v>
      </c>
      <c r="B1227" s="267" t="s">
        <v>562</v>
      </c>
      <c r="C1227" s="268">
        <v>246729929</v>
      </c>
      <c r="D1227" s="268">
        <v>291259152</v>
      </c>
      <c r="E1227" s="268">
        <v>44529223</v>
      </c>
      <c r="F1227" s="268">
        <v>18</v>
      </c>
      <c r="G1227" s="268">
        <v>324277816</v>
      </c>
      <c r="H1227" s="268">
        <v>89.8</v>
      </c>
      <c r="I1227" s="267"/>
      <c r="J1227" s="269"/>
      <c r="K1227" s="269"/>
      <c r="L1227" s="268"/>
      <c r="M1227" s="268"/>
      <c r="N1227" s="268"/>
      <c r="O1227" s="270"/>
      <c r="P1227" s="268"/>
      <c r="Q1227" s="269"/>
    </row>
    <row r="1228" spans="1:17">
      <c r="A1228" s="269" t="s">
        <v>563</v>
      </c>
      <c r="B1228" s="267"/>
      <c r="C1228" s="268"/>
      <c r="D1228" s="268"/>
      <c r="E1228" s="268"/>
      <c r="F1228" s="268"/>
      <c r="G1228" s="268"/>
      <c r="H1228" s="268"/>
      <c r="I1228" s="267"/>
      <c r="J1228" s="269"/>
      <c r="K1228" s="269"/>
      <c r="L1228" s="268"/>
      <c r="M1228" s="268"/>
      <c r="N1228" s="268"/>
      <c r="O1228" s="270"/>
      <c r="P1228" s="268"/>
      <c r="Q1228" s="269"/>
    </row>
    <row r="1229" spans="1:17" ht="76.5">
      <c r="A1229" s="266"/>
      <c r="B1229" s="267"/>
      <c r="C1229" s="268"/>
      <c r="D1229" s="268"/>
      <c r="E1229" s="268"/>
      <c r="F1229" s="268"/>
      <c r="G1229" s="268"/>
      <c r="H1229" s="268"/>
      <c r="I1229" s="267" t="s">
        <v>498</v>
      </c>
      <c r="J1229" s="269" t="s">
        <v>614</v>
      </c>
      <c r="K1229" s="269" t="s">
        <v>606</v>
      </c>
      <c r="L1229" s="268">
        <v>350</v>
      </c>
      <c r="M1229" s="268">
        <v>269</v>
      </c>
      <c r="N1229" s="268">
        <v>229</v>
      </c>
      <c r="O1229" s="270">
        <v>65.400000000000006</v>
      </c>
      <c r="P1229" s="268">
        <v>-34.6</v>
      </c>
      <c r="Q1229" s="269" t="s">
        <v>615</v>
      </c>
    </row>
    <row r="1230" spans="1:17" ht="76.5">
      <c r="A1230" s="266"/>
      <c r="B1230" s="267"/>
      <c r="C1230" s="268"/>
      <c r="D1230" s="268"/>
      <c r="E1230" s="268"/>
      <c r="F1230" s="268"/>
      <c r="G1230" s="268"/>
      <c r="H1230" s="268"/>
      <c r="I1230" s="267" t="s">
        <v>498</v>
      </c>
      <c r="J1230" s="269" t="s">
        <v>616</v>
      </c>
      <c r="K1230" s="269" t="s">
        <v>617</v>
      </c>
      <c r="L1230" s="268">
        <v>1000000</v>
      </c>
      <c r="M1230" s="268">
        <v>654974</v>
      </c>
      <c r="N1230" s="268">
        <v>493287</v>
      </c>
      <c r="O1230" s="270">
        <v>49.3</v>
      </c>
      <c r="P1230" s="268">
        <v>-50.7</v>
      </c>
      <c r="Q1230" s="269" t="s">
        <v>615</v>
      </c>
    </row>
    <row r="1231" spans="1:17">
      <c r="A1231" s="266"/>
      <c r="B1231" s="267" t="s">
        <v>564</v>
      </c>
      <c r="C1231" s="268">
        <v>246729929</v>
      </c>
      <c r="D1231" s="268">
        <v>291259152</v>
      </c>
      <c r="E1231" s="268">
        <v>44529223</v>
      </c>
      <c r="F1231" s="268">
        <v>18</v>
      </c>
      <c r="G1231" s="268">
        <v>324277816</v>
      </c>
      <c r="H1231" s="268">
        <v>89.8</v>
      </c>
      <c r="I1231" s="267"/>
      <c r="J1231" s="269"/>
      <c r="K1231" s="269"/>
      <c r="L1231" s="268"/>
      <c r="M1231" s="268"/>
      <c r="N1231" s="268"/>
      <c r="O1231" s="270"/>
      <c r="P1231" s="268"/>
      <c r="Q1231" s="269"/>
    </row>
    <row r="1232" spans="1:17" ht="25.5">
      <c r="A1232" s="266" t="s">
        <v>494</v>
      </c>
      <c r="B1232" s="267"/>
      <c r="C1232" s="268"/>
      <c r="D1232" s="268"/>
      <c r="E1232" s="268"/>
      <c r="F1232" s="268"/>
      <c r="G1232" s="268"/>
      <c r="H1232" s="268"/>
      <c r="I1232" s="267"/>
      <c r="J1232" s="269"/>
      <c r="K1232" s="269"/>
      <c r="L1232" s="268"/>
      <c r="M1232" s="268"/>
      <c r="N1232" s="268"/>
      <c r="O1232" s="270"/>
      <c r="P1232" s="268"/>
      <c r="Q1232" s="269"/>
    </row>
    <row r="1233" spans="1:17" ht="25.5">
      <c r="A1233" s="269" t="s">
        <v>495</v>
      </c>
      <c r="B1233" s="267" t="s">
        <v>496</v>
      </c>
      <c r="C1233" s="268">
        <v>247068957904</v>
      </c>
      <c r="D1233" s="268">
        <v>339671185369</v>
      </c>
      <c r="E1233" s="268">
        <v>92602227465</v>
      </c>
      <c r="F1233" s="268">
        <v>37.5</v>
      </c>
      <c r="G1233" s="268">
        <v>348523451002</v>
      </c>
      <c r="H1233" s="268">
        <v>97.5</v>
      </c>
      <c r="I1233" s="267"/>
      <c r="J1233" s="269"/>
      <c r="K1233" s="269"/>
      <c r="L1233" s="268"/>
      <c r="M1233" s="268"/>
      <c r="N1233" s="268"/>
      <c r="O1233" s="270"/>
      <c r="P1233" s="268"/>
      <c r="Q1233" s="269"/>
    </row>
    <row r="1234" spans="1:17" ht="25.5">
      <c r="A1234" s="269" t="s">
        <v>497</v>
      </c>
      <c r="B1234" s="267"/>
      <c r="C1234" s="268"/>
      <c r="D1234" s="268"/>
      <c r="E1234" s="268"/>
      <c r="F1234" s="268"/>
      <c r="G1234" s="268"/>
      <c r="H1234" s="268"/>
      <c r="I1234" s="267" t="s">
        <v>498</v>
      </c>
      <c r="J1234" s="269" t="s">
        <v>45</v>
      </c>
      <c r="K1234" s="269" t="s">
        <v>46</v>
      </c>
      <c r="L1234" s="268">
        <v>1746842</v>
      </c>
      <c r="M1234" s="268">
        <v>1759038</v>
      </c>
      <c r="N1234" s="268">
        <v>1748351</v>
      </c>
      <c r="O1234" s="270" t="s">
        <v>500</v>
      </c>
      <c r="P1234" s="268">
        <v>0.1</v>
      </c>
      <c r="Q1234" s="269" t="s">
        <v>501</v>
      </c>
    </row>
    <row r="1235" spans="1:17" ht="25.5">
      <c r="A1235" s="266"/>
      <c r="B1235" s="267"/>
      <c r="C1235" s="268"/>
      <c r="D1235" s="268"/>
      <c r="E1235" s="268"/>
      <c r="F1235" s="268"/>
      <c r="G1235" s="268"/>
      <c r="H1235" s="268"/>
      <c r="I1235" s="267" t="s">
        <v>498</v>
      </c>
      <c r="J1235" s="269" t="s">
        <v>48</v>
      </c>
      <c r="K1235" s="269" t="s">
        <v>49</v>
      </c>
      <c r="L1235" s="268">
        <v>1354405</v>
      </c>
      <c r="M1235" s="268">
        <v>1355345</v>
      </c>
      <c r="N1235" s="268">
        <v>1361062</v>
      </c>
      <c r="O1235" s="270" t="s">
        <v>500</v>
      </c>
      <c r="P1235" s="268">
        <v>0.5</v>
      </c>
      <c r="Q1235" s="269" t="s">
        <v>501</v>
      </c>
    </row>
    <row r="1236" spans="1:17">
      <c r="A1236" s="266"/>
      <c r="B1236" s="267" t="s">
        <v>564</v>
      </c>
      <c r="C1236" s="268">
        <v>247068957904</v>
      </c>
      <c r="D1236" s="268">
        <v>339671185369</v>
      </c>
      <c r="E1236" s="268">
        <v>92602227465</v>
      </c>
      <c r="F1236" s="268">
        <v>37.5</v>
      </c>
      <c r="G1236" s="268">
        <v>348523451002</v>
      </c>
      <c r="H1236" s="268">
        <v>97.5</v>
      </c>
      <c r="I1236" s="267"/>
      <c r="J1236" s="269"/>
      <c r="K1236" s="269"/>
      <c r="L1236" s="268"/>
      <c r="M1236" s="268"/>
      <c r="N1236" s="268"/>
      <c r="O1236" s="270"/>
      <c r="P1236" s="268"/>
      <c r="Q1236" s="269"/>
    </row>
    <row r="1237" spans="1:17" ht="38.25">
      <c r="A1237" s="269" t="s">
        <v>503</v>
      </c>
      <c r="B1237" s="267" t="s">
        <v>496</v>
      </c>
      <c r="C1237" s="268">
        <v>163000273562</v>
      </c>
      <c r="D1237" s="268">
        <v>232987860246</v>
      </c>
      <c r="E1237" s="268">
        <v>69987586684</v>
      </c>
      <c r="F1237" s="268">
        <v>42.9</v>
      </c>
      <c r="G1237" s="268">
        <v>233791658998</v>
      </c>
      <c r="H1237" s="268">
        <v>99.7</v>
      </c>
      <c r="I1237" s="267"/>
      <c r="J1237" s="269"/>
      <c r="K1237" s="269"/>
      <c r="L1237" s="268"/>
      <c r="M1237" s="268"/>
      <c r="N1237" s="268"/>
      <c r="O1237" s="270"/>
      <c r="P1237" s="268"/>
      <c r="Q1237" s="269"/>
    </row>
    <row r="1238" spans="1:17" ht="25.5">
      <c r="A1238" s="269" t="s">
        <v>497</v>
      </c>
      <c r="B1238" s="267"/>
      <c r="C1238" s="268"/>
      <c r="D1238" s="268"/>
      <c r="E1238" s="268"/>
      <c r="F1238" s="268"/>
      <c r="G1238" s="268"/>
      <c r="H1238" s="268"/>
      <c r="I1238" s="267" t="s">
        <v>498</v>
      </c>
      <c r="J1238" s="269" t="s">
        <v>45</v>
      </c>
      <c r="K1238" s="269" t="s">
        <v>46</v>
      </c>
      <c r="L1238" s="268">
        <v>3177766</v>
      </c>
      <c r="M1238" s="268">
        <v>2887586</v>
      </c>
      <c r="N1238" s="268">
        <v>3174201</v>
      </c>
      <c r="O1238" s="270" t="s">
        <v>500</v>
      </c>
      <c r="P1238" s="268">
        <v>-0.1</v>
      </c>
      <c r="Q1238" s="269" t="s">
        <v>501</v>
      </c>
    </row>
    <row r="1239" spans="1:17" ht="25.5">
      <c r="A1239" s="266"/>
      <c r="B1239" s="267"/>
      <c r="C1239" s="268"/>
      <c r="D1239" s="268"/>
      <c r="E1239" s="268"/>
      <c r="F1239" s="268"/>
      <c r="G1239" s="268"/>
      <c r="H1239" s="268"/>
      <c r="I1239" s="267" t="s">
        <v>498</v>
      </c>
      <c r="J1239" s="269" t="s">
        <v>48</v>
      </c>
      <c r="K1239" s="269" t="s">
        <v>49</v>
      </c>
      <c r="L1239" s="268">
        <v>181044</v>
      </c>
      <c r="M1239" s="268">
        <v>172767</v>
      </c>
      <c r="N1239" s="268">
        <v>182753</v>
      </c>
      <c r="O1239" s="270" t="s">
        <v>500</v>
      </c>
      <c r="P1239" s="268">
        <v>0.9</v>
      </c>
      <c r="Q1239" s="269" t="s">
        <v>501</v>
      </c>
    </row>
    <row r="1240" spans="1:17">
      <c r="A1240" s="266"/>
      <c r="B1240" s="267" t="s">
        <v>564</v>
      </c>
      <c r="C1240" s="268">
        <v>163000273562</v>
      </c>
      <c r="D1240" s="268">
        <v>232987860246</v>
      </c>
      <c r="E1240" s="268">
        <v>69987586684</v>
      </c>
      <c r="F1240" s="268">
        <v>42.9</v>
      </c>
      <c r="G1240" s="268">
        <v>233791658998</v>
      </c>
      <c r="H1240" s="268">
        <v>99.7</v>
      </c>
      <c r="I1240" s="267"/>
      <c r="J1240" s="269"/>
      <c r="K1240" s="269"/>
      <c r="L1240" s="268"/>
      <c r="M1240" s="268"/>
      <c r="N1240" s="268"/>
      <c r="O1240" s="270"/>
      <c r="P1240" s="268"/>
      <c r="Q1240" s="269"/>
    </row>
    <row r="1241" spans="1:17" ht="25.5">
      <c r="A1241" s="269" t="s">
        <v>504</v>
      </c>
      <c r="B1241" s="267" t="s">
        <v>496</v>
      </c>
      <c r="C1241" s="268">
        <v>2250046241</v>
      </c>
      <c r="D1241" s="268">
        <v>5901806853</v>
      </c>
      <c r="E1241" s="268">
        <v>3651760612</v>
      </c>
      <c r="F1241" s="268">
        <v>162.30000000000001</v>
      </c>
      <c r="G1241" s="268">
        <v>6090887336</v>
      </c>
      <c r="H1241" s="268">
        <v>96.9</v>
      </c>
      <c r="I1241" s="267"/>
      <c r="J1241" s="269"/>
      <c r="K1241" s="269"/>
      <c r="L1241" s="268"/>
      <c r="M1241" s="268"/>
      <c r="N1241" s="268"/>
      <c r="O1241" s="270"/>
      <c r="P1241" s="268"/>
      <c r="Q1241" s="269"/>
    </row>
    <row r="1242" spans="1:17" ht="63.75">
      <c r="A1242" s="269" t="s">
        <v>497</v>
      </c>
      <c r="B1242" s="267"/>
      <c r="C1242" s="268"/>
      <c r="D1242" s="268"/>
      <c r="E1242" s="268"/>
      <c r="F1242" s="268"/>
      <c r="G1242" s="268"/>
      <c r="H1242" s="268"/>
      <c r="I1242" s="267" t="s">
        <v>498</v>
      </c>
      <c r="J1242" s="269" t="s">
        <v>254</v>
      </c>
      <c r="K1242" s="269" t="s">
        <v>101</v>
      </c>
      <c r="L1242" s="268">
        <v>184077</v>
      </c>
      <c r="M1242" s="268">
        <v>171125</v>
      </c>
      <c r="N1242" s="268">
        <v>215734</v>
      </c>
      <c r="O1242" s="270">
        <v>117.2</v>
      </c>
      <c r="P1242" s="268">
        <v>17.2</v>
      </c>
      <c r="Q1242" s="269" t="s">
        <v>586</v>
      </c>
    </row>
    <row r="1243" spans="1:17" ht="25.5">
      <c r="A1243" s="266"/>
      <c r="B1243" s="267"/>
      <c r="C1243" s="268"/>
      <c r="D1243" s="268"/>
      <c r="E1243" s="268"/>
      <c r="F1243" s="268"/>
      <c r="G1243" s="268"/>
      <c r="H1243" s="268"/>
      <c r="I1243" s="267" t="s">
        <v>498</v>
      </c>
      <c r="J1243" s="269" t="s">
        <v>274</v>
      </c>
      <c r="K1243" s="269" t="s">
        <v>101</v>
      </c>
      <c r="L1243" s="268">
        <v>83765</v>
      </c>
      <c r="M1243" s="268">
        <v>90834</v>
      </c>
      <c r="N1243" s="268">
        <v>83638</v>
      </c>
      <c r="O1243" s="270" t="s">
        <v>500</v>
      </c>
      <c r="P1243" s="268">
        <v>-0.2</v>
      </c>
      <c r="Q1243" s="269" t="s">
        <v>501</v>
      </c>
    </row>
    <row r="1244" spans="1:17">
      <c r="A1244" s="266"/>
      <c r="B1244" s="267" t="s">
        <v>564</v>
      </c>
      <c r="C1244" s="268">
        <v>2250046241</v>
      </c>
      <c r="D1244" s="268">
        <v>5901806853</v>
      </c>
      <c r="E1244" s="268">
        <v>3651760612</v>
      </c>
      <c r="F1244" s="268">
        <v>162.30000000000001</v>
      </c>
      <c r="G1244" s="268">
        <v>6090887336</v>
      </c>
      <c r="H1244" s="268">
        <v>96.9</v>
      </c>
      <c r="I1244" s="267"/>
      <c r="J1244" s="269"/>
      <c r="K1244" s="269"/>
      <c r="L1244" s="268"/>
      <c r="M1244" s="268"/>
      <c r="N1244" s="268"/>
      <c r="O1244" s="270"/>
      <c r="P1244" s="268"/>
      <c r="Q1244" s="269"/>
    </row>
    <row r="1245" spans="1:17">
      <c r="A1245" s="269" t="s">
        <v>507</v>
      </c>
      <c r="B1245" s="267" t="s">
        <v>496</v>
      </c>
      <c r="C1245" s="268">
        <v>319044802</v>
      </c>
      <c r="D1245" s="268">
        <v>1636219715</v>
      </c>
      <c r="E1245" s="268">
        <v>1317174913</v>
      </c>
      <c r="F1245" s="268">
        <v>412.8</v>
      </c>
      <c r="G1245" s="268">
        <v>1856701000</v>
      </c>
      <c r="H1245" s="268">
        <v>88.1</v>
      </c>
      <c r="I1245" s="267"/>
      <c r="J1245" s="269"/>
      <c r="K1245" s="269"/>
      <c r="L1245" s="268"/>
      <c r="M1245" s="268"/>
      <c r="N1245" s="268"/>
      <c r="O1245" s="270"/>
      <c r="P1245" s="268"/>
      <c r="Q1245" s="269"/>
    </row>
    <row r="1246" spans="1:17" ht="63.75">
      <c r="A1246" s="269" t="s">
        <v>497</v>
      </c>
      <c r="B1246" s="267"/>
      <c r="C1246" s="268"/>
      <c r="D1246" s="268"/>
      <c r="E1246" s="268"/>
      <c r="F1246" s="268"/>
      <c r="G1246" s="268"/>
      <c r="H1246" s="268"/>
      <c r="I1246" s="267" t="s">
        <v>498</v>
      </c>
      <c r="J1246" s="269" t="s">
        <v>199</v>
      </c>
      <c r="K1246" s="269" t="s">
        <v>170</v>
      </c>
      <c r="L1246" s="268">
        <v>54055</v>
      </c>
      <c r="M1246" s="268">
        <v>65219</v>
      </c>
      <c r="N1246" s="268">
        <v>72977</v>
      </c>
      <c r="O1246" s="270" t="s">
        <v>500</v>
      </c>
      <c r="P1246" s="268">
        <v>35</v>
      </c>
      <c r="Q1246" s="269" t="s">
        <v>586</v>
      </c>
    </row>
    <row r="1247" spans="1:17">
      <c r="A1247" s="266"/>
      <c r="B1247" s="267" t="s">
        <v>564</v>
      </c>
      <c r="C1247" s="268">
        <v>319044802</v>
      </c>
      <c r="D1247" s="268">
        <v>1636219715</v>
      </c>
      <c r="E1247" s="268">
        <v>1317174913</v>
      </c>
      <c r="F1247" s="268">
        <v>412.8</v>
      </c>
      <c r="G1247" s="268">
        <v>1856701000</v>
      </c>
      <c r="H1247" s="268">
        <v>88.1</v>
      </c>
      <c r="I1247" s="267"/>
      <c r="J1247" s="269"/>
      <c r="K1247" s="269"/>
      <c r="L1247" s="268"/>
      <c r="M1247" s="268"/>
      <c r="N1247" s="268"/>
      <c r="O1247" s="270"/>
      <c r="P1247" s="268"/>
      <c r="Q1247" s="269"/>
    </row>
    <row r="1248" spans="1:17" ht="25.5">
      <c r="A1248" s="269" t="s">
        <v>509</v>
      </c>
      <c r="B1248" s="267" t="s">
        <v>496</v>
      </c>
      <c r="C1248" s="268">
        <v>25160076398</v>
      </c>
      <c r="D1248" s="268">
        <v>46243439455</v>
      </c>
      <c r="E1248" s="268">
        <v>21083363057</v>
      </c>
      <c r="F1248" s="268">
        <v>83.8</v>
      </c>
      <c r="G1248" s="268">
        <v>46675435450</v>
      </c>
      <c r="H1248" s="268">
        <v>99.1</v>
      </c>
      <c r="I1248" s="267"/>
      <c r="J1248" s="269"/>
      <c r="K1248" s="269"/>
      <c r="L1248" s="268"/>
      <c r="M1248" s="268"/>
      <c r="N1248" s="268"/>
      <c r="O1248" s="270"/>
      <c r="P1248" s="268"/>
      <c r="Q1248" s="269"/>
    </row>
    <row r="1249" spans="1:17" ht="25.5">
      <c r="A1249" s="269" t="s">
        <v>497</v>
      </c>
      <c r="B1249" s="267"/>
      <c r="C1249" s="268"/>
      <c r="D1249" s="268"/>
      <c r="E1249" s="268"/>
      <c r="F1249" s="268"/>
      <c r="G1249" s="268"/>
      <c r="H1249" s="268"/>
      <c r="I1249" s="267" t="s">
        <v>498</v>
      </c>
      <c r="J1249" s="269" t="s">
        <v>154</v>
      </c>
      <c r="K1249" s="269" t="s">
        <v>101</v>
      </c>
      <c r="L1249" s="268">
        <v>253</v>
      </c>
      <c r="M1249" s="268">
        <v>258</v>
      </c>
      <c r="N1249" s="268">
        <v>228</v>
      </c>
      <c r="O1249" s="270">
        <v>90.1</v>
      </c>
      <c r="P1249" s="268">
        <v>-9.9</v>
      </c>
      <c r="Q1249" s="269" t="s">
        <v>501</v>
      </c>
    </row>
    <row r="1250" spans="1:17" ht="25.5">
      <c r="A1250" s="266"/>
      <c r="B1250" s="267"/>
      <c r="C1250" s="268"/>
      <c r="D1250" s="268"/>
      <c r="E1250" s="268"/>
      <c r="F1250" s="268"/>
      <c r="G1250" s="268"/>
      <c r="H1250" s="268"/>
      <c r="I1250" s="267" t="s">
        <v>498</v>
      </c>
      <c r="J1250" s="269" t="s">
        <v>169</v>
      </c>
      <c r="K1250" s="269" t="s">
        <v>170</v>
      </c>
      <c r="L1250" s="268">
        <v>3286643</v>
      </c>
      <c r="M1250" s="268">
        <v>3073084</v>
      </c>
      <c r="N1250" s="268">
        <v>3569038</v>
      </c>
      <c r="O1250" s="270" t="s">
        <v>500</v>
      </c>
      <c r="P1250" s="268">
        <v>8.6</v>
      </c>
      <c r="Q1250" s="269" t="s">
        <v>501</v>
      </c>
    </row>
    <row r="1251" spans="1:17" ht="25.5">
      <c r="A1251" s="266"/>
      <c r="B1251" s="267"/>
      <c r="C1251" s="268"/>
      <c r="D1251" s="268"/>
      <c r="E1251" s="268"/>
      <c r="F1251" s="268"/>
      <c r="G1251" s="268"/>
      <c r="H1251" s="268"/>
      <c r="I1251" s="267" t="s">
        <v>498</v>
      </c>
      <c r="J1251" s="269" t="s">
        <v>171</v>
      </c>
      <c r="K1251" s="269" t="s">
        <v>170</v>
      </c>
      <c r="L1251" s="268">
        <v>85405</v>
      </c>
      <c r="M1251" s="268">
        <v>86210</v>
      </c>
      <c r="N1251" s="268">
        <v>89545</v>
      </c>
      <c r="O1251" s="270" t="s">
        <v>500</v>
      </c>
      <c r="P1251" s="268">
        <v>4.8</v>
      </c>
      <c r="Q1251" s="269" t="s">
        <v>501</v>
      </c>
    </row>
    <row r="1252" spans="1:17" ht="25.5">
      <c r="A1252" s="266"/>
      <c r="B1252" s="267"/>
      <c r="C1252" s="268"/>
      <c r="D1252" s="268"/>
      <c r="E1252" s="268"/>
      <c r="F1252" s="268"/>
      <c r="G1252" s="268"/>
      <c r="H1252" s="268"/>
      <c r="I1252" s="267" t="s">
        <v>498</v>
      </c>
      <c r="J1252" s="269" t="s">
        <v>172</v>
      </c>
      <c r="K1252" s="269" t="s">
        <v>170</v>
      </c>
      <c r="L1252" s="268">
        <v>89773</v>
      </c>
      <c r="M1252" s="268">
        <v>92311</v>
      </c>
      <c r="N1252" s="268">
        <v>88728</v>
      </c>
      <c r="O1252" s="270">
        <v>98.8</v>
      </c>
      <c r="P1252" s="268">
        <v>-1.2</v>
      </c>
      <c r="Q1252" s="269" t="s">
        <v>501</v>
      </c>
    </row>
    <row r="1253" spans="1:17" ht="51">
      <c r="A1253" s="266"/>
      <c r="B1253" s="267"/>
      <c r="C1253" s="268"/>
      <c r="D1253" s="268"/>
      <c r="E1253" s="268"/>
      <c r="F1253" s="268"/>
      <c r="G1253" s="268"/>
      <c r="H1253" s="268"/>
      <c r="I1253" s="267" t="s">
        <v>498</v>
      </c>
      <c r="J1253" s="269" t="s">
        <v>158</v>
      </c>
      <c r="K1253" s="269" t="s">
        <v>101</v>
      </c>
      <c r="L1253" s="268">
        <v>33782</v>
      </c>
      <c r="M1253" s="268">
        <v>30182</v>
      </c>
      <c r="N1253" s="268">
        <v>29147</v>
      </c>
      <c r="O1253" s="270">
        <v>86.3</v>
      </c>
      <c r="P1253" s="268">
        <v>-13.7</v>
      </c>
      <c r="Q1253" s="269" t="s">
        <v>618</v>
      </c>
    </row>
    <row r="1254" spans="1:17" ht="51">
      <c r="A1254" s="266"/>
      <c r="B1254" s="267"/>
      <c r="C1254" s="268"/>
      <c r="D1254" s="268"/>
      <c r="E1254" s="268"/>
      <c r="F1254" s="268"/>
      <c r="G1254" s="268"/>
      <c r="H1254" s="268"/>
      <c r="I1254" s="267" t="s">
        <v>498</v>
      </c>
      <c r="J1254" s="269" t="s">
        <v>159</v>
      </c>
      <c r="K1254" s="269" t="s">
        <v>101</v>
      </c>
      <c r="L1254" s="268">
        <v>135307</v>
      </c>
      <c r="M1254" s="268">
        <v>120060</v>
      </c>
      <c r="N1254" s="268">
        <v>119227</v>
      </c>
      <c r="O1254" s="270">
        <v>88.1</v>
      </c>
      <c r="P1254" s="268">
        <v>-11.9</v>
      </c>
      <c r="Q1254" s="269" t="s">
        <v>618</v>
      </c>
    </row>
    <row r="1255" spans="1:17" ht="51">
      <c r="A1255" s="266"/>
      <c r="B1255" s="267"/>
      <c r="C1255" s="268"/>
      <c r="D1255" s="268"/>
      <c r="E1255" s="268"/>
      <c r="F1255" s="268"/>
      <c r="G1255" s="268"/>
      <c r="H1255" s="268"/>
      <c r="I1255" s="267" t="s">
        <v>498</v>
      </c>
      <c r="J1255" s="269" t="s">
        <v>173</v>
      </c>
      <c r="K1255" s="269" t="s">
        <v>170</v>
      </c>
      <c r="L1255" s="268">
        <v>51016</v>
      </c>
      <c r="M1255" s="268">
        <v>57457</v>
      </c>
      <c r="N1255" s="268">
        <v>60149</v>
      </c>
      <c r="O1255" s="270" t="s">
        <v>500</v>
      </c>
      <c r="P1255" s="268">
        <v>17.899999999999999</v>
      </c>
      <c r="Q1255" s="269" t="s">
        <v>618</v>
      </c>
    </row>
    <row r="1256" spans="1:17" ht="25.5">
      <c r="A1256" s="266"/>
      <c r="B1256" s="267"/>
      <c r="C1256" s="268"/>
      <c r="D1256" s="268"/>
      <c r="E1256" s="268"/>
      <c r="F1256" s="268"/>
      <c r="G1256" s="268"/>
      <c r="H1256" s="268"/>
      <c r="I1256" s="267" t="s">
        <v>498</v>
      </c>
      <c r="J1256" s="269" t="s">
        <v>177</v>
      </c>
      <c r="K1256" s="269" t="s">
        <v>170</v>
      </c>
      <c r="L1256" s="268">
        <v>2996466</v>
      </c>
      <c r="M1256" s="268">
        <v>2751106</v>
      </c>
      <c r="N1256" s="268">
        <v>3067891</v>
      </c>
      <c r="O1256" s="270">
        <v>102.4</v>
      </c>
      <c r="P1256" s="268">
        <v>2.4</v>
      </c>
      <c r="Q1256" s="269" t="s">
        <v>501</v>
      </c>
    </row>
    <row r="1257" spans="1:17">
      <c r="A1257" s="266"/>
      <c r="B1257" s="267" t="s">
        <v>564</v>
      </c>
      <c r="C1257" s="268">
        <v>25160076398</v>
      </c>
      <c r="D1257" s="268">
        <v>46243439455</v>
      </c>
      <c r="E1257" s="268">
        <v>21083363057</v>
      </c>
      <c r="F1257" s="268">
        <v>83.8</v>
      </c>
      <c r="G1257" s="268">
        <v>46675435450</v>
      </c>
      <c r="H1257" s="268">
        <v>99.1</v>
      </c>
      <c r="I1257" s="267"/>
      <c r="J1257" s="269"/>
      <c r="K1257" s="269"/>
      <c r="L1257" s="268"/>
      <c r="M1257" s="268"/>
      <c r="N1257" s="268"/>
      <c r="O1257" s="270"/>
      <c r="P1257" s="268"/>
      <c r="Q1257" s="269"/>
    </row>
    <row r="1258" spans="1:17" ht="25.5">
      <c r="A1258" s="269" t="s">
        <v>513</v>
      </c>
      <c r="B1258" s="267" t="s">
        <v>496</v>
      </c>
      <c r="C1258" s="268">
        <v>5222590402</v>
      </c>
      <c r="D1258" s="268">
        <v>8152107017</v>
      </c>
      <c r="E1258" s="268">
        <v>2929516615</v>
      </c>
      <c r="F1258" s="268">
        <v>56.1</v>
      </c>
      <c r="G1258" s="268">
        <v>8246997840</v>
      </c>
      <c r="H1258" s="268">
        <v>98.8</v>
      </c>
      <c r="I1258" s="267"/>
      <c r="J1258" s="269"/>
      <c r="K1258" s="269"/>
      <c r="L1258" s="268"/>
      <c r="M1258" s="268"/>
      <c r="N1258" s="268"/>
      <c r="O1258" s="270"/>
      <c r="P1258" s="268"/>
      <c r="Q1258" s="269"/>
    </row>
    <row r="1259" spans="1:17" ht="25.5">
      <c r="A1259" s="269" t="s">
        <v>497</v>
      </c>
      <c r="B1259" s="267"/>
      <c r="C1259" s="268"/>
      <c r="D1259" s="268"/>
      <c r="E1259" s="268"/>
      <c r="F1259" s="268"/>
      <c r="G1259" s="268"/>
      <c r="H1259" s="268"/>
      <c r="I1259" s="267" t="s">
        <v>498</v>
      </c>
      <c r="J1259" s="269" t="s">
        <v>169</v>
      </c>
      <c r="K1259" s="269" t="s">
        <v>170</v>
      </c>
      <c r="L1259" s="268">
        <v>182055</v>
      </c>
      <c r="M1259" s="268">
        <v>175557</v>
      </c>
      <c r="N1259" s="268">
        <v>183371</v>
      </c>
      <c r="O1259" s="270" t="s">
        <v>500</v>
      </c>
      <c r="P1259" s="268">
        <v>0.7</v>
      </c>
      <c r="Q1259" s="269" t="s">
        <v>501</v>
      </c>
    </row>
    <row r="1260" spans="1:17" ht="25.5">
      <c r="A1260" s="266"/>
      <c r="B1260" s="267"/>
      <c r="C1260" s="268"/>
      <c r="D1260" s="268"/>
      <c r="E1260" s="268"/>
      <c r="F1260" s="268"/>
      <c r="G1260" s="268"/>
      <c r="H1260" s="268"/>
      <c r="I1260" s="267" t="s">
        <v>498</v>
      </c>
      <c r="J1260" s="269" t="s">
        <v>171</v>
      </c>
      <c r="K1260" s="269" t="s">
        <v>170</v>
      </c>
      <c r="L1260" s="268">
        <v>93692</v>
      </c>
      <c r="M1260" s="268">
        <v>88612</v>
      </c>
      <c r="N1260" s="268">
        <v>93549</v>
      </c>
      <c r="O1260" s="270" t="s">
        <v>500</v>
      </c>
      <c r="P1260" s="268">
        <v>-0.2</v>
      </c>
      <c r="Q1260" s="269" t="s">
        <v>501</v>
      </c>
    </row>
    <row r="1261" spans="1:17" ht="25.5">
      <c r="A1261" s="266"/>
      <c r="B1261" s="267"/>
      <c r="C1261" s="268"/>
      <c r="D1261" s="268"/>
      <c r="E1261" s="268"/>
      <c r="F1261" s="268"/>
      <c r="G1261" s="268"/>
      <c r="H1261" s="268"/>
      <c r="I1261" s="267" t="s">
        <v>498</v>
      </c>
      <c r="J1261" s="269" t="s">
        <v>177</v>
      </c>
      <c r="K1261" s="269" t="s">
        <v>170</v>
      </c>
      <c r="L1261" s="268">
        <v>199301</v>
      </c>
      <c r="M1261" s="268">
        <v>161814</v>
      </c>
      <c r="N1261" s="268">
        <v>186952</v>
      </c>
      <c r="O1261" s="270">
        <v>93.8</v>
      </c>
      <c r="P1261" s="268">
        <v>-6.2</v>
      </c>
      <c r="Q1261" s="269" t="s">
        <v>501</v>
      </c>
    </row>
    <row r="1262" spans="1:17" ht="25.5">
      <c r="A1262" s="266"/>
      <c r="B1262" s="267"/>
      <c r="C1262" s="268"/>
      <c r="D1262" s="268"/>
      <c r="E1262" s="268"/>
      <c r="F1262" s="268"/>
      <c r="G1262" s="268"/>
      <c r="H1262" s="268"/>
      <c r="I1262" s="267" t="s">
        <v>498</v>
      </c>
      <c r="J1262" s="269" t="s">
        <v>204</v>
      </c>
      <c r="K1262" s="269" t="s">
        <v>170</v>
      </c>
      <c r="L1262" s="268">
        <v>717634</v>
      </c>
      <c r="M1262" s="268">
        <v>671453</v>
      </c>
      <c r="N1262" s="268">
        <v>707702</v>
      </c>
      <c r="O1262" s="270" t="s">
        <v>500</v>
      </c>
      <c r="P1262" s="268">
        <v>-1.4</v>
      </c>
      <c r="Q1262" s="269" t="s">
        <v>501</v>
      </c>
    </row>
    <row r="1263" spans="1:17">
      <c r="A1263" s="266"/>
      <c r="B1263" s="267" t="s">
        <v>564</v>
      </c>
      <c r="C1263" s="268">
        <v>5222590402</v>
      </c>
      <c r="D1263" s="268">
        <v>8152107017</v>
      </c>
      <c r="E1263" s="268">
        <v>2929516615</v>
      </c>
      <c r="F1263" s="268">
        <v>56.1</v>
      </c>
      <c r="G1263" s="268">
        <v>8246997840</v>
      </c>
      <c r="H1263" s="268">
        <v>98.8</v>
      </c>
      <c r="I1263" s="267"/>
      <c r="J1263" s="269"/>
      <c r="K1263" s="269"/>
      <c r="L1263" s="268"/>
      <c r="M1263" s="268"/>
      <c r="N1263" s="268"/>
      <c r="O1263" s="270"/>
      <c r="P1263" s="268"/>
      <c r="Q1263" s="269"/>
    </row>
    <row r="1264" spans="1:17" ht="25.5">
      <c r="A1264" s="269" t="s">
        <v>515</v>
      </c>
      <c r="B1264" s="267" t="s">
        <v>496</v>
      </c>
      <c r="C1264" s="268">
        <v>34035477986</v>
      </c>
      <c r="D1264" s="268">
        <v>50474558745</v>
      </c>
      <c r="E1264" s="268">
        <v>16439080759</v>
      </c>
      <c r="F1264" s="268">
        <v>48.3</v>
      </c>
      <c r="G1264" s="268">
        <v>50910499190</v>
      </c>
      <c r="H1264" s="268">
        <v>99.1</v>
      </c>
      <c r="I1264" s="267"/>
      <c r="J1264" s="269"/>
      <c r="K1264" s="269"/>
      <c r="L1264" s="268"/>
      <c r="M1264" s="268"/>
      <c r="N1264" s="268"/>
      <c r="O1264" s="270"/>
      <c r="P1264" s="268"/>
      <c r="Q1264" s="269"/>
    </row>
    <row r="1265" spans="1:17" ht="25.5">
      <c r="A1265" s="269" t="s">
        <v>497</v>
      </c>
      <c r="B1265" s="267"/>
      <c r="C1265" s="268"/>
      <c r="D1265" s="268"/>
      <c r="E1265" s="268"/>
      <c r="F1265" s="268"/>
      <c r="G1265" s="268"/>
      <c r="H1265" s="268"/>
      <c r="I1265" s="267" t="s">
        <v>498</v>
      </c>
      <c r="J1265" s="269" t="s">
        <v>177</v>
      </c>
      <c r="K1265" s="269" t="s">
        <v>170</v>
      </c>
      <c r="L1265" s="268">
        <v>3035593</v>
      </c>
      <c r="M1265" s="268">
        <v>2618636</v>
      </c>
      <c r="N1265" s="268">
        <v>2977686</v>
      </c>
      <c r="O1265" s="270">
        <v>98.1</v>
      </c>
      <c r="P1265" s="268">
        <v>-1.9</v>
      </c>
      <c r="Q1265" s="269" t="s">
        <v>501</v>
      </c>
    </row>
    <row r="1266" spans="1:17" ht="25.5">
      <c r="A1266" s="266"/>
      <c r="B1266" s="267"/>
      <c r="C1266" s="268"/>
      <c r="D1266" s="268"/>
      <c r="E1266" s="268"/>
      <c r="F1266" s="268"/>
      <c r="G1266" s="268"/>
      <c r="H1266" s="268"/>
      <c r="I1266" s="267" t="s">
        <v>498</v>
      </c>
      <c r="J1266" s="269" t="s">
        <v>317</v>
      </c>
      <c r="K1266" s="269" t="s">
        <v>170</v>
      </c>
      <c r="L1266" s="268">
        <v>3777684</v>
      </c>
      <c r="M1266" s="268">
        <v>3560704</v>
      </c>
      <c r="N1266" s="268">
        <v>3862085</v>
      </c>
      <c r="O1266" s="270" t="s">
        <v>500</v>
      </c>
      <c r="P1266" s="268">
        <v>2.2000000000000002</v>
      </c>
      <c r="Q1266" s="269" t="s">
        <v>501</v>
      </c>
    </row>
    <row r="1267" spans="1:17" ht="25.5">
      <c r="A1267" s="266"/>
      <c r="B1267" s="267"/>
      <c r="C1267" s="268"/>
      <c r="D1267" s="268"/>
      <c r="E1267" s="268"/>
      <c r="F1267" s="268"/>
      <c r="G1267" s="268"/>
      <c r="H1267" s="268"/>
      <c r="I1267" s="267" t="s">
        <v>498</v>
      </c>
      <c r="J1267" s="269" t="s">
        <v>339</v>
      </c>
      <c r="K1267" s="269" t="s">
        <v>170</v>
      </c>
      <c r="L1267" s="268">
        <v>165184</v>
      </c>
      <c r="M1267" s="268">
        <v>157731</v>
      </c>
      <c r="N1267" s="268">
        <v>157746</v>
      </c>
      <c r="O1267" s="270" t="s">
        <v>500</v>
      </c>
      <c r="P1267" s="268">
        <v>-4.5</v>
      </c>
      <c r="Q1267" s="269" t="s">
        <v>501</v>
      </c>
    </row>
    <row r="1268" spans="1:17">
      <c r="A1268" s="266"/>
      <c r="B1268" s="267" t="s">
        <v>564</v>
      </c>
      <c r="C1268" s="268">
        <v>34035477986</v>
      </c>
      <c r="D1268" s="268">
        <v>50474558745</v>
      </c>
      <c r="E1268" s="268">
        <v>16439080759</v>
      </c>
      <c r="F1268" s="268">
        <v>48.3</v>
      </c>
      <c r="G1268" s="268">
        <v>50910499190</v>
      </c>
      <c r="H1268" s="268">
        <v>99.1</v>
      </c>
      <c r="I1268" s="267"/>
      <c r="J1268" s="269"/>
      <c r="K1268" s="269"/>
      <c r="L1268" s="268"/>
      <c r="M1268" s="268"/>
      <c r="N1268" s="268"/>
      <c r="O1268" s="270"/>
      <c r="P1268" s="268"/>
      <c r="Q1268" s="269"/>
    </row>
    <row r="1269" spans="1:17" ht="25.5">
      <c r="A1269" s="269" t="s">
        <v>518</v>
      </c>
      <c r="B1269" s="267" t="s">
        <v>496</v>
      </c>
      <c r="C1269" s="268">
        <v>1224387812</v>
      </c>
      <c r="D1269" s="268">
        <v>2758020679</v>
      </c>
      <c r="E1269" s="268">
        <v>1533632867</v>
      </c>
      <c r="F1269" s="268">
        <v>125.3</v>
      </c>
      <c r="G1269" s="268">
        <v>2899481520</v>
      </c>
      <c r="H1269" s="268">
        <v>95.1</v>
      </c>
      <c r="I1269" s="267"/>
      <c r="J1269" s="269"/>
      <c r="K1269" s="269"/>
      <c r="L1269" s="268"/>
      <c r="M1269" s="268"/>
      <c r="N1269" s="268"/>
      <c r="O1269" s="270"/>
      <c r="P1269" s="268"/>
      <c r="Q1269" s="269"/>
    </row>
    <row r="1270" spans="1:17" ht="25.5">
      <c r="A1270" s="269" t="s">
        <v>497</v>
      </c>
      <c r="B1270" s="267"/>
      <c r="C1270" s="268"/>
      <c r="D1270" s="268"/>
      <c r="E1270" s="268"/>
      <c r="F1270" s="268"/>
      <c r="G1270" s="268"/>
      <c r="H1270" s="268"/>
      <c r="I1270" s="267" t="s">
        <v>498</v>
      </c>
      <c r="J1270" s="269" t="s">
        <v>169</v>
      </c>
      <c r="K1270" s="269" t="s">
        <v>170</v>
      </c>
      <c r="L1270" s="268">
        <v>214185</v>
      </c>
      <c r="M1270" s="268">
        <v>149401</v>
      </c>
      <c r="N1270" s="268">
        <v>225321</v>
      </c>
      <c r="O1270" s="270" t="s">
        <v>500</v>
      </c>
      <c r="P1270" s="268">
        <v>5.2</v>
      </c>
      <c r="Q1270" s="269" t="s">
        <v>501</v>
      </c>
    </row>
    <row r="1271" spans="1:17" ht="25.5">
      <c r="A1271" s="266"/>
      <c r="B1271" s="267"/>
      <c r="C1271" s="268"/>
      <c r="D1271" s="268"/>
      <c r="E1271" s="268"/>
      <c r="F1271" s="268"/>
      <c r="G1271" s="268"/>
      <c r="H1271" s="268"/>
      <c r="I1271" s="267" t="s">
        <v>498</v>
      </c>
      <c r="J1271" s="269" t="s">
        <v>171</v>
      </c>
      <c r="K1271" s="269" t="s">
        <v>170</v>
      </c>
      <c r="L1271" s="268">
        <v>9008</v>
      </c>
      <c r="M1271" s="268">
        <v>8895</v>
      </c>
      <c r="N1271" s="268">
        <v>9247</v>
      </c>
      <c r="O1271" s="270" t="s">
        <v>500</v>
      </c>
      <c r="P1271" s="268">
        <v>2.7</v>
      </c>
      <c r="Q1271" s="269" t="s">
        <v>501</v>
      </c>
    </row>
    <row r="1272" spans="1:17" ht="25.5">
      <c r="A1272" s="266"/>
      <c r="B1272" s="267"/>
      <c r="C1272" s="268"/>
      <c r="D1272" s="268"/>
      <c r="E1272" s="268"/>
      <c r="F1272" s="268"/>
      <c r="G1272" s="268"/>
      <c r="H1272" s="268"/>
      <c r="I1272" s="267" t="s">
        <v>498</v>
      </c>
      <c r="J1272" s="269" t="s">
        <v>172</v>
      </c>
      <c r="K1272" s="269" t="s">
        <v>170</v>
      </c>
      <c r="L1272" s="268">
        <v>9400</v>
      </c>
      <c r="M1272" s="268">
        <v>9441</v>
      </c>
      <c r="N1272" s="268">
        <v>9480</v>
      </c>
      <c r="O1272" s="270">
        <v>100.9</v>
      </c>
      <c r="P1272" s="268">
        <v>0.9</v>
      </c>
      <c r="Q1272" s="269" t="s">
        <v>501</v>
      </c>
    </row>
    <row r="1273" spans="1:17" ht="25.5">
      <c r="A1273" s="266"/>
      <c r="B1273" s="267"/>
      <c r="C1273" s="268"/>
      <c r="D1273" s="268"/>
      <c r="E1273" s="268"/>
      <c r="F1273" s="268"/>
      <c r="G1273" s="268"/>
      <c r="H1273" s="268"/>
      <c r="I1273" s="267" t="s">
        <v>498</v>
      </c>
      <c r="J1273" s="269" t="s">
        <v>173</v>
      </c>
      <c r="K1273" s="269" t="s">
        <v>170</v>
      </c>
      <c r="L1273" s="268">
        <v>3596</v>
      </c>
      <c r="M1273" s="268">
        <v>3931</v>
      </c>
      <c r="N1273" s="268">
        <v>5072</v>
      </c>
      <c r="O1273" s="270" t="s">
        <v>500</v>
      </c>
      <c r="P1273" s="268">
        <v>41</v>
      </c>
      <c r="Q1273" s="269" t="s">
        <v>619</v>
      </c>
    </row>
    <row r="1274" spans="1:17" ht="25.5">
      <c r="A1274" s="266"/>
      <c r="B1274" s="267"/>
      <c r="C1274" s="268"/>
      <c r="D1274" s="268"/>
      <c r="E1274" s="268"/>
      <c r="F1274" s="268"/>
      <c r="G1274" s="268"/>
      <c r="H1274" s="268"/>
      <c r="I1274" s="267" t="s">
        <v>498</v>
      </c>
      <c r="J1274" s="269" t="s">
        <v>177</v>
      </c>
      <c r="K1274" s="269" t="s">
        <v>170</v>
      </c>
      <c r="L1274" s="268">
        <v>206238</v>
      </c>
      <c r="M1274" s="268">
        <v>134033</v>
      </c>
      <c r="N1274" s="268">
        <v>212439</v>
      </c>
      <c r="O1274" s="270">
        <v>103</v>
      </c>
      <c r="P1274" s="268">
        <v>3</v>
      </c>
      <c r="Q1274" s="269" t="s">
        <v>501</v>
      </c>
    </row>
    <row r="1275" spans="1:17">
      <c r="A1275" s="266"/>
      <c r="B1275" s="267" t="s">
        <v>564</v>
      </c>
      <c r="C1275" s="268">
        <v>1224387812</v>
      </c>
      <c r="D1275" s="268">
        <v>2758020679</v>
      </c>
      <c r="E1275" s="268">
        <v>1533632867</v>
      </c>
      <c r="F1275" s="268">
        <v>125.3</v>
      </c>
      <c r="G1275" s="268">
        <v>2899481520</v>
      </c>
      <c r="H1275" s="268">
        <v>95.1</v>
      </c>
      <c r="I1275" s="267"/>
      <c r="J1275" s="269"/>
      <c r="K1275" s="269"/>
      <c r="L1275" s="268"/>
      <c r="M1275" s="268"/>
      <c r="N1275" s="268"/>
      <c r="O1275" s="270"/>
      <c r="P1275" s="268"/>
      <c r="Q1275" s="269"/>
    </row>
    <row r="1276" spans="1:17" ht="25.5">
      <c r="A1276" s="269" t="s">
        <v>519</v>
      </c>
      <c r="B1276" s="267" t="s">
        <v>496</v>
      </c>
      <c r="C1276" s="268">
        <v>19902764968</v>
      </c>
      <c r="D1276" s="268">
        <v>26501695240</v>
      </c>
      <c r="E1276" s="268">
        <v>6598930272</v>
      </c>
      <c r="F1276" s="268">
        <v>33.200000000000003</v>
      </c>
      <c r="G1276" s="268">
        <v>26986323000</v>
      </c>
      <c r="H1276" s="268">
        <v>98.2</v>
      </c>
      <c r="I1276" s="267"/>
      <c r="J1276" s="269"/>
      <c r="K1276" s="269"/>
      <c r="L1276" s="268"/>
      <c r="M1276" s="268"/>
      <c r="N1276" s="268"/>
      <c r="O1276" s="270"/>
      <c r="P1276" s="268"/>
      <c r="Q1276" s="269"/>
    </row>
    <row r="1277" spans="1:17" ht="25.5">
      <c r="A1277" s="269" t="s">
        <v>497</v>
      </c>
      <c r="B1277" s="267"/>
      <c r="C1277" s="268"/>
      <c r="D1277" s="268"/>
      <c r="E1277" s="268"/>
      <c r="F1277" s="268"/>
      <c r="G1277" s="268"/>
      <c r="H1277" s="268"/>
      <c r="I1277" s="267" t="s">
        <v>498</v>
      </c>
      <c r="J1277" s="269" t="s">
        <v>45</v>
      </c>
      <c r="K1277" s="269" t="s">
        <v>46</v>
      </c>
      <c r="L1277" s="268">
        <v>105871</v>
      </c>
      <c r="M1277" s="268">
        <v>109777</v>
      </c>
      <c r="N1277" s="268">
        <v>105918</v>
      </c>
      <c r="O1277" s="270" t="s">
        <v>500</v>
      </c>
      <c r="P1277" s="268">
        <v>0</v>
      </c>
      <c r="Q1277" s="269" t="s">
        <v>501</v>
      </c>
    </row>
    <row r="1278" spans="1:17" ht="25.5">
      <c r="A1278" s="266"/>
      <c r="B1278" s="267"/>
      <c r="C1278" s="268"/>
      <c r="D1278" s="268"/>
      <c r="E1278" s="268"/>
      <c r="F1278" s="268"/>
      <c r="G1278" s="268"/>
      <c r="H1278" s="268"/>
      <c r="I1278" s="267" t="s">
        <v>498</v>
      </c>
      <c r="J1278" s="269" t="s">
        <v>48</v>
      </c>
      <c r="K1278" s="269" t="s">
        <v>49</v>
      </c>
      <c r="L1278" s="268">
        <v>29627</v>
      </c>
      <c r="M1278" s="268">
        <v>30694</v>
      </c>
      <c r="N1278" s="268">
        <v>29620</v>
      </c>
      <c r="O1278" s="270" t="s">
        <v>500</v>
      </c>
      <c r="P1278" s="268">
        <v>0</v>
      </c>
      <c r="Q1278" s="269" t="s">
        <v>501</v>
      </c>
    </row>
    <row r="1279" spans="1:17">
      <c r="A1279" s="266"/>
      <c r="B1279" s="267" t="s">
        <v>564</v>
      </c>
      <c r="C1279" s="268">
        <v>19902764968</v>
      </c>
      <c r="D1279" s="268">
        <v>26501695240</v>
      </c>
      <c r="E1279" s="268">
        <v>6598930272</v>
      </c>
      <c r="F1279" s="268">
        <v>33.200000000000003</v>
      </c>
      <c r="G1279" s="268">
        <v>26986323000</v>
      </c>
      <c r="H1279" s="268">
        <v>98.2</v>
      </c>
      <c r="I1279" s="267"/>
      <c r="J1279" s="269"/>
      <c r="K1279" s="269"/>
      <c r="L1279" s="268"/>
      <c r="M1279" s="268"/>
      <c r="N1279" s="268"/>
      <c r="O1279" s="270"/>
      <c r="P1279" s="268"/>
      <c r="Q1279" s="269"/>
    </row>
    <row r="1280" spans="1:17" ht="38.25">
      <c r="A1280" s="269" t="s">
        <v>520</v>
      </c>
      <c r="B1280" s="267" t="s">
        <v>496</v>
      </c>
      <c r="C1280" s="268">
        <v>3459687222</v>
      </c>
      <c r="D1280" s="268">
        <v>4811188072</v>
      </c>
      <c r="E1280" s="268">
        <v>1351500850</v>
      </c>
      <c r="F1280" s="268">
        <v>39.1</v>
      </c>
      <c r="G1280" s="268">
        <v>4955567000</v>
      </c>
      <c r="H1280" s="268">
        <v>97.1</v>
      </c>
      <c r="I1280" s="267"/>
      <c r="J1280" s="269"/>
      <c r="K1280" s="269"/>
      <c r="L1280" s="268"/>
      <c r="M1280" s="268"/>
      <c r="N1280" s="268"/>
      <c r="O1280" s="270"/>
      <c r="P1280" s="268"/>
      <c r="Q1280" s="269"/>
    </row>
    <row r="1281" spans="1:17" ht="25.5">
      <c r="A1281" s="269" t="s">
        <v>497</v>
      </c>
      <c r="B1281" s="267"/>
      <c r="C1281" s="268"/>
      <c r="D1281" s="268"/>
      <c r="E1281" s="268"/>
      <c r="F1281" s="268"/>
      <c r="G1281" s="268"/>
      <c r="H1281" s="268"/>
      <c r="I1281" s="267" t="s">
        <v>498</v>
      </c>
      <c r="J1281" s="269" t="s">
        <v>249</v>
      </c>
      <c r="K1281" s="269" t="s">
        <v>49</v>
      </c>
      <c r="L1281" s="268">
        <v>22493</v>
      </c>
      <c r="M1281" s="268">
        <v>22385</v>
      </c>
      <c r="N1281" s="268">
        <v>22441</v>
      </c>
      <c r="O1281" s="270" t="s">
        <v>500</v>
      </c>
      <c r="P1281" s="268">
        <v>-0.2</v>
      </c>
      <c r="Q1281" s="269" t="s">
        <v>501</v>
      </c>
    </row>
    <row r="1282" spans="1:17" ht="51">
      <c r="A1282" s="266"/>
      <c r="B1282" s="267"/>
      <c r="C1282" s="268"/>
      <c r="D1282" s="268"/>
      <c r="E1282" s="268"/>
      <c r="F1282" s="268"/>
      <c r="G1282" s="268"/>
      <c r="H1282" s="268"/>
      <c r="I1282" s="267" t="s">
        <v>498</v>
      </c>
      <c r="J1282" s="269" t="s">
        <v>620</v>
      </c>
      <c r="K1282" s="269" t="s">
        <v>49</v>
      </c>
      <c r="L1282" s="268">
        <v>3781</v>
      </c>
      <c r="M1282" s="268"/>
      <c r="N1282" s="268">
        <v>3354</v>
      </c>
      <c r="O1282" s="270" t="s">
        <v>500</v>
      </c>
      <c r="P1282" s="268">
        <v>-11.3</v>
      </c>
      <c r="Q1282" s="269" t="s">
        <v>618</v>
      </c>
    </row>
    <row r="1283" spans="1:17">
      <c r="A1283" s="266"/>
      <c r="B1283" s="267" t="s">
        <v>564</v>
      </c>
      <c r="C1283" s="268">
        <v>3459687222</v>
      </c>
      <c r="D1283" s="268">
        <v>4811188072</v>
      </c>
      <c r="E1283" s="268">
        <v>1351500850</v>
      </c>
      <c r="F1283" s="268">
        <v>39.1</v>
      </c>
      <c r="G1283" s="268">
        <v>4955567000</v>
      </c>
      <c r="H1283" s="268">
        <v>97.1</v>
      </c>
      <c r="I1283" s="267"/>
      <c r="J1283" s="269"/>
      <c r="K1283" s="269"/>
      <c r="L1283" s="268"/>
      <c r="M1283" s="268"/>
      <c r="N1283" s="268"/>
      <c r="O1283" s="270"/>
      <c r="P1283" s="268"/>
      <c r="Q1283" s="269"/>
    </row>
    <row r="1284" spans="1:17" ht="25.5">
      <c r="A1284" s="269" t="s">
        <v>522</v>
      </c>
      <c r="B1284" s="267" t="s">
        <v>523</v>
      </c>
      <c r="C1284" s="268">
        <v>2352935869</v>
      </c>
      <c r="D1284" s="268">
        <v>2316090292</v>
      </c>
      <c r="E1284" s="268">
        <v>-36845577</v>
      </c>
      <c r="F1284" s="268">
        <v>-1.6</v>
      </c>
      <c r="G1284" s="268">
        <v>2571798000</v>
      </c>
      <c r="H1284" s="268">
        <v>90.1</v>
      </c>
      <c r="I1284" s="267"/>
      <c r="J1284" s="269"/>
      <c r="K1284" s="269"/>
      <c r="L1284" s="268"/>
      <c r="M1284" s="268"/>
      <c r="N1284" s="268"/>
      <c r="O1284" s="270"/>
      <c r="P1284" s="268"/>
      <c r="Q1284" s="269"/>
    </row>
    <row r="1285" spans="1:17" ht="25.5">
      <c r="A1285" s="269" t="s">
        <v>524</v>
      </c>
      <c r="B1285" s="267"/>
      <c r="C1285" s="268"/>
      <c r="D1285" s="268"/>
      <c r="E1285" s="268"/>
      <c r="F1285" s="268"/>
      <c r="G1285" s="268"/>
      <c r="H1285" s="268"/>
      <c r="I1285" s="267" t="s">
        <v>498</v>
      </c>
      <c r="J1285" s="269" t="s">
        <v>322</v>
      </c>
      <c r="K1285" s="269" t="s">
        <v>323</v>
      </c>
      <c r="L1285" s="268">
        <v>290440</v>
      </c>
      <c r="M1285" s="268">
        <v>438592</v>
      </c>
      <c r="N1285" s="268">
        <v>318231</v>
      </c>
      <c r="O1285" s="270">
        <v>109.6</v>
      </c>
      <c r="P1285" s="268">
        <v>9.6</v>
      </c>
      <c r="Q1285" s="269" t="s">
        <v>621</v>
      </c>
    </row>
    <row r="1286" spans="1:17">
      <c r="A1286" s="266"/>
      <c r="B1286" s="267" t="s">
        <v>564</v>
      </c>
      <c r="C1286" s="268">
        <v>2352935869</v>
      </c>
      <c r="D1286" s="268">
        <v>2316090292</v>
      </c>
      <c r="E1286" s="268">
        <v>-36845577</v>
      </c>
      <c r="F1286" s="268">
        <v>-1.6</v>
      </c>
      <c r="G1286" s="268">
        <v>2571798000</v>
      </c>
      <c r="H1286" s="268">
        <v>90.1</v>
      </c>
      <c r="I1286" s="267"/>
      <c r="J1286" s="269"/>
      <c r="K1286" s="269"/>
      <c r="L1286" s="268"/>
      <c r="M1286" s="268"/>
      <c r="N1286" s="268"/>
      <c r="O1286" s="270"/>
      <c r="P1286" s="268"/>
      <c r="Q1286" s="269"/>
    </row>
    <row r="1287" spans="1:17" ht="38.25">
      <c r="A1287" s="269" t="s">
        <v>526</v>
      </c>
      <c r="B1287" s="267" t="s">
        <v>523</v>
      </c>
      <c r="C1287" s="268">
        <v>6868294927</v>
      </c>
      <c r="D1287" s="268">
        <v>9045301222</v>
      </c>
      <c r="E1287" s="268">
        <v>2177006295</v>
      </c>
      <c r="F1287" s="268">
        <v>31.7</v>
      </c>
      <c r="G1287" s="268">
        <v>9180939752</v>
      </c>
      <c r="H1287" s="268">
        <v>98.5</v>
      </c>
      <c r="I1287" s="267"/>
      <c r="J1287" s="269"/>
      <c r="K1287" s="269"/>
      <c r="L1287" s="268"/>
      <c r="M1287" s="268"/>
      <c r="N1287" s="268"/>
      <c r="O1287" s="270"/>
      <c r="P1287" s="268"/>
      <c r="Q1287" s="269"/>
    </row>
    <row r="1288" spans="1:17" ht="25.5">
      <c r="A1288" s="269" t="s">
        <v>497</v>
      </c>
      <c r="B1288" s="267"/>
      <c r="C1288" s="268"/>
      <c r="D1288" s="268"/>
      <c r="E1288" s="268"/>
      <c r="F1288" s="268"/>
      <c r="G1288" s="268"/>
      <c r="H1288" s="268"/>
      <c r="I1288" s="267" t="s">
        <v>498</v>
      </c>
      <c r="J1288" s="269" t="s">
        <v>409</v>
      </c>
      <c r="K1288" s="269" t="s">
        <v>170</v>
      </c>
      <c r="L1288" s="268">
        <v>861262</v>
      </c>
      <c r="M1288" s="268">
        <v>696494</v>
      </c>
      <c r="N1288" s="268">
        <v>809752</v>
      </c>
      <c r="O1288" s="270" t="s">
        <v>500</v>
      </c>
      <c r="P1288" s="268">
        <v>-6</v>
      </c>
      <c r="Q1288" s="269" t="s">
        <v>501</v>
      </c>
    </row>
    <row r="1289" spans="1:17">
      <c r="A1289" s="266"/>
      <c r="B1289" s="267" t="s">
        <v>564</v>
      </c>
      <c r="C1289" s="268">
        <v>6868294927</v>
      </c>
      <c r="D1289" s="268">
        <v>9045301222</v>
      </c>
      <c r="E1289" s="268">
        <v>2177006295</v>
      </c>
      <c r="F1289" s="268">
        <v>31.7</v>
      </c>
      <c r="G1289" s="268">
        <v>9180939752</v>
      </c>
      <c r="H1289" s="268">
        <v>98.5</v>
      </c>
      <c r="I1289" s="267"/>
      <c r="J1289" s="269"/>
      <c r="K1289" s="269"/>
      <c r="L1289" s="268"/>
      <c r="M1289" s="268"/>
      <c r="N1289" s="268"/>
      <c r="O1289" s="270"/>
      <c r="P1289" s="268"/>
      <c r="Q1289" s="269"/>
    </row>
    <row r="1290" spans="1:17" ht="25.5">
      <c r="A1290" s="266" t="s">
        <v>622</v>
      </c>
      <c r="B1290" s="267"/>
      <c r="C1290" s="268"/>
      <c r="D1290" s="268"/>
      <c r="E1290" s="268"/>
      <c r="F1290" s="268"/>
      <c r="G1290" s="268"/>
      <c r="H1290" s="268"/>
      <c r="I1290" s="267"/>
      <c r="J1290" s="269"/>
      <c r="K1290" s="269"/>
      <c r="L1290" s="268"/>
      <c r="M1290" s="268"/>
      <c r="N1290" s="268"/>
      <c r="O1290" s="270"/>
      <c r="P1290" s="268"/>
      <c r="Q1290" s="269"/>
    </row>
    <row r="1291" spans="1:17" ht="38.25">
      <c r="A1291" s="269" t="s">
        <v>623</v>
      </c>
      <c r="B1291" s="267" t="s">
        <v>562</v>
      </c>
      <c r="C1291" s="268">
        <v>265244190</v>
      </c>
      <c r="D1291" s="268">
        <v>354355715</v>
      </c>
      <c r="E1291" s="268">
        <v>89111525</v>
      </c>
      <c r="F1291" s="268">
        <v>33.6</v>
      </c>
      <c r="G1291" s="268">
        <v>364559078</v>
      </c>
      <c r="H1291" s="268">
        <v>97.2</v>
      </c>
      <c r="I1291" s="267"/>
      <c r="J1291" s="269"/>
      <c r="K1291" s="269"/>
      <c r="L1291" s="268"/>
      <c r="M1291" s="268"/>
      <c r="N1291" s="268"/>
      <c r="O1291" s="270"/>
      <c r="P1291" s="268"/>
      <c r="Q1291" s="269"/>
    </row>
    <row r="1292" spans="1:17" ht="38.25">
      <c r="A1292" s="269" t="s">
        <v>624</v>
      </c>
      <c r="B1292" s="267"/>
      <c r="C1292" s="268"/>
      <c r="D1292" s="268"/>
      <c r="E1292" s="268"/>
      <c r="F1292" s="268"/>
      <c r="G1292" s="268"/>
      <c r="H1292" s="268"/>
      <c r="I1292" s="267" t="s">
        <v>498</v>
      </c>
      <c r="J1292" s="269" t="s">
        <v>625</v>
      </c>
      <c r="K1292" s="269" t="s">
        <v>626</v>
      </c>
      <c r="L1292" s="268">
        <v>57</v>
      </c>
      <c r="M1292" s="268">
        <v>54</v>
      </c>
      <c r="N1292" s="268">
        <v>55</v>
      </c>
      <c r="O1292" s="270">
        <v>96.5</v>
      </c>
      <c r="P1292" s="268">
        <v>-3.5</v>
      </c>
      <c r="Q1292" s="269" t="s">
        <v>607</v>
      </c>
    </row>
    <row r="1293" spans="1:17" ht="102">
      <c r="A1293" s="266"/>
      <c r="B1293" s="267"/>
      <c r="C1293" s="268"/>
      <c r="D1293" s="268"/>
      <c r="E1293" s="268"/>
      <c r="F1293" s="268"/>
      <c r="G1293" s="268"/>
      <c r="H1293" s="268"/>
      <c r="I1293" s="267" t="s">
        <v>498</v>
      </c>
      <c r="J1293" s="269" t="s">
        <v>627</v>
      </c>
      <c r="K1293" s="269" t="s">
        <v>626</v>
      </c>
      <c r="L1293" s="268">
        <v>393</v>
      </c>
      <c r="M1293" s="268">
        <v>394</v>
      </c>
      <c r="N1293" s="268">
        <v>132</v>
      </c>
      <c r="O1293" s="270">
        <v>33.6</v>
      </c>
      <c r="P1293" s="268">
        <v>-66.400000000000006</v>
      </c>
      <c r="Q1293" s="269" t="s">
        <v>628</v>
      </c>
    </row>
    <row r="1294" spans="1:17" ht="51">
      <c r="A1294" s="266"/>
      <c r="B1294" s="267"/>
      <c r="C1294" s="268"/>
      <c r="D1294" s="268"/>
      <c r="E1294" s="268"/>
      <c r="F1294" s="268"/>
      <c r="G1294" s="268"/>
      <c r="H1294" s="268"/>
      <c r="I1294" s="267" t="s">
        <v>498</v>
      </c>
      <c r="J1294" s="269" t="s">
        <v>629</v>
      </c>
      <c r="K1294" s="269" t="s">
        <v>630</v>
      </c>
      <c r="L1294" s="268">
        <v>12387</v>
      </c>
      <c r="M1294" s="268">
        <v>12078</v>
      </c>
      <c r="N1294" s="268">
        <v>11589</v>
      </c>
      <c r="O1294" s="270">
        <v>93.6</v>
      </c>
      <c r="P1294" s="268">
        <v>-6.4</v>
      </c>
      <c r="Q1294" s="269" t="s">
        <v>631</v>
      </c>
    </row>
    <row r="1295" spans="1:17" ht="25.5">
      <c r="A1295" s="266"/>
      <c r="B1295" s="267"/>
      <c r="C1295" s="268"/>
      <c r="D1295" s="268"/>
      <c r="E1295" s="268"/>
      <c r="F1295" s="268"/>
      <c r="G1295" s="268"/>
      <c r="H1295" s="268"/>
      <c r="I1295" s="267" t="s">
        <v>498</v>
      </c>
      <c r="J1295" s="269" t="s">
        <v>632</v>
      </c>
      <c r="K1295" s="269" t="s">
        <v>626</v>
      </c>
      <c r="L1295" s="268">
        <v>55</v>
      </c>
      <c r="M1295" s="268">
        <v>53</v>
      </c>
      <c r="N1295" s="268">
        <v>54</v>
      </c>
      <c r="O1295" s="270">
        <v>98.2</v>
      </c>
      <c r="P1295" s="268">
        <v>-1.8</v>
      </c>
      <c r="Q1295" s="269" t="s">
        <v>607</v>
      </c>
    </row>
    <row r="1296" spans="1:17" ht="102">
      <c r="A1296" s="266"/>
      <c r="B1296" s="267"/>
      <c r="C1296" s="268"/>
      <c r="D1296" s="268"/>
      <c r="E1296" s="268"/>
      <c r="F1296" s="268"/>
      <c r="G1296" s="268"/>
      <c r="H1296" s="268"/>
      <c r="I1296" s="267" t="s">
        <v>498</v>
      </c>
      <c r="J1296" s="269" t="s">
        <v>633</v>
      </c>
      <c r="K1296" s="269" t="s">
        <v>626</v>
      </c>
      <c r="L1296" s="268">
        <v>80</v>
      </c>
      <c r="M1296" s="268">
        <v>147</v>
      </c>
      <c r="N1296" s="268">
        <v>67</v>
      </c>
      <c r="O1296" s="270">
        <v>83.8</v>
      </c>
      <c r="P1296" s="268">
        <v>-16.2</v>
      </c>
      <c r="Q1296" s="269" t="s">
        <v>634</v>
      </c>
    </row>
    <row r="1297" spans="1:18" ht="25.5">
      <c r="A1297" s="266"/>
      <c r="B1297" s="267"/>
      <c r="C1297" s="268"/>
      <c r="D1297" s="268"/>
      <c r="E1297" s="268"/>
      <c r="F1297" s="268"/>
      <c r="G1297" s="268"/>
      <c r="H1297" s="268"/>
      <c r="I1297" s="267" t="s">
        <v>498</v>
      </c>
      <c r="J1297" s="269" t="s">
        <v>635</v>
      </c>
      <c r="K1297" s="269" t="s">
        <v>626</v>
      </c>
      <c r="L1297" s="268">
        <v>44</v>
      </c>
      <c r="M1297" s="268">
        <v>44</v>
      </c>
      <c r="N1297" s="268">
        <v>43</v>
      </c>
      <c r="O1297" s="270">
        <v>97.7</v>
      </c>
      <c r="P1297" s="268">
        <v>-2.2999999999999998</v>
      </c>
      <c r="Q1297" s="269" t="s">
        <v>607</v>
      </c>
    </row>
    <row r="1298" spans="1:18" ht="38.25">
      <c r="A1298" s="266"/>
      <c r="B1298" s="267"/>
      <c r="C1298" s="268"/>
      <c r="D1298" s="268"/>
      <c r="E1298" s="268"/>
      <c r="F1298" s="268"/>
      <c r="G1298" s="268"/>
      <c r="H1298" s="268"/>
      <c r="I1298" s="267" t="s">
        <v>498</v>
      </c>
      <c r="J1298" s="269" t="s">
        <v>636</v>
      </c>
      <c r="K1298" s="269" t="s">
        <v>626</v>
      </c>
      <c r="L1298" s="268">
        <v>160</v>
      </c>
      <c r="M1298" s="268">
        <v>139</v>
      </c>
      <c r="N1298" s="268">
        <v>179</v>
      </c>
      <c r="O1298" s="270">
        <v>111.9</v>
      </c>
      <c r="P1298" s="268">
        <v>11.9</v>
      </c>
      <c r="Q1298" s="269" t="s">
        <v>637</v>
      </c>
    </row>
    <row r="1299" spans="1:18" ht="127.5">
      <c r="A1299" s="266"/>
      <c r="B1299" s="267"/>
      <c r="C1299" s="268"/>
      <c r="D1299" s="268"/>
      <c r="E1299" s="268"/>
      <c r="F1299" s="268"/>
      <c r="G1299" s="268"/>
      <c r="H1299" s="268"/>
      <c r="I1299" s="267" t="s">
        <v>498</v>
      </c>
      <c r="J1299" s="269" t="s">
        <v>638</v>
      </c>
      <c r="K1299" s="269" t="s">
        <v>639</v>
      </c>
      <c r="L1299" s="268">
        <v>1620</v>
      </c>
      <c r="M1299" s="268">
        <v>1699</v>
      </c>
      <c r="N1299" s="268">
        <v>1748</v>
      </c>
      <c r="O1299" s="270">
        <v>107.9</v>
      </c>
      <c r="P1299" s="268">
        <v>7.9</v>
      </c>
      <c r="Q1299" s="269" t="s">
        <v>640</v>
      </c>
    </row>
    <row r="1300" spans="1:18">
      <c r="A1300" s="266"/>
      <c r="B1300" s="267" t="s">
        <v>564</v>
      </c>
      <c r="C1300" s="268">
        <v>265244190</v>
      </c>
      <c r="D1300" s="268">
        <v>354355715</v>
      </c>
      <c r="E1300" s="268">
        <v>89111525</v>
      </c>
      <c r="F1300" s="268">
        <v>33.6</v>
      </c>
      <c r="G1300" s="268">
        <v>364559078</v>
      </c>
      <c r="H1300" s="268">
        <v>97.2</v>
      </c>
      <c r="I1300" s="267"/>
      <c r="J1300" s="269"/>
      <c r="K1300" s="269"/>
      <c r="L1300" s="268"/>
      <c r="M1300" s="268"/>
      <c r="N1300" s="268"/>
      <c r="O1300" s="270"/>
      <c r="P1300" s="268"/>
      <c r="Q1300" s="269"/>
    </row>
    <row r="1301" spans="1:18" ht="38.25">
      <c r="A1301" s="266" t="s">
        <v>641</v>
      </c>
      <c r="B1301" s="267"/>
      <c r="C1301" s="268"/>
      <c r="D1301" s="268"/>
      <c r="E1301" s="268"/>
      <c r="F1301" s="268"/>
      <c r="G1301" s="268"/>
      <c r="H1301" s="268"/>
      <c r="I1301" s="267"/>
      <c r="J1301" s="269"/>
      <c r="K1301" s="269"/>
      <c r="L1301" s="268"/>
      <c r="M1301" s="268"/>
      <c r="N1301" s="268"/>
      <c r="O1301" s="270"/>
      <c r="P1301" s="268"/>
      <c r="Q1301" s="269"/>
    </row>
    <row r="1302" spans="1:18" ht="25.5">
      <c r="A1302" s="269" t="s">
        <v>642</v>
      </c>
      <c r="B1302" s="267" t="s">
        <v>523</v>
      </c>
      <c r="C1302" s="268">
        <v>52110228</v>
      </c>
      <c r="D1302" s="268">
        <v>17150258</v>
      </c>
      <c r="E1302" s="268">
        <v>-34959970</v>
      </c>
      <c r="F1302" s="268">
        <v>-67.099999999999994</v>
      </c>
      <c r="G1302" s="268">
        <v>101505736</v>
      </c>
      <c r="H1302" s="268">
        <v>16.899999999999999</v>
      </c>
      <c r="I1302" s="267"/>
      <c r="J1302" s="269"/>
      <c r="K1302" s="269"/>
      <c r="L1302" s="268"/>
      <c r="M1302" s="268"/>
      <c r="N1302" s="268"/>
      <c r="O1302" s="270"/>
      <c r="P1302" s="268"/>
      <c r="Q1302" s="269"/>
    </row>
    <row r="1303" spans="1:18">
      <c r="A1303" s="266"/>
      <c r="B1303" s="267" t="s">
        <v>496</v>
      </c>
      <c r="C1303" s="268">
        <v>490654322</v>
      </c>
      <c r="D1303" s="268">
        <v>587012521</v>
      </c>
      <c r="E1303" s="268">
        <v>96358199</v>
      </c>
      <c r="F1303" s="268">
        <v>19.600000000000001</v>
      </c>
      <c r="G1303" s="268">
        <v>801095414</v>
      </c>
      <c r="H1303" s="268">
        <v>73.3</v>
      </c>
      <c r="I1303" s="267"/>
      <c r="J1303" s="269"/>
      <c r="K1303" s="269"/>
      <c r="L1303" s="268"/>
      <c r="M1303" s="268"/>
      <c r="N1303" s="268"/>
      <c r="O1303" s="270"/>
      <c r="P1303" s="268"/>
      <c r="Q1303" s="269"/>
    </row>
    <row r="1304" spans="1:18">
      <c r="A1304" s="266"/>
      <c r="B1304" s="267" t="s">
        <v>562</v>
      </c>
      <c r="C1304" s="268">
        <v>61417512</v>
      </c>
      <c r="D1304" s="268">
        <v>65370418</v>
      </c>
      <c r="E1304" s="268">
        <v>3952906</v>
      </c>
      <c r="F1304" s="268">
        <v>6.4</v>
      </c>
      <c r="G1304" s="268">
        <v>76022850</v>
      </c>
      <c r="H1304" s="268">
        <v>86</v>
      </c>
      <c r="I1304" s="267"/>
      <c r="J1304" s="269"/>
      <c r="K1304" s="269"/>
      <c r="L1304" s="268"/>
      <c r="M1304" s="268"/>
      <c r="N1304" s="268"/>
      <c r="O1304" s="270"/>
      <c r="P1304" s="268"/>
      <c r="Q1304" s="269"/>
    </row>
    <row r="1305" spans="1:18">
      <c r="A1305" s="266"/>
      <c r="B1305" s="267" t="s">
        <v>564</v>
      </c>
      <c r="C1305" s="268">
        <v>604182062</v>
      </c>
      <c r="D1305" s="268">
        <v>669533197</v>
      </c>
      <c r="E1305" s="268">
        <v>65351135</v>
      </c>
      <c r="F1305" s="268">
        <v>10.8</v>
      </c>
      <c r="G1305" s="268">
        <v>978624000</v>
      </c>
      <c r="H1305" s="268">
        <v>68.400000000000006</v>
      </c>
      <c r="I1305" s="267"/>
      <c r="J1305" s="269"/>
      <c r="K1305" s="269"/>
      <c r="L1305" s="268"/>
      <c r="M1305" s="268"/>
      <c r="N1305" s="268"/>
      <c r="O1305" s="270"/>
      <c r="P1305" s="268"/>
      <c r="Q1305" s="269"/>
    </row>
    <row r="1306" spans="1:18" ht="51">
      <c r="A1306" s="269" t="s">
        <v>643</v>
      </c>
      <c r="B1306" s="267"/>
      <c r="C1306" s="268">
        <v>520415085981</v>
      </c>
      <c r="D1306" s="268">
        <v>740396093045</v>
      </c>
      <c r="E1306" s="268">
        <v>219981007064</v>
      </c>
      <c r="F1306" s="268"/>
      <c r="G1306" s="268">
        <v>754048187444</v>
      </c>
      <c r="H1306" s="268"/>
      <c r="I1306" s="267"/>
      <c r="J1306" s="269"/>
      <c r="K1306" s="269"/>
      <c r="L1306" s="268"/>
      <c r="M1306" s="268"/>
      <c r="N1306" s="268"/>
      <c r="O1306" s="270"/>
      <c r="P1306" s="268"/>
      <c r="Q1306" s="269"/>
    </row>
    <row r="1309" spans="1:18">
      <c r="A1309" s="454" t="s">
        <v>815</v>
      </c>
      <c r="B1309" s="454"/>
      <c r="C1309" s="454"/>
      <c r="D1309" s="454"/>
      <c r="E1309" s="454"/>
      <c r="F1309" s="454"/>
      <c r="G1309" s="454"/>
      <c r="H1309" s="454"/>
      <c r="I1309" s="454"/>
      <c r="J1309" s="454"/>
      <c r="K1309" s="454"/>
      <c r="L1309" s="454"/>
      <c r="M1309" s="454"/>
      <c r="N1309" s="454"/>
      <c r="O1309" s="454"/>
      <c r="P1309" s="418"/>
      <c r="Q1309" s="419"/>
      <c r="R1309" s="420"/>
    </row>
    <row r="1310" spans="1:18">
      <c r="A1310" s="454" t="s">
        <v>816</v>
      </c>
      <c r="B1310" s="454"/>
      <c r="C1310" s="454"/>
      <c r="D1310" s="454"/>
      <c r="E1310" s="454"/>
      <c r="F1310" s="454"/>
      <c r="G1310" s="454"/>
      <c r="H1310" s="454"/>
      <c r="I1310" s="454"/>
      <c r="J1310" s="454"/>
      <c r="K1310" s="454"/>
      <c r="L1310" s="454"/>
      <c r="M1310" s="454"/>
      <c r="N1310" s="454"/>
      <c r="O1310" s="454"/>
      <c r="P1310" s="454"/>
      <c r="Q1310" s="419"/>
      <c r="R1310" s="420"/>
    </row>
    <row r="1311" spans="1:18" ht="16.5" thickBot="1">
      <c r="A1311" s="455" t="s">
        <v>476</v>
      </c>
      <c r="B1311" s="455"/>
      <c r="C1311" s="455"/>
      <c r="D1311" s="455"/>
      <c r="E1311" s="455"/>
      <c r="F1311" s="455"/>
      <c r="G1311" s="455"/>
      <c r="H1311" s="455"/>
      <c r="I1311" s="455"/>
      <c r="J1311" s="455"/>
      <c r="K1311" s="455"/>
      <c r="L1311" s="455"/>
      <c r="M1311" s="455"/>
      <c r="N1311" s="455"/>
      <c r="O1311" s="455"/>
      <c r="P1311" s="455"/>
      <c r="Q1311" s="419"/>
      <c r="R1311" s="420"/>
    </row>
    <row r="1312" spans="1:18" ht="51.75" thickBot="1">
      <c r="A1312" s="421" t="s">
        <v>817</v>
      </c>
      <c r="B1312" s="421" t="s">
        <v>478</v>
      </c>
      <c r="C1312" s="422" t="s">
        <v>818</v>
      </c>
      <c r="D1312" s="422" t="s">
        <v>819</v>
      </c>
      <c r="E1312" s="422" t="s">
        <v>481</v>
      </c>
      <c r="F1312" s="422" t="s">
        <v>553</v>
      </c>
      <c r="G1312" s="423" t="s">
        <v>820</v>
      </c>
      <c r="H1312" s="424" t="s">
        <v>483</v>
      </c>
      <c r="I1312" s="424" t="s">
        <v>484</v>
      </c>
      <c r="J1312" s="421" t="s">
        <v>485</v>
      </c>
      <c r="K1312" s="421" t="s">
        <v>821</v>
      </c>
      <c r="L1312" s="422" t="s">
        <v>487</v>
      </c>
      <c r="M1312" s="422" t="s">
        <v>488</v>
      </c>
      <c r="N1312" s="422" t="s">
        <v>822</v>
      </c>
      <c r="O1312" s="422" t="s">
        <v>823</v>
      </c>
      <c r="P1312" s="423" t="s">
        <v>491</v>
      </c>
      <c r="Q1312" s="425" t="s">
        <v>492</v>
      </c>
      <c r="R1312" s="426" t="s">
        <v>558</v>
      </c>
    </row>
    <row r="1313" spans="1:18" ht="24">
      <c r="A1313" s="430" t="s">
        <v>494</v>
      </c>
      <c r="B1313" s="431" t="s">
        <v>698</v>
      </c>
      <c r="C1313" s="432"/>
      <c r="D1313" s="432"/>
      <c r="E1313" s="432"/>
      <c r="F1313" s="433" t="s">
        <v>698</v>
      </c>
      <c r="G1313" s="432"/>
      <c r="H1313" s="434" t="s">
        <v>698</v>
      </c>
      <c r="I1313" s="435" t="s">
        <v>698</v>
      </c>
      <c r="J1313" s="435" t="s">
        <v>698</v>
      </c>
      <c r="K1313" s="436" t="s">
        <v>698</v>
      </c>
      <c r="L1313" s="432"/>
      <c r="M1313" s="427"/>
      <c r="N1313" s="432"/>
      <c r="O1313" s="432"/>
      <c r="P1313" s="437" t="s">
        <v>698</v>
      </c>
      <c r="Q1313" s="419" t="s">
        <v>698</v>
      </c>
      <c r="R1313" s="428" t="s">
        <v>698</v>
      </c>
    </row>
    <row r="1314" spans="1:18" ht="24">
      <c r="A1314" s="430" t="s">
        <v>495</v>
      </c>
      <c r="B1314" s="431" t="s">
        <v>496</v>
      </c>
      <c r="C1314" s="432">
        <v>339671185369</v>
      </c>
      <c r="D1314" s="432">
        <v>489836581646</v>
      </c>
      <c r="E1314" s="432">
        <v>150165396277</v>
      </c>
      <c r="F1314" s="433">
        <v>44.2</v>
      </c>
      <c r="G1314" s="432">
        <v>492080410029</v>
      </c>
      <c r="H1314" s="434">
        <v>99.5</v>
      </c>
      <c r="I1314" s="435" t="s">
        <v>698</v>
      </c>
      <c r="J1314" s="435" t="s">
        <v>698</v>
      </c>
      <c r="K1314" s="436" t="s">
        <v>698</v>
      </c>
      <c r="L1314" s="432"/>
      <c r="M1314" s="427"/>
      <c r="N1314" s="432"/>
      <c r="O1314" s="432"/>
      <c r="P1314" s="437" t="s">
        <v>698</v>
      </c>
      <c r="Q1314" s="419" t="s">
        <v>698</v>
      </c>
      <c r="R1314" s="428" t="s">
        <v>698</v>
      </c>
    </row>
    <row r="1315" spans="1:18" ht="24">
      <c r="A1315" s="430" t="s">
        <v>497</v>
      </c>
      <c r="B1315" s="431" t="s">
        <v>698</v>
      </c>
      <c r="C1315" s="432"/>
      <c r="D1315" s="432"/>
      <c r="E1315" s="432"/>
      <c r="F1315" s="433" t="s">
        <v>698</v>
      </c>
      <c r="G1315" s="432"/>
      <c r="H1315" s="434" t="s">
        <v>698</v>
      </c>
      <c r="I1315" s="435" t="s">
        <v>498</v>
      </c>
      <c r="J1315" s="435" t="s">
        <v>45</v>
      </c>
      <c r="K1315" s="436" t="s">
        <v>46</v>
      </c>
      <c r="L1315" s="432">
        <v>1692179</v>
      </c>
      <c r="M1315" s="427">
        <v>1692179</v>
      </c>
      <c r="N1315" s="432">
        <v>1748351</v>
      </c>
      <c r="O1315" s="432">
        <v>1703751</v>
      </c>
      <c r="P1315" s="437" t="s">
        <v>500</v>
      </c>
      <c r="Q1315" s="419">
        <v>0.7</v>
      </c>
      <c r="R1315" s="428" t="s">
        <v>501</v>
      </c>
    </row>
    <row r="1316" spans="1:18" ht="24">
      <c r="A1316" s="430"/>
      <c r="B1316" s="431" t="s">
        <v>698</v>
      </c>
      <c r="C1316" s="432"/>
      <c r="D1316" s="432"/>
      <c r="E1316" s="432"/>
      <c r="F1316" s="433" t="s">
        <v>698</v>
      </c>
      <c r="G1316" s="432"/>
      <c r="H1316" s="434" t="s">
        <v>698</v>
      </c>
      <c r="I1316" s="435" t="s">
        <v>498</v>
      </c>
      <c r="J1316" s="435" t="s">
        <v>48</v>
      </c>
      <c r="K1316" s="436" t="s">
        <v>49</v>
      </c>
      <c r="L1316" s="432">
        <v>1376398</v>
      </c>
      <c r="M1316" s="427">
        <v>1376398</v>
      </c>
      <c r="N1316" s="432">
        <v>1361062</v>
      </c>
      <c r="O1316" s="432">
        <v>1380703</v>
      </c>
      <c r="P1316" s="437" t="s">
        <v>500</v>
      </c>
      <c r="Q1316" s="419">
        <v>0.3</v>
      </c>
      <c r="R1316" s="428" t="s">
        <v>501</v>
      </c>
    </row>
    <row r="1317" spans="1:18">
      <c r="A1317" s="430"/>
      <c r="B1317" s="431" t="s">
        <v>564</v>
      </c>
      <c r="C1317" s="432">
        <v>339671185369</v>
      </c>
      <c r="D1317" s="432">
        <v>489836581646</v>
      </c>
      <c r="E1317" s="432">
        <v>150165396277</v>
      </c>
      <c r="F1317" s="433">
        <v>44.2</v>
      </c>
      <c r="G1317" s="432">
        <v>492080410029</v>
      </c>
      <c r="H1317" s="434">
        <v>99.5</v>
      </c>
      <c r="I1317" s="435" t="s">
        <v>698</v>
      </c>
      <c r="J1317" s="435" t="s">
        <v>698</v>
      </c>
      <c r="K1317" s="436" t="s">
        <v>698</v>
      </c>
      <c r="L1317" s="432"/>
      <c r="M1317" s="427"/>
      <c r="N1317" s="432"/>
      <c r="O1317" s="432"/>
      <c r="P1317" s="437" t="s">
        <v>698</v>
      </c>
      <c r="Q1317" s="419" t="s">
        <v>698</v>
      </c>
      <c r="R1317" s="428" t="s">
        <v>698</v>
      </c>
    </row>
    <row r="1318" spans="1:18" ht="24">
      <c r="A1318" s="430" t="s">
        <v>503</v>
      </c>
      <c r="B1318" s="431" t="s">
        <v>496</v>
      </c>
      <c r="C1318" s="432">
        <v>232987860246</v>
      </c>
      <c r="D1318" s="432">
        <v>313647752271</v>
      </c>
      <c r="E1318" s="432">
        <v>80659892025</v>
      </c>
      <c r="F1318" s="433">
        <v>34.6</v>
      </c>
      <c r="G1318" s="432">
        <v>314161802000</v>
      </c>
      <c r="H1318" s="434">
        <v>99.8</v>
      </c>
      <c r="I1318" s="435" t="s">
        <v>698</v>
      </c>
      <c r="J1318" s="435" t="s">
        <v>698</v>
      </c>
      <c r="K1318" s="436" t="s">
        <v>698</v>
      </c>
      <c r="L1318" s="432"/>
      <c r="M1318" s="427"/>
      <c r="N1318" s="432"/>
      <c r="O1318" s="432"/>
      <c r="P1318" s="437" t="s">
        <v>698</v>
      </c>
      <c r="Q1318" s="419" t="s">
        <v>698</v>
      </c>
      <c r="R1318" s="428" t="s">
        <v>698</v>
      </c>
    </row>
    <row r="1319" spans="1:18" ht="24">
      <c r="A1319" s="430" t="s">
        <v>497</v>
      </c>
      <c r="B1319" s="431" t="s">
        <v>698</v>
      </c>
      <c r="C1319" s="432"/>
      <c r="D1319" s="432"/>
      <c r="E1319" s="432"/>
      <c r="F1319" s="433" t="s">
        <v>698</v>
      </c>
      <c r="G1319" s="432"/>
      <c r="H1319" s="434" t="s">
        <v>698</v>
      </c>
      <c r="I1319" s="435" t="s">
        <v>498</v>
      </c>
      <c r="J1319" s="435" t="s">
        <v>45</v>
      </c>
      <c r="K1319" s="436" t="s">
        <v>46</v>
      </c>
      <c r="L1319" s="432">
        <v>3352105</v>
      </c>
      <c r="M1319" s="427">
        <v>3352105</v>
      </c>
      <c r="N1319" s="432">
        <v>3174201</v>
      </c>
      <c r="O1319" s="432">
        <v>3367166</v>
      </c>
      <c r="P1319" s="437" t="s">
        <v>500</v>
      </c>
      <c r="Q1319" s="419">
        <v>0.4</v>
      </c>
      <c r="R1319" s="428" t="s">
        <v>501</v>
      </c>
    </row>
    <row r="1320" spans="1:18" ht="24">
      <c r="A1320" s="430"/>
      <c r="B1320" s="431" t="s">
        <v>698</v>
      </c>
      <c r="C1320" s="432"/>
      <c r="D1320" s="432"/>
      <c r="E1320" s="432"/>
      <c r="F1320" s="433" t="s">
        <v>698</v>
      </c>
      <c r="G1320" s="432"/>
      <c r="H1320" s="434" t="s">
        <v>698</v>
      </c>
      <c r="I1320" s="435" t="s">
        <v>498</v>
      </c>
      <c r="J1320" s="435" t="s">
        <v>48</v>
      </c>
      <c r="K1320" s="436" t="s">
        <v>49</v>
      </c>
      <c r="L1320" s="432">
        <v>200186</v>
      </c>
      <c r="M1320" s="427">
        <v>200186</v>
      </c>
      <c r="N1320" s="432">
        <v>182753</v>
      </c>
      <c r="O1320" s="432">
        <v>197652</v>
      </c>
      <c r="P1320" s="437" t="s">
        <v>500</v>
      </c>
      <c r="Q1320" s="419">
        <v>-1.3</v>
      </c>
      <c r="R1320" s="428" t="s">
        <v>501</v>
      </c>
    </row>
    <row r="1321" spans="1:18">
      <c r="A1321" s="430"/>
      <c r="B1321" s="431" t="s">
        <v>564</v>
      </c>
      <c r="C1321" s="432">
        <v>232987860246</v>
      </c>
      <c r="D1321" s="432">
        <v>313647752271</v>
      </c>
      <c r="E1321" s="432">
        <v>80659892025</v>
      </c>
      <c r="F1321" s="433">
        <v>34.6</v>
      </c>
      <c r="G1321" s="432">
        <v>314161802000</v>
      </c>
      <c r="H1321" s="434">
        <v>99.8</v>
      </c>
      <c r="I1321" s="435" t="s">
        <v>698</v>
      </c>
      <c r="J1321" s="435" t="s">
        <v>698</v>
      </c>
      <c r="K1321" s="436" t="s">
        <v>698</v>
      </c>
      <c r="L1321" s="432"/>
      <c r="M1321" s="427"/>
      <c r="N1321" s="432"/>
      <c r="O1321" s="432"/>
      <c r="P1321" s="437" t="s">
        <v>698</v>
      </c>
      <c r="Q1321" s="419" t="s">
        <v>698</v>
      </c>
      <c r="R1321" s="428" t="s">
        <v>698</v>
      </c>
    </row>
    <row r="1322" spans="1:18" ht="24">
      <c r="A1322" s="430" t="s">
        <v>504</v>
      </c>
      <c r="B1322" s="431" t="s">
        <v>496</v>
      </c>
      <c r="C1322" s="432">
        <v>5901806853</v>
      </c>
      <c r="D1322" s="432">
        <v>1210421367</v>
      </c>
      <c r="E1322" s="432">
        <v>-4691385486</v>
      </c>
      <c r="F1322" s="433">
        <v>-79.5</v>
      </c>
      <c r="G1322" s="432">
        <v>1298252000</v>
      </c>
      <c r="H1322" s="434">
        <v>93.2</v>
      </c>
      <c r="I1322" s="435" t="s">
        <v>698</v>
      </c>
      <c r="J1322" s="435" t="s">
        <v>698</v>
      </c>
      <c r="K1322" s="436" t="s">
        <v>698</v>
      </c>
      <c r="L1322" s="432"/>
      <c r="M1322" s="427"/>
      <c r="N1322" s="432"/>
      <c r="O1322" s="432"/>
      <c r="P1322" s="437" t="s">
        <v>698</v>
      </c>
      <c r="Q1322" s="419" t="s">
        <v>698</v>
      </c>
      <c r="R1322" s="428" t="s">
        <v>698</v>
      </c>
    </row>
    <row r="1323" spans="1:18" ht="48">
      <c r="A1323" s="430" t="s">
        <v>497</v>
      </c>
      <c r="B1323" s="431" t="s">
        <v>698</v>
      </c>
      <c r="C1323" s="432"/>
      <c r="D1323" s="432"/>
      <c r="E1323" s="432"/>
      <c r="F1323" s="433" t="s">
        <v>698</v>
      </c>
      <c r="G1323" s="432"/>
      <c r="H1323" s="434" t="s">
        <v>698</v>
      </c>
      <c r="I1323" s="435" t="s">
        <v>498</v>
      </c>
      <c r="J1323" s="435" t="s">
        <v>254</v>
      </c>
      <c r="K1323" s="436" t="s">
        <v>101</v>
      </c>
      <c r="L1323" s="432">
        <v>219846</v>
      </c>
      <c r="M1323" s="427">
        <v>219846</v>
      </c>
      <c r="N1323" s="432">
        <v>215734</v>
      </c>
      <c r="O1323" s="432">
        <v>200706</v>
      </c>
      <c r="P1323" s="437">
        <v>91.3</v>
      </c>
      <c r="Q1323" s="419">
        <v>-8.6999999999999993</v>
      </c>
      <c r="R1323" s="428" t="s">
        <v>824</v>
      </c>
    </row>
    <row r="1324" spans="1:18" ht="24">
      <c r="A1324" s="430"/>
      <c r="B1324" s="431" t="s">
        <v>698</v>
      </c>
      <c r="C1324" s="432"/>
      <c r="D1324" s="432"/>
      <c r="E1324" s="432"/>
      <c r="F1324" s="433" t="s">
        <v>698</v>
      </c>
      <c r="G1324" s="432"/>
      <c r="H1324" s="434" t="s">
        <v>698</v>
      </c>
      <c r="I1324" s="435" t="s">
        <v>498</v>
      </c>
      <c r="J1324" s="435" t="s">
        <v>274</v>
      </c>
      <c r="K1324" s="436" t="s">
        <v>101</v>
      </c>
      <c r="L1324" s="432">
        <v>76247</v>
      </c>
      <c r="M1324" s="427">
        <v>76247</v>
      </c>
      <c r="N1324" s="432">
        <v>83638</v>
      </c>
      <c r="O1324" s="432">
        <v>76733</v>
      </c>
      <c r="P1324" s="437" t="s">
        <v>500</v>
      </c>
      <c r="Q1324" s="419">
        <v>0.6</v>
      </c>
      <c r="R1324" s="428" t="s">
        <v>501</v>
      </c>
    </row>
    <row r="1325" spans="1:18">
      <c r="A1325" s="430"/>
      <c r="B1325" s="431" t="s">
        <v>564</v>
      </c>
      <c r="C1325" s="432">
        <v>5901806853</v>
      </c>
      <c r="D1325" s="432">
        <v>1210421367</v>
      </c>
      <c r="E1325" s="432">
        <v>-4691385486</v>
      </c>
      <c r="F1325" s="433">
        <v>-79.5</v>
      </c>
      <c r="G1325" s="432">
        <v>1298252000</v>
      </c>
      <c r="H1325" s="434">
        <v>93.2</v>
      </c>
      <c r="I1325" s="435" t="s">
        <v>698</v>
      </c>
      <c r="J1325" s="435" t="s">
        <v>698</v>
      </c>
      <c r="K1325" s="436" t="s">
        <v>698</v>
      </c>
      <c r="L1325" s="432"/>
      <c r="M1325" s="427"/>
      <c r="N1325" s="432"/>
      <c r="O1325" s="432"/>
      <c r="P1325" s="437" t="s">
        <v>698</v>
      </c>
      <c r="Q1325" s="419" t="s">
        <v>698</v>
      </c>
      <c r="R1325" s="428" t="s">
        <v>698</v>
      </c>
    </row>
    <row r="1326" spans="1:18">
      <c r="A1326" s="430" t="s">
        <v>507</v>
      </c>
      <c r="B1326" s="431" t="s">
        <v>496</v>
      </c>
      <c r="C1326" s="432">
        <v>1636219715</v>
      </c>
      <c r="D1326" s="432">
        <v>3369714919</v>
      </c>
      <c r="E1326" s="432">
        <v>1733495204</v>
      </c>
      <c r="F1326" s="433">
        <v>105.9</v>
      </c>
      <c r="G1326" s="432">
        <v>3754965000</v>
      </c>
      <c r="H1326" s="434">
        <v>89.7</v>
      </c>
      <c r="I1326" s="435" t="s">
        <v>698</v>
      </c>
      <c r="J1326" s="435" t="s">
        <v>698</v>
      </c>
      <c r="K1326" s="436" t="s">
        <v>698</v>
      </c>
      <c r="L1326" s="432"/>
      <c r="M1326" s="427"/>
      <c r="N1326" s="432"/>
      <c r="O1326" s="432"/>
      <c r="P1326" s="437" t="s">
        <v>698</v>
      </c>
      <c r="Q1326" s="419" t="s">
        <v>698</v>
      </c>
      <c r="R1326" s="428" t="s">
        <v>698</v>
      </c>
    </row>
    <row r="1327" spans="1:18" ht="48">
      <c r="A1327" s="430" t="s">
        <v>497</v>
      </c>
      <c r="B1327" s="431" t="s">
        <v>698</v>
      </c>
      <c r="C1327" s="432"/>
      <c r="D1327" s="432"/>
      <c r="E1327" s="432"/>
      <c r="F1327" s="433" t="s">
        <v>698</v>
      </c>
      <c r="G1327" s="432"/>
      <c r="H1327" s="434" t="s">
        <v>698</v>
      </c>
      <c r="I1327" s="435" t="s">
        <v>498</v>
      </c>
      <c r="J1327" s="435" t="s">
        <v>199</v>
      </c>
      <c r="K1327" s="436" t="s">
        <v>170</v>
      </c>
      <c r="L1327" s="432">
        <v>92702</v>
      </c>
      <c r="M1327" s="427">
        <v>92702</v>
      </c>
      <c r="N1327" s="432">
        <v>72977</v>
      </c>
      <c r="O1327" s="432">
        <v>98884</v>
      </c>
      <c r="P1327" s="437" t="s">
        <v>500</v>
      </c>
      <c r="Q1327" s="419">
        <v>6.7</v>
      </c>
      <c r="R1327" s="428" t="s">
        <v>824</v>
      </c>
    </row>
    <row r="1328" spans="1:18">
      <c r="A1328" s="430"/>
      <c r="B1328" s="431" t="s">
        <v>564</v>
      </c>
      <c r="C1328" s="432">
        <v>1636219715</v>
      </c>
      <c r="D1328" s="432">
        <v>3369714919</v>
      </c>
      <c r="E1328" s="432">
        <v>1733495204</v>
      </c>
      <c r="F1328" s="433">
        <v>105.9</v>
      </c>
      <c r="G1328" s="432">
        <v>3754965000</v>
      </c>
      <c r="H1328" s="434">
        <v>89.7</v>
      </c>
      <c r="I1328" s="435" t="s">
        <v>698</v>
      </c>
      <c r="J1328" s="435" t="s">
        <v>698</v>
      </c>
      <c r="K1328" s="436" t="s">
        <v>698</v>
      </c>
      <c r="L1328" s="432"/>
      <c r="M1328" s="427"/>
      <c r="N1328" s="432"/>
      <c r="O1328" s="432"/>
      <c r="P1328" s="437" t="s">
        <v>698</v>
      </c>
      <c r="Q1328" s="419" t="s">
        <v>698</v>
      </c>
      <c r="R1328" s="428" t="s">
        <v>698</v>
      </c>
    </row>
    <row r="1329" spans="1:18" ht="24">
      <c r="A1329" s="430" t="s">
        <v>509</v>
      </c>
      <c r="B1329" s="431" t="s">
        <v>496</v>
      </c>
      <c r="C1329" s="432">
        <v>46243439455</v>
      </c>
      <c r="D1329" s="432">
        <v>66815897671</v>
      </c>
      <c r="E1329" s="432">
        <v>20572458216</v>
      </c>
      <c r="F1329" s="433">
        <v>44.5</v>
      </c>
      <c r="G1329" s="432">
        <v>67208129000</v>
      </c>
      <c r="H1329" s="434">
        <v>99.4</v>
      </c>
      <c r="I1329" s="435" t="s">
        <v>698</v>
      </c>
      <c r="J1329" s="435" t="s">
        <v>698</v>
      </c>
      <c r="K1329" s="436" t="s">
        <v>698</v>
      </c>
      <c r="L1329" s="432"/>
      <c r="M1329" s="427"/>
      <c r="N1329" s="432"/>
      <c r="O1329" s="432"/>
      <c r="P1329" s="437" t="s">
        <v>698</v>
      </c>
      <c r="Q1329" s="419" t="s">
        <v>698</v>
      </c>
      <c r="R1329" s="428" t="s">
        <v>698</v>
      </c>
    </row>
    <row r="1330" spans="1:18" ht="48">
      <c r="A1330" s="430" t="s">
        <v>497</v>
      </c>
      <c r="B1330" s="431" t="s">
        <v>698</v>
      </c>
      <c r="C1330" s="432"/>
      <c r="D1330" s="432"/>
      <c r="E1330" s="432"/>
      <c r="F1330" s="433" t="s">
        <v>698</v>
      </c>
      <c r="G1330" s="432"/>
      <c r="H1330" s="434" t="s">
        <v>698</v>
      </c>
      <c r="I1330" s="435" t="s">
        <v>498</v>
      </c>
      <c r="J1330" s="435" t="s">
        <v>154</v>
      </c>
      <c r="K1330" s="436" t="s">
        <v>101</v>
      </c>
      <c r="L1330" s="432">
        <v>360</v>
      </c>
      <c r="M1330" s="427">
        <v>360</v>
      </c>
      <c r="N1330" s="432">
        <v>228</v>
      </c>
      <c r="O1330" s="432">
        <v>327</v>
      </c>
      <c r="P1330" s="437">
        <v>90.8</v>
      </c>
      <c r="Q1330" s="419">
        <v>-9.1999999999999993</v>
      </c>
      <c r="R1330" s="428" t="s">
        <v>824</v>
      </c>
    </row>
    <row r="1331" spans="1:18" ht="24">
      <c r="A1331" s="430"/>
      <c r="B1331" s="431" t="s">
        <v>698</v>
      </c>
      <c r="C1331" s="432"/>
      <c r="D1331" s="432"/>
      <c r="E1331" s="432"/>
      <c r="F1331" s="433" t="s">
        <v>698</v>
      </c>
      <c r="G1331" s="432"/>
      <c r="H1331" s="434" t="s">
        <v>698</v>
      </c>
      <c r="I1331" s="435" t="s">
        <v>498</v>
      </c>
      <c r="J1331" s="435" t="s">
        <v>169</v>
      </c>
      <c r="K1331" s="436" t="s">
        <v>170</v>
      </c>
      <c r="L1331" s="432">
        <v>3788215</v>
      </c>
      <c r="M1331" s="427">
        <v>3788215</v>
      </c>
      <c r="N1331" s="432">
        <v>3569038</v>
      </c>
      <c r="O1331" s="432">
        <v>3932678</v>
      </c>
      <c r="P1331" s="437" t="s">
        <v>500</v>
      </c>
      <c r="Q1331" s="419">
        <v>3.8</v>
      </c>
      <c r="R1331" s="428" t="s">
        <v>501</v>
      </c>
    </row>
    <row r="1332" spans="1:18" ht="24">
      <c r="A1332" s="430"/>
      <c r="B1332" s="431" t="s">
        <v>698</v>
      </c>
      <c r="C1332" s="432"/>
      <c r="D1332" s="432"/>
      <c r="E1332" s="432"/>
      <c r="F1332" s="433" t="s">
        <v>698</v>
      </c>
      <c r="G1332" s="432"/>
      <c r="H1332" s="434" t="s">
        <v>698</v>
      </c>
      <c r="I1332" s="435" t="s">
        <v>498</v>
      </c>
      <c r="J1332" s="435" t="s">
        <v>171</v>
      </c>
      <c r="K1332" s="436" t="s">
        <v>170</v>
      </c>
      <c r="L1332" s="432">
        <v>96891</v>
      </c>
      <c r="M1332" s="427">
        <v>96891</v>
      </c>
      <c r="N1332" s="432">
        <v>89545</v>
      </c>
      <c r="O1332" s="432">
        <v>99967</v>
      </c>
      <c r="P1332" s="437" t="s">
        <v>500</v>
      </c>
      <c r="Q1332" s="419">
        <v>3.2</v>
      </c>
      <c r="R1332" s="428" t="s">
        <v>501</v>
      </c>
    </row>
    <row r="1333" spans="1:18" ht="48">
      <c r="A1333" s="430"/>
      <c r="B1333" s="431" t="s">
        <v>698</v>
      </c>
      <c r="C1333" s="432"/>
      <c r="D1333" s="432"/>
      <c r="E1333" s="432"/>
      <c r="F1333" s="433" t="s">
        <v>698</v>
      </c>
      <c r="G1333" s="432"/>
      <c r="H1333" s="434" t="s">
        <v>698</v>
      </c>
      <c r="I1333" s="435" t="s">
        <v>498</v>
      </c>
      <c r="J1333" s="435" t="s">
        <v>172</v>
      </c>
      <c r="K1333" s="436" t="s">
        <v>170</v>
      </c>
      <c r="L1333" s="432">
        <v>90528</v>
      </c>
      <c r="M1333" s="427">
        <v>90528</v>
      </c>
      <c r="N1333" s="432">
        <v>88728</v>
      </c>
      <c r="O1333" s="432">
        <v>86247</v>
      </c>
      <c r="P1333" s="437">
        <v>95.3</v>
      </c>
      <c r="Q1333" s="419">
        <v>-4.7</v>
      </c>
      <c r="R1333" s="428" t="s">
        <v>824</v>
      </c>
    </row>
    <row r="1334" spans="1:18" ht="48">
      <c r="A1334" s="430"/>
      <c r="B1334" s="431" t="s">
        <v>698</v>
      </c>
      <c r="C1334" s="432"/>
      <c r="D1334" s="432"/>
      <c r="E1334" s="432"/>
      <c r="F1334" s="433" t="s">
        <v>698</v>
      </c>
      <c r="G1334" s="432"/>
      <c r="H1334" s="434" t="s">
        <v>698</v>
      </c>
      <c r="I1334" s="435" t="s">
        <v>498</v>
      </c>
      <c r="J1334" s="435" t="s">
        <v>158</v>
      </c>
      <c r="K1334" s="436" t="s">
        <v>101</v>
      </c>
      <c r="L1334" s="432">
        <v>29875</v>
      </c>
      <c r="M1334" s="427">
        <v>29875</v>
      </c>
      <c r="N1334" s="432">
        <v>29147</v>
      </c>
      <c r="O1334" s="432">
        <v>34858</v>
      </c>
      <c r="P1334" s="437">
        <v>116.7</v>
      </c>
      <c r="Q1334" s="419">
        <v>16.7</v>
      </c>
      <c r="R1334" s="428" t="s">
        <v>824</v>
      </c>
    </row>
    <row r="1335" spans="1:18" ht="24">
      <c r="A1335" s="430"/>
      <c r="B1335" s="431" t="s">
        <v>698</v>
      </c>
      <c r="C1335" s="432"/>
      <c r="D1335" s="432"/>
      <c r="E1335" s="432"/>
      <c r="F1335" s="433" t="s">
        <v>698</v>
      </c>
      <c r="G1335" s="432"/>
      <c r="H1335" s="434" t="s">
        <v>698</v>
      </c>
      <c r="I1335" s="435" t="s">
        <v>498</v>
      </c>
      <c r="J1335" s="435" t="s">
        <v>159</v>
      </c>
      <c r="K1335" s="436" t="s">
        <v>101</v>
      </c>
      <c r="L1335" s="432">
        <v>121571</v>
      </c>
      <c r="M1335" s="427">
        <v>121571</v>
      </c>
      <c r="N1335" s="432">
        <v>119227</v>
      </c>
      <c r="O1335" s="432">
        <v>120573</v>
      </c>
      <c r="P1335" s="437">
        <v>99.2</v>
      </c>
      <c r="Q1335" s="419">
        <v>-0.8</v>
      </c>
      <c r="R1335" s="428" t="s">
        <v>501</v>
      </c>
    </row>
    <row r="1336" spans="1:18" ht="24">
      <c r="A1336" s="430"/>
      <c r="B1336" s="431" t="s">
        <v>698</v>
      </c>
      <c r="C1336" s="432"/>
      <c r="D1336" s="432"/>
      <c r="E1336" s="432"/>
      <c r="F1336" s="433" t="s">
        <v>698</v>
      </c>
      <c r="G1336" s="432"/>
      <c r="H1336" s="434" t="s">
        <v>698</v>
      </c>
      <c r="I1336" s="435" t="s">
        <v>498</v>
      </c>
      <c r="J1336" s="435" t="s">
        <v>173</v>
      </c>
      <c r="K1336" s="436" t="s">
        <v>170</v>
      </c>
      <c r="L1336" s="432">
        <v>67281</v>
      </c>
      <c r="M1336" s="427">
        <v>67281</v>
      </c>
      <c r="N1336" s="432">
        <v>60141</v>
      </c>
      <c r="O1336" s="432">
        <v>66600</v>
      </c>
      <c r="P1336" s="437" t="s">
        <v>500</v>
      </c>
      <c r="Q1336" s="419">
        <v>-1</v>
      </c>
      <c r="R1336" s="428" t="s">
        <v>501</v>
      </c>
    </row>
    <row r="1337" spans="1:18">
      <c r="A1337" s="430"/>
      <c r="B1337" s="431" t="s">
        <v>698</v>
      </c>
      <c r="C1337" s="432"/>
      <c r="D1337" s="432"/>
      <c r="E1337" s="432"/>
      <c r="F1337" s="433" t="s">
        <v>698</v>
      </c>
      <c r="G1337" s="432"/>
      <c r="H1337" s="434" t="s">
        <v>698</v>
      </c>
      <c r="I1337" s="435" t="s">
        <v>498</v>
      </c>
      <c r="J1337" s="435" t="s">
        <v>177</v>
      </c>
      <c r="K1337" s="436" t="s">
        <v>170</v>
      </c>
      <c r="L1337" s="432">
        <v>3170055</v>
      </c>
      <c r="M1337" s="427">
        <v>3170055</v>
      </c>
      <c r="N1337" s="432">
        <v>3067891</v>
      </c>
      <c r="O1337" s="432">
        <v>3292154</v>
      </c>
      <c r="P1337" s="437">
        <v>103.9</v>
      </c>
      <c r="Q1337" s="419">
        <v>3.9</v>
      </c>
      <c r="R1337" s="429"/>
    </row>
    <row r="1338" spans="1:18">
      <c r="A1338" s="430"/>
      <c r="B1338" s="431" t="s">
        <v>564</v>
      </c>
      <c r="C1338" s="432">
        <v>46243439455</v>
      </c>
      <c r="D1338" s="432">
        <v>66815897671</v>
      </c>
      <c r="E1338" s="432">
        <v>20572458216</v>
      </c>
      <c r="F1338" s="433">
        <v>44.5</v>
      </c>
      <c r="G1338" s="432">
        <v>67208129000</v>
      </c>
      <c r="H1338" s="434">
        <v>99.4</v>
      </c>
      <c r="I1338" s="435" t="s">
        <v>698</v>
      </c>
      <c r="J1338" s="435" t="s">
        <v>698</v>
      </c>
      <c r="K1338" s="436" t="s">
        <v>698</v>
      </c>
      <c r="L1338" s="432"/>
      <c r="M1338" s="427"/>
      <c r="N1338" s="432"/>
      <c r="O1338" s="432"/>
      <c r="P1338" s="437" t="s">
        <v>698</v>
      </c>
      <c r="Q1338" s="419" t="s">
        <v>698</v>
      </c>
      <c r="R1338" s="428" t="s">
        <v>698</v>
      </c>
    </row>
    <row r="1339" spans="1:18" ht="24">
      <c r="A1339" s="430" t="s">
        <v>513</v>
      </c>
      <c r="B1339" s="431" t="s">
        <v>496</v>
      </c>
      <c r="C1339" s="432">
        <v>8152107017</v>
      </c>
      <c r="D1339" s="432">
        <v>11370394564</v>
      </c>
      <c r="E1339" s="432">
        <v>3218287547</v>
      </c>
      <c r="F1339" s="433">
        <v>39.5</v>
      </c>
      <c r="G1339" s="432">
        <v>11481910000</v>
      </c>
      <c r="H1339" s="434">
        <v>99</v>
      </c>
      <c r="I1339" s="435" t="s">
        <v>698</v>
      </c>
      <c r="J1339" s="435" t="s">
        <v>698</v>
      </c>
      <c r="K1339" s="436" t="s">
        <v>698</v>
      </c>
      <c r="L1339" s="432"/>
      <c r="M1339" s="427"/>
      <c r="N1339" s="432"/>
      <c r="O1339" s="432"/>
      <c r="P1339" s="437" t="s">
        <v>698</v>
      </c>
      <c r="Q1339" s="419" t="s">
        <v>698</v>
      </c>
      <c r="R1339" s="428" t="s">
        <v>698</v>
      </c>
    </row>
    <row r="1340" spans="1:18" ht="24">
      <c r="A1340" s="430" t="s">
        <v>497</v>
      </c>
      <c r="B1340" s="431" t="s">
        <v>698</v>
      </c>
      <c r="C1340" s="432"/>
      <c r="D1340" s="432"/>
      <c r="E1340" s="432"/>
      <c r="F1340" s="433" t="s">
        <v>698</v>
      </c>
      <c r="G1340" s="432"/>
      <c r="H1340" s="434" t="s">
        <v>698</v>
      </c>
      <c r="I1340" s="435" t="s">
        <v>498</v>
      </c>
      <c r="J1340" s="435" t="s">
        <v>169</v>
      </c>
      <c r="K1340" s="436" t="s">
        <v>170</v>
      </c>
      <c r="L1340" s="432">
        <v>195569</v>
      </c>
      <c r="M1340" s="427">
        <v>195569</v>
      </c>
      <c r="N1340" s="432">
        <v>183371</v>
      </c>
      <c r="O1340" s="432">
        <v>199977</v>
      </c>
      <c r="P1340" s="437" t="s">
        <v>500</v>
      </c>
      <c r="Q1340" s="419">
        <v>2.2999999999999998</v>
      </c>
      <c r="R1340" s="428" t="s">
        <v>501</v>
      </c>
    </row>
    <row r="1341" spans="1:18" ht="24">
      <c r="A1341" s="430"/>
      <c r="B1341" s="431" t="s">
        <v>698</v>
      </c>
      <c r="C1341" s="432"/>
      <c r="D1341" s="432"/>
      <c r="E1341" s="432"/>
      <c r="F1341" s="433" t="s">
        <v>698</v>
      </c>
      <c r="G1341" s="432"/>
      <c r="H1341" s="434" t="s">
        <v>698</v>
      </c>
      <c r="I1341" s="435" t="s">
        <v>498</v>
      </c>
      <c r="J1341" s="435" t="s">
        <v>171</v>
      </c>
      <c r="K1341" s="436" t="s">
        <v>170</v>
      </c>
      <c r="L1341" s="432">
        <v>98697</v>
      </c>
      <c r="M1341" s="427">
        <v>98697</v>
      </c>
      <c r="N1341" s="432">
        <v>93549</v>
      </c>
      <c r="O1341" s="432">
        <v>100631</v>
      </c>
      <c r="P1341" s="437" t="s">
        <v>500</v>
      </c>
      <c r="Q1341" s="419">
        <v>2</v>
      </c>
      <c r="R1341" s="428" t="s">
        <v>501</v>
      </c>
    </row>
    <row r="1342" spans="1:18" ht="48">
      <c r="A1342" s="430"/>
      <c r="B1342" s="431" t="s">
        <v>698</v>
      </c>
      <c r="C1342" s="432"/>
      <c r="D1342" s="432"/>
      <c r="E1342" s="432"/>
      <c r="F1342" s="433" t="s">
        <v>698</v>
      </c>
      <c r="G1342" s="432"/>
      <c r="H1342" s="434" t="s">
        <v>698</v>
      </c>
      <c r="I1342" s="435" t="s">
        <v>498</v>
      </c>
      <c r="J1342" s="435" t="s">
        <v>177</v>
      </c>
      <c r="K1342" s="436" t="s">
        <v>170</v>
      </c>
      <c r="L1342" s="432">
        <v>208170</v>
      </c>
      <c r="M1342" s="427">
        <v>208170</v>
      </c>
      <c r="N1342" s="432">
        <v>186952</v>
      </c>
      <c r="O1342" s="432">
        <v>194583</v>
      </c>
      <c r="P1342" s="437">
        <v>93.5</v>
      </c>
      <c r="Q1342" s="419">
        <v>-6.5</v>
      </c>
      <c r="R1342" s="428" t="s">
        <v>824</v>
      </c>
    </row>
    <row r="1343" spans="1:18" ht="24">
      <c r="A1343" s="430"/>
      <c r="B1343" s="431" t="s">
        <v>698</v>
      </c>
      <c r="C1343" s="432"/>
      <c r="D1343" s="432"/>
      <c r="E1343" s="432"/>
      <c r="F1343" s="433" t="s">
        <v>698</v>
      </c>
      <c r="G1343" s="432"/>
      <c r="H1343" s="434" t="s">
        <v>698</v>
      </c>
      <c r="I1343" s="435" t="s">
        <v>498</v>
      </c>
      <c r="J1343" s="435" t="s">
        <v>204</v>
      </c>
      <c r="K1343" s="436" t="s">
        <v>170</v>
      </c>
      <c r="L1343" s="432">
        <v>743529</v>
      </c>
      <c r="M1343" s="427">
        <v>743529</v>
      </c>
      <c r="N1343" s="432">
        <v>707702</v>
      </c>
      <c r="O1343" s="432">
        <v>734557</v>
      </c>
      <c r="P1343" s="437" t="s">
        <v>500</v>
      </c>
      <c r="Q1343" s="419">
        <v>-1.2</v>
      </c>
      <c r="R1343" s="428" t="s">
        <v>501</v>
      </c>
    </row>
    <row r="1344" spans="1:18">
      <c r="A1344" s="430"/>
      <c r="B1344" s="431" t="s">
        <v>564</v>
      </c>
      <c r="C1344" s="432">
        <v>8152107017</v>
      </c>
      <c r="D1344" s="432">
        <v>11370394564</v>
      </c>
      <c r="E1344" s="432">
        <v>3218287547</v>
      </c>
      <c r="F1344" s="433">
        <v>39.5</v>
      </c>
      <c r="G1344" s="432">
        <v>11481910000</v>
      </c>
      <c r="H1344" s="434">
        <v>99</v>
      </c>
      <c r="I1344" s="435" t="s">
        <v>698</v>
      </c>
      <c r="J1344" s="435" t="s">
        <v>698</v>
      </c>
      <c r="K1344" s="436" t="s">
        <v>698</v>
      </c>
      <c r="L1344" s="432"/>
      <c r="M1344" s="427"/>
      <c r="N1344" s="432"/>
      <c r="O1344" s="432"/>
      <c r="P1344" s="437" t="s">
        <v>698</v>
      </c>
      <c r="Q1344" s="419" t="s">
        <v>698</v>
      </c>
      <c r="R1344" s="428" t="s">
        <v>698</v>
      </c>
    </row>
    <row r="1345" spans="1:18" ht="24">
      <c r="A1345" s="430" t="s">
        <v>515</v>
      </c>
      <c r="B1345" s="431" t="s">
        <v>496</v>
      </c>
      <c r="C1345" s="432">
        <v>50474558745</v>
      </c>
      <c r="D1345" s="432">
        <v>60115565007</v>
      </c>
      <c r="E1345" s="432">
        <v>9641006262</v>
      </c>
      <c r="F1345" s="433">
        <v>19.100000000000001</v>
      </c>
      <c r="G1345" s="432">
        <v>61109467000</v>
      </c>
      <c r="H1345" s="434">
        <v>98.4</v>
      </c>
      <c r="I1345" s="435" t="s">
        <v>698</v>
      </c>
      <c r="J1345" s="435" t="s">
        <v>698</v>
      </c>
      <c r="K1345" s="436" t="s">
        <v>698</v>
      </c>
      <c r="L1345" s="432"/>
      <c r="M1345" s="427"/>
      <c r="N1345" s="432"/>
      <c r="O1345" s="432"/>
      <c r="P1345" s="437" t="s">
        <v>698</v>
      </c>
      <c r="Q1345" s="419" t="s">
        <v>698</v>
      </c>
      <c r="R1345" s="428" t="s">
        <v>698</v>
      </c>
    </row>
    <row r="1346" spans="1:18" ht="48">
      <c r="A1346" s="430" t="s">
        <v>497</v>
      </c>
      <c r="B1346" s="431" t="s">
        <v>698</v>
      </c>
      <c r="C1346" s="432"/>
      <c r="D1346" s="432"/>
      <c r="E1346" s="432"/>
      <c r="F1346" s="433" t="s">
        <v>698</v>
      </c>
      <c r="G1346" s="432"/>
      <c r="H1346" s="434" t="s">
        <v>698</v>
      </c>
      <c r="I1346" s="435" t="s">
        <v>498</v>
      </c>
      <c r="J1346" s="435" t="s">
        <v>177</v>
      </c>
      <c r="K1346" s="436" t="s">
        <v>170</v>
      </c>
      <c r="L1346" s="432">
        <v>4054231</v>
      </c>
      <c r="M1346" s="427">
        <v>4054231</v>
      </c>
      <c r="N1346" s="432">
        <v>2917337</v>
      </c>
      <c r="O1346" s="432">
        <v>2897347</v>
      </c>
      <c r="P1346" s="437">
        <v>71.5</v>
      </c>
      <c r="Q1346" s="419">
        <v>-28.5</v>
      </c>
      <c r="R1346" s="428" t="s">
        <v>824</v>
      </c>
    </row>
    <row r="1347" spans="1:18" ht="48">
      <c r="A1347" s="430"/>
      <c r="B1347" s="431" t="s">
        <v>698</v>
      </c>
      <c r="C1347" s="432"/>
      <c r="D1347" s="432"/>
      <c r="E1347" s="432"/>
      <c r="F1347" s="433" t="s">
        <v>698</v>
      </c>
      <c r="G1347" s="432"/>
      <c r="H1347" s="434" t="s">
        <v>698</v>
      </c>
      <c r="I1347" s="435" t="s">
        <v>498</v>
      </c>
      <c r="J1347" s="435" t="s">
        <v>317</v>
      </c>
      <c r="K1347" s="436" t="s">
        <v>170</v>
      </c>
      <c r="L1347" s="432">
        <v>4171351</v>
      </c>
      <c r="M1347" s="427">
        <v>4171351</v>
      </c>
      <c r="N1347" s="432">
        <v>3862085</v>
      </c>
      <c r="O1347" s="432">
        <v>3887403</v>
      </c>
      <c r="P1347" s="437" t="s">
        <v>500</v>
      </c>
      <c r="Q1347" s="419">
        <v>-6.8</v>
      </c>
      <c r="R1347" s="428" t="s">
        <v>824</v>
      </c>
    </row>
    <row r="1348" spans="1:18" ht="48">
      <c r="A1348" s="430"/>
      <c r="B1348" s="431" t="s">
        <v>698</v>
      </c>
      <c r="C1348" s="432"/>
      <c r="D1348" s="432"/>
      <c r="E1348" s="432"/>
      <c r="F1348" s="433" t="s">
        <v>698</v>
      </c>
      <c r="G1348" s="432"/>
      <c r="H1348" s="434" t="s">
        <v>698</v>
      </c>
      <c r="I1348" s="435" t="s">
        <v>498</v>
      </c>
      <c r="J1348" s="435" t="s">
        <v>339</v>
      </c>
      <c r="K1348" s="436" t="s">
        <v>170</v>
      </c>
      <c r="L1348" s="432">
        <v>175466</v>
      </c>
      <c r="M1348" s="427">
        <v>175466</v>
      </c>
      <c r="N1348" s="432">
        <v>157746</v>
      </c>
      <c r="O1348" s="432">
        <v>164858</v>
      </c>
      <c r="P1348" s="437" t="s">
        <v>500</v>
      </c>
      <c r="Q1348" s="419">
        <v>-6</v>
      </c>
      <c r="R1348" s="428" t="s">
        <v>824</v>
      </c>
    </row>
    <row r="1349" spans="1:18">
      <c r="A1349" s="430"/>
      <c r="B1349" s="431" t="s">
        <v>564</v>
      </c>
      <c r="C1349" s="432">
        <v>50474558745</v>
      </c>
      <c r="D1349" s="432">
        <v>60115565007</v>
      </c>
      <c r="E1349" s="432">
        <v>9641006262</v>
      </c>
      <c r="F1349" s="433">
        <v>19.100000000000001</v>
      </c>
      <c r="G1349" s="432">
        <v>61109467000</v>
      </c>
      <c r="H1349" s="434">
        <v>98.4</v>
      </c>
      <c r="I1349" s="435" t="s">
        <v>698</v>
      </c>
      <c r="J1349" s="435" t="s">
        <v>698</v>
      </c>
      <c r="K1349" s="436" t="s">
        <v>698</v>
      </c>
      <c r="L1349" s="432"/>
      <c r="M1349" s="427"/>
      <c r="N1349" s="432"/>
      <c r="O1349" s="432"/>
      <c r="P1349" s="437" t="s">
        <v>698</v>
      </c>
      <c r="Q1349" s="419" t="s">
        <v>698</v>
      </c>
      <c r="R1349" s="428" t="s">
        <v>698</v>
      </c>
    </row>
    <row r="1350" spans="1:18" ht="24">
      <c r="A1350" s="430" t="s">
        <v>518</v>
      </c>
      <c r="B1350" s="431" t="s">
        <v>496</v>
      </c>
      <c r="C1350" s="432">
        <v>2758020679</v>
      </c>
      <c r="D1350" s="432">
        <v>3609378409</v>
      </c>
      <c r="E1350" s="432">
        <v>851357730</v>
      </c>
      <c r="F1350" s="433">
        <v>30.9</v>
      </c>
      <c r="G1350" s="432">
        <v>3683977000</v>
      </c>
      <c r="H1350" s="434">
        <v>98</v>
      </c>
      <c r="I1350" s="435" t="s">
        <v>698</v>
      </c>
      <c r="J1350" s="435" t="s">
        <v>698</v>
      </c>
      <c r="K1350" s="436" t="s">
        <v>698</v>
      </c>
      <c r="L1350" s="432"/>
      <c r="M1350" s="427"/>
      <c r="N1350" s="432"/>
      <c r="O1350" s="432"/>
      <c r="P1350" s="437" t="s">
        <v>698</v>
      </c>
      <c r="Q1350" s="419" t="s">
        <v>698</v>
      </c>
      <c r="R1350" s="428" t="s">
        <v>698</v>
      </c>
    </row>
    <row r="1351" spans="1:18" ht="48">
      <c r="A1351" s="430" t="s">
        <v>497</v>
      </c>
      <c r="B1351" s="431" t="s">
        <v>698</v>
      </c>
      <c r="C1351" s="432"/>
      <c r="D1351" s="432"/>
      <c r="E1351" s="432"/>
      <c r="F1351" s="433" t="s">
        <v>698</v>
      </c>
      <c r="G1351" s="432"/>
      <c r="H1351" s="434" t="s">
        <v>698</v>
      </c>
      <c r="I1351" s="435" t="s">
        <v>498</v>
      </c>
      <c r="J1351" s="435" t="s">
        <v>169</v>
      </c>
      <c r="K1351" s="436" t="s">
        <v>170</v>
      </c>
      <c r="L1351" s="432">
        <v>203682</v>
      </c>
      <c r="M1351" s="427">
        <v>203682</v>
      </c>
      <c r="N1351" s="432">
        <v>225321</v>
      </c>
      <c r="O1351" s="432">
        <v>230072</v>
      </c>
      <c r="P1351" s="437" t="s">
        <v>500</v>
      </c>
      <c r="Q1351" s="419">
        <v>13</v>
      </c>
      <c r="R1351" s="428" t="s">
        <v>824</v>
      </c>
    </row>
    <row r="1352" spans="1:18" ht="24">
      <c r="A1352" s="430"/>
      <c r="B1352" s="431" t="s">
        <v>698</v>
      </c>
      <c r="C1352" s="432"/>
      <c r="D1352" s="432"/>
      <c r="E1352" s="432"/>
      <c r="F1352" s="433" t="s">
        <v>698</v>
      </c>
      <c r="G1352" s="432"/>
      <c r="H1352" s="434" t="s">
        <v>698</v>
      </c>
      <c r="I1352" s="435" t="s">
        <v>498</v>
      </c>
      <c r="J1352" s="435" t="s">
        <v>171</v>
      </c>
      <c r="K1352" s="436" t="s">
        <v>170</v>
      </c>
      <c r="L1352" s="432">
        <v>9581</v>
      </c>
      <c r="M1352" s="427">
        <v>9581</v>
      </c>
      <c r="N1352" s="432">
        <v>9247</v>
      </c>
      <c r="O1352" s="432">
        <v>9641</v>
      </c>
      <c r="P1352" s="437" t="s">
        <v>500</v>
      </c>
      <c r="Q1352" s="419">
        <v>0.6</v>
      </c>
      <c r="R1352" s="428" t="s">
        <v>501</v>
      </c>
    </row>
    <row r="1353" spans="1:18" ht="48">
      <c r="A1353" s="430"/>
      <c r="B1353" s="431" t="s">
        <v>698</v>
      </c>
      <c r="C1353" s="432"/>
      <c r="D1353" s="432"/>
      <c r="E1353" s="432"/>
      <c r="F1353" s="433" t="s">
        <v>698</v>
      </c>
      <c r="G1353" s="432"/>
      <c r="H1353" s="434" t="s">
        <v>698</v>
      </c>
      <c r="I1353" s="435" t="s">
        <v>498</v>
      </c>
      <c r="J1353" s="435" t="s">
        <v>172</v>
      </c>
      <c r="K1353" s="436" t="s">
        <v>170</v>
      </c>
      <c r="L1353" s="432">
        <v>9600</v>
      </c>
      <c r="M1353" s="427">
        <v>9600</v>
      </c>
      <c r="N1353" s="432">
        <v>9480</v>
      </c>
      <c r="O1353" s="432">
        <v>9155</v>
      </c>
      <c r="P1353" s="437">
        <v>95.4</v>
      </c>
      <c r="Q1353" s="419">
        <v>-4.5999999999999996</v>
      </c>
      <c r="R1353" s="428" t="s">
        <v>824</v>
      </c>
    </row>
    <row r="1354" spans="1:18" ht="24">
      <c r="A1354" s="430"/>
      <c r="B1354" s="431" t="s">
        <v>698</v>
      </c>
      <c r="C1354" s="432"/>
      <c r="D1354" s="432"/>
      <c r="E1354" s="432"/>
      <c r="F1354" s="433" t="s">
        <v>698</v>
      </c>
      <c r="G1354" s="432"/>
      <c r="H1354" s="434" t="s">
        <v>698</v>
      </c>
      <c r="I1354" s="435" t="s">
        <v>498</v>
      </c>
      <c r="J1354" s="435" t="s">
        <v>173</v>
      </c>
      <c r="K1354" s="436" t="s">
        <v>170</v>
      </c>
      <c r="L1354" s="432">
        <v>5369</v>
      </c>
      <c r="M1354" s="427">
        <v>5369</v>
      </c>
      <c r="N1354" s="432">
        <v>5072</v>
      </c>
      <c r="O1354" s="432">
        <v>5380</v>
      </c>
      <c r="P1354" s="437" t="s">
        <v>500</v>
      </c>
      <c r="Q1354" s="419">
        <v>0.2</v>
      </c>
      <c r="R1354" s="428" t="s">
        <v>501</v>
      </c>
    </row>
    <row r="1355" spans="1:18" ht="48">
      <c r="A1355" s="430"/>
      <c r="B1355" s="431" t="s">
        <v>698</v>
      </c>
      <c r="C1355" s="432"/>
      <c r="D1355" s="432"/>
      <c r="E1355" s="432"/>
      <c r="F1355" s="433" t="s">
        <v>698</v>
      </c>
      <c r="G1355" s="432"/>
      <c r="H1355" s="434" t="s">
        <v>698</v>
      </c>
      <c r="I1355" s="435" t="s">
        <v>498</v>
      </c>
      <c r="J1355" s="435" t="s">
        <v>177</v>
      </c>
      <c r="K1355" s="436" t="s">
        <v>170</v>
      </c>
      <c r="L1355" s="432">
        <v>212721</v>
      </c>
      <c r="M1355" s="427">
        <v>212721</v>
      </c>
      <c r="N1355" s="432">
        <v>212439</v>
      </c>
      <c r="O1355" s="432">
        <v>189522</v>
      </c>
      <c r="P1355" s="437">
        <v>89.1</v>
      </c>
      <c r="Q1355" s="419">
        <v>-10.9</v>
      </c>
      <c r="R1355" s="428" t="s">
        <v>824</v>
      </c>
    </row>
    <row r="1356" spans="1:18">
      <c r="A1356" s="430"/>
      <c r="B1356" s="431" t="s">
        <v>564</v>
      </c>
      <c r="C1356" s="432">
        <v>2758020679</v>
      </c>
      <c r="D1356" s="432">
        <v>3609378409</v>
      </c>
      <c r="E1356" s="432">
        <v>851357730</v>
      </c>
      <c r="F1356" s="433">
        <v>30.9</v>
      </c>
      <c r="G1356" s="432">
        <v>3683977000</v>
      </c>
      <c r="H1356" s="434">
        <v>98</v>
      </c>
      <c r="I1356" s="435" t="s">
        <v>698</v>
      </c>
      <c r="J1356" s="435" t="s">
        <v>698</v>
      </c>
      <c r="K1356" s="436" t="s">
        <v>698</v>
      </c>
      <c r="L1356" s="432"/>
      <c r="M1356" s="427"/>
      <c r="N1356" s="432"/>
      <c r="O1356" s="432"/>
      <c r="P1356" s="437" t="s">
        <v>698</v>
      </c>
      <c r="Q1356" s="419" t="s">
        <v>698</v>
      </c>
      <c r="R1356" s="428" t="s">
        <v>698</v>
      </c>
    </row>
    <row r="1357" spans="1:18" ht="24">
      <c r="A1357" s="430" t="s">
        <v>519</v>
      </c>
      <c r="B1357" s="431" t="s">
        <v>496</v>
      </c>
      <c r="C1357" s="432">
        <v>26501695240</v>
      </c>
      <c r="D1357" s="432">
        <v>32353394057</v>
      </c>
      <c r="E1357" s="432">
        <v>5851698817</v>
      </c>
      <c r="F1357" s="433">
        <v>22.1</v>
      </c>
      <c r="G1357" s="432">
        <v>32626370000</v>
      </c>
      <c r="H1357" s="434">
        <v>99.2</v>
      </c>
      <c r="I1357" s="435" t="s">
        <v>698</v>
      </c>
      <c r="J1357" s="435" t="s">
        <v>698</v>
      </c>
      <c r="K1357" s="436" t="s">
        <v>698</v>
      </c>
      <c r="L1357" s="432"/>
      <c r="M1357" s="427"/>
      <c r="N1357" s="432"/>
      <c r="O1357" s="432"/>
      <c r="P1357" s="437" t="s">
        <v>698</v>
      </c>
      <c r="Q1357" s="419" t="s">
        <v>698</v>
      </c>
      <c r="R1357" s="428" t="s">
        <v>698</v>
      </c>
    </row>
    <row r="1358" spans="1:18" ht="24">
      <c r="A1358" s="430" t="s">
        <v>497</v>
      </c>
      <c r="B1358" s="431" t="s">
        <v>698</v>
      </c>
      <c r="C1358" s="432"/>
      <c r="D1358" s="432"/>
      <c r="E1358" s="432"/>
      <c r="F1358" s="433" t="s">
        <v>698</v>
      </c>
      <c r="G1358" s="432"/>
      <c r="H1358" s="434" t="s">
        <v>698</v>
      </c>
      <c r="I1358" s="435" t="s">
        <v>498</v>
      </c>
      <c r="J1358" s="435" t="s">
        <v>45</v>
      </c>
      <c r="K1358" s="436" t="s">
        <v>46</v>
      </c>
      <c r="L1358" s="432">
        <v>102447</v>
      </c>
      <c r="M1358" s="427">
        <v>102447</v>
      </c>
      <c r="N1358" s="432">
        <v>105918</v>
      </c>
      <c r="O1358" s="432">
        <v>102642</v>
      </c>
      <c r="P1358" s="437" t="s">
        <v>500</v>
      </c>
      <c r="Q1358" s="419">
        <v>0.2</v>
      </c>
      <c r="R1358" s="428" t="s">
        <v>501</v>
      </c>
    </row>
    <row r="1359" spans="1:18" ht="24">
      <c r="A1359" s="430"/>
      <c r="B1359" s="431" t="s">
        <v>698</v>
      </c>
      <c r="C1359" s="432"/>
      <c r="D1359" s="432"/>
      <c r="E1359" s="432"/>
      <c r="F1359" s="433" t="s">
        <v>698</v>
      </c>
      <c r="G1359" s="432"/>
      <c r="H1359" s="434" t="s">
        <v>698</v>
      </c>
      <c r="I1359" s="435" t="s">
        <v>498</v>
      </c>
      <c r="J1359" s="435" t="s">
        <v>48</v>
      </c>
      <c r="K1359" s="436" t="s">
        <v>49</v>
      </c>
      <c r="L1359" s="432">
        <v>28553</v>
      </c>
      <c r="M1359" s="427">
        <v>28553</v>
      </c>
      <c r="N1359" s="432">
        <v>29620</v>
      </c>
      <c r="O1359" s="432">
        <v>28726</v>
      </c>
      <c r="P1359" s="437" t="s">
        <v>500</v>
      </c>
      <c r="Q1359" s="419">
        <v>0.6</v>
      </c>
      <c r="R1359" s="428" t="s">
        <v>501</v>
      </c>
    </row>
    <row r="1360" spans="1:18">
      <c r="A1360" s="430"/>
      <c r="B1360" s="431" t="s">
        <v>564</v>
      </c>
      <c r="C1360" s="432">
        <v>26501695240</v>
      </c>
      <c r="D1360" s="432">
        <v>32353394057</v>
      </c>
      <c r="E1360" s="432">
        <v>5851698817</v>
      </c>
      <c r="F1360" s="433">
        <v>22.1</v>
      </c>
      <c r="G1360" s="432">
        <v>32626370000</v>
      </c>
      <c r="H1360" s="434">
        <v>99.2</v>
      </c>
      <c r="I1360" s="435" t="s">
        <v>698</v>
      </c>
      <c r="J1360" s="435" t="s">
        <v>698</v>
      </c>
      <c r="K1360" s="436" t="s">
        <v>698</v>
      </c>
      <c r="L1360" s="432"/>
      <c r="M1360" s="427"/>
      <c r="N1360" s="432"/>
      <c r="O1360" s="432"/>
      <c r="P1360" s="437" t="s">
        <v>698</v>
      </c>
      <c r="Q1360" s="419" t="s">
        <v>698</v>
      </c>
      <c r="R1360" s="428" t="s">
        <v>698</v>
      </c>
    </row>
    <row r="1361" spans="1:23" ht="36">
      <c r="A1361" s="430" t="s">
        <v>520</v>
      </c>
      <c r="B1361" s="431" t="s">
        <v>496</v>
      </c>
      <c r="C1361" s="432">
        <v>4811188072</v>
      </c>
      <c r="D1361" s="432">
        <v>6394236859</v>
      </c>
      <c r="E1361" s="432">
        <v>1583048787</v>
      </c>
      <c r="F1361" s="433">
        <v>32.9</v>
      </c>
      <c r="G1361" s="432">
        <v>6507907000</v>
      </c>
      <c r="H1361" s="434">
        <v>98.3</v>
      </c>
      <c r="I1361" s="435" t="s">
        <v>698</v>
      </c>
      <c r="J1361" s="435" t="s">
        <v>698</v>
      </c>
      <c r="K1361" s="436" t="s">
        <v>698</v>
      </c>
      <c r="L1361" s="432"/>
      <c r="M1361" s="427"/>
      <c r="N1361" s="432"/>
      <c r="O1361" s="432"/>
      <c r="P1361" s="437" t="s">
        <v>698</v>
      </c>
      <c r="Q1361" s="419" t="s">
        <v>698</v>
      </c>
      <c r="R1361" s="428" t="s">
        <v>698</v>
      </c>
    </row>
    <row r="1362" spans="1:23" ht="24">
      <c r="A1362" s="430" t="s">
        <v>497</v>
      </c>
      <c r="B1362" s="431" t="s">
        <v>698</v>
      </c>
      <c r="C1362" s="432"/>
      <c r="D1362" s="432"/>
      <c r="E1362" s="432"/>
      <c r="F1362" s="433" t="s">
        <v>698</v>
      </c>
      <c r="G1362" s="432"/>
      <c r="H1362" s="434" t="s">
        <v>698</v>
      </c>
      <c r="I1362" s="435" t="s">
        <v>498</v>
      </c>
      <c r="J1362" s="435" t="s">
        <v>249</v>
      </c>
      <c r="K1362" s="436" t="s">
        <v>49</v>
      </c>
      <c r="L1362" s="432">
        <v>22600</v>
      </c>
      <c r="M1362" s="427">
        <v>22600</v>
      </c>
      <c r="N1362" s="432">
        <v>22441</v>
      </c>
      <c r="O1362" s="432">
        <v>22525</v>
      </c>
      <c r="P1362" s="437" t="s">
        <v>500</v>
      </c>
      <c r="Q1362" s="419">
        <v>-0.3</v>
      </c>
      <c r="R1362" s="428" t="s">
        <v>501</v>
      </c>
    </row>
    <row r="1363" spans="1:23" ht="48">
      <c r="A1363" s="430"/>
      <c r="B1363" s="431" t="s">
        <v>698</v>
      </c>
      <c r="C1363" s="432"/>
      <c r="D1363" s="432"/>
      <c r="E1363" s="432"/>
      <c r="F1363" s="433" t="s">
        <v>698</v>
      </c>
      <c r="G1363" s="432"/>
      <c r="H1363" s="434" t="s">
        <v>698</v>
      </c>
      <c r="I1363" s="435" t="s">
        <v>498</v>
      </c>
      <c r="J1363" s="435" t="s">
        <v>620</v>
      </c>
      <c r="K1363" s="436" t="s">
        <v>49</v>
      </c>
      <c r="L1363" s="432">
        <v>3849</v>
      </c>
      <c r="M1363" s="427">
        <v>3849</v>
      </c>
      <c r="N1363" s="432">
        <v>3354</v>
      </c>
      <c r="O1363" s="432">
        <v>4280</v>
      </c>
      <c r="P1363" s="437" t="s">
        <v>500</v>
      </c>
      <c r="Q1363" s="419">
        <v>11.2</v>
      </c>
      <c r="R1363" s="428" t="s">
        <v>824</v>
      </c>
    </row>
    <row r="1364" spans="1:23">
      <c r="A1364" s="430"/>
      <c r="B1364" s="431" t="s">
        <v>564</v>
      </c>
      <c r="C1364" s="432">
        <v>4811188072</v>
      </c>
      <c r="D1364" s="432">
        <v>6394236859</v>
      </c>
      <c r="E1364" s="432">
        <v>1583048787</v>
      </c>
      <c r="F1364" s="433">
        <v>32.9</v>
      </c>
      <c r="G1364" s="432">
        <v>6507907000</v>
      </c>
      <c r="H1364" s="434">
        <v>98.3</v>
      </c>
      <c r="I1364" s="435" t="s">
        <v>698</v>
      </c>
      <c r="J1364" s="435" t="s">
        <v>698</v>
      </c>
      <c r="K1364" s="436" t="s">
        <v>698</v>
      </c>
      <c r="L1364" s="432"/>
      <c r="M1364" s="427"/>
      <c r="N1364" s="432"/>
      <c r="O1364" s="432"/>
      <c r="P1364" s="437" t="s">
        <v>698</v>
      </c>
      <c r="Q1364" s="419" t="s">
        <v>698</v>
      </c>
      <c r="R1364" s="428" t="s">
        <v>698</v>
      </c>
    </row>
    <row r="1365" spans="1:23" ht="36">
      <c r="A1365" s="430" t="s">
        <v>526</v>
      </c>
      <c r="B1365" s="431" t="s">
        <v>523</v>
      </c>
      <c r="C1365" s="432">
        <v>9045301222</v>
      </c>
      <c r="D1365" s="432">
        <v>8156877300</v>
      </c>
      <c r="E1365" s="432">
        <v>-888423922</v>
      </c>
      <c r="F1365" s="433">
        <v>-9.8000000000000007</v>
      </c>
      <c r="G1365" s="432">
        <v>8758341000</v>
      </c>
      <c r="H1365" s="434">
        <v>93.1</v>
      </c>
      <c r="I1365" s="435" t="s">
        <v>698</v>
      </c>
      <c r="J1365" s="435" t="s">
        <v>698</v>
      </c>
      <c r="K1365" s="436" t="s">
        <v>698</v>
      </c>
      <c r="L1365" s="432"/>
      <c r="M1365" s="427"/>
      <c r="N1365" s="432"/>
      <c r="O1365" s="432"/>
      <c r="P1365" s="437" t="s">
        <v>698</v>
      </c>
      <c r="Q1365" s="419" t="s">
        <v>698</v>
      </c>
      <c r="R1365" s="428" t="s">
        <v>698</v>
      </c>
    </row>
    <row r="1366" spans="1:23" ht="48">
      <c r="A1366" s="430" t="s">
        <v>497</v>
      </c>
      <c r="B1366" s="431" t="s">
        <v>698</v>
      </c>
      <c r="C1366" s="432"/>
      <c r="D1366" s="432"/>
      <c r="E1366" s="432"/>
      <c r="F1366" s="433" t="s">
        <v>698</v>
      </c>
      <c r="G1366" s="432"/>
      <c r="H1366" s="434" t="s">
        <v>698</v>
      </c>
      <c r="I1366" s="435" t="s">
        <v>498</v>
      </c>
      <c r="J1366" s="435" t="s">
        <v>409</v>
      </c>
      <c r="K1366" s="436" t="s">
        <v>170</v>
      </c>
      <c r="L1366" s="432">
        <v>550120</v>
      </c>
      <c r="M1366" s="427">
        <v>550120</v>
      </c>
      <c r="N1366" s="432">
        <v>809752</v>
      </c>
      <c r="O1366" s="432">
        <v>782004</v>
      </c>
      <c r="P1366" s="437" t="s">
        <v>500</v>
      </c>
      <c r="Q1366" s="419">
        <v>42.2</v>
      </c>
      <c r="R1366" s="428" t="s">
        <v>824</v>
      </c>
    </row>
    <row r="1367" spans="1:23">
      <c r="A1367" s="430"/>
      <c r="B1367" s="431" t="s">
        <v>564</v>
      </c>
      <c r="C1367" s="432">
        <v>9045301222</v>
      </c>
      <c r="D1367" s="432">
        <v>8156877300</v>
      </c>
      <c r="E1367" s="432">
        <v>-888423922</v>
      </c>
      <c r="F1367" s="433">
        <v>-9.8000000000000007</v>
      </c>
      <c r="G1367" s="432">
        <v>8758341000</v>
      </c>
      <c r="H1367" s="434">
        <v>93.1</v>
      </c>
      <c r="I1367" s="435" t="s">
        <v>698</v>
      </c>
      <c r="J1367" s="435" t="s">
        <v>698</v>
      </c>
      <c r="K1367" s="436" t="s">
        <v>698</v>
      </c>
      <c r="L1367" s="432"/>
      <c r="M1367" s="427"/>
      <c r="N1367" s="432"/>
      <c r="O1367" s="432"/>
      <c r="P1367" s="437" t="s">
        <v>698</v>
      </c>
      <c r="Q1367" s="419" t="s">
        <v>698</v>
      </c>
      <c r="R1367" s="428" t="s">
        <v>698</v>
      </c>
    </row>
    <row r="1369" spans="1:23">
      <c r="A1369" s="456" t="s">
        <v>833</v>
      </c>
      <c r="B1369" s="456"/>
      <c r="C1369" s="456"/>
      <c r="D1369" s="456"/>
      <c r="E1369" s="456"/>
      <c r="F1369" s="456"/>
      <c r="G1369" s="456"/>
      <c r="H1369" s="456"/>
      <c r="I1369" s="456"/>
      <c r="J1369" s="456"/>
      <c r="K1369" s="456"/>
      <c r="L1369" s="456"/>
      <c r="M1369" s="456"/>
      <c r="N1369" s="456"/>
      <c r="O1369" s="456"/>
      <c r="P1369" s="456"/>
      <c r="Q1369" s="456"/>
    </row>
    <row r="1370" spans="1:23" ht="16.5" thickBot="1">
      <c r="A1370" s="457" t="s">
        <v>476</v>
      </c>
      <c r="B1370" s="457"/>
      <c r="C1370" s="457"/>
      <c r="D1370" s="457"/>
      <c r="E1370" s="457"/>
      <c r="F1370" s="457"/>
      <c r="G1370" s="457"/>
      <c r="H1370" s="457"/>
      <c r="I1370" s="457"/>
      <c r="J1370" s="457"/>
      <c r="K1370" s="457"/>
      <c r="L1370" s="457"/>
      <c r="M1370" s="457"/>
      <c r="N1370" s="457"/>
      <c r="O1370" s="457"/>
      <c r="P1370" s="457"/>
      <c r="Q1370" s="457"/>
    </row>
    <row r="1371" spans="1:23" ht="45">
      <c r="A1371" s="438" t="s">
        <v>817</v>
      </c>
      <c r="B1371" s="438" t="s">
        <v>478</v>
      </c>
      <c r="C1371" s="438" t="s">
        <v>834</v>
      </c>
      <c r="D1371" s="438" t="s">
        <v>835</v>
      </c>
      <c r="E1371" s="438" t="s">
        <v>481</v>
      </c>
      <c r="F1371" s="438" t="s">
        <v>836</v>
      </c>
      <c r="G1371" s="438" t="s">
        <v>820</v>
      </c>
      <c r="H1371" s="438" t="s">
        <v>483</v>
      </c>
      <c r="I1371" s="438" t="s">
        <v>484</v>
      </c>
      <c r="J1371" s="438" t="s">
        <v>485</v>
      </c>
      <c r="K1371" s="438" t="s">
        <v>821</v>
      </c>
      <c r="L1371" s="438" t="s">
        <v>487</v>
      </c>
      <c r="M1371" s="438" t="s">
        <v>837</v>
      </c>
      <c r="N1371" s="438" t="s">
        <v>838</v>
      </c>
      <c r="O1371" s="438" t="s">
        <v>491</v>
      </c>
      <c r="P1371" s="438" t="s">
        <v>492</v>
      </c>
      <c r="Q1371" s="438" t="s">
        <v>493</v>
      </c>
    </row>
    <row r="1373" spans="1:23" ht="22.5">
      <c r="A1373" s="439" t="s">
        <v>494</v>
      </c>
      <c r="B1373" s="440" t="s">
        <v>698</v>
      </c>
      <c r="C1373" s="441"/>
      <c r="D1373" s="441"/>
      <c r="E1373" s="441"/>
      <c r="F1373" s="442" t="s">
        <v>698</v>
      </c>
      <c r="G1373" s="441"/>
      <c r="H1373" s="442" t="s">
        <v>698</v>
      </c>
      <c r="I1373" s="440" t="s">
        <v>698</v>
      </c>
      <c r="J1373" s="443" t="s">
        <v>698</v>
      </c>
      <c r="K1373" s="443" t="s">
        <v>698</v>
      </c>
      <c r="L1373" s="441"/>
      <c r="M1373" s="441"/>
      <c r="N1373" s="444"/>
      <c r="O1373" s="445"/>
      <c r="P1373" s="446"/>
      <c r="Q1373" s="447" t="s">
        <v>698</v>
      </c>
      <c r="T1373" s="1">
        <v>2017</v>
      </c>
      <c r="V1373" s="1">
        <v>2018</v>
      </c>
    </row>
    <row r="1374" spans="1:23" ht="22.5">
      <c r="A1374" s="439" t="s">
        <v>495</v>
      </c>
      <c r="B1374" s="440" t="s">
        <v>496</v>
      </c>
      <c r="C1374" s="441">
        <v>489836581646</v>
      </c>
      <c r="D1374" s="441">
        <v>640394659171</v>
      </c>
      <c r="E1374" s="441">
        <v>150558077525</v>
      </c>
      <c r="F1374" s="448">
        <v>30.7</v>
      </c>
      <c r="G1374" s="441">
        <v>647555345941</v>
      </c>
      <c r="H1374" s="448">
        <v>98.9</v>
      </c>
      <c r="I1374" s="440" t="s">
        <v>698</v>
      </c>
      <c r="J1374" s="443" t="s">
        <v>698</v>
      </c>
      <c r="K1374" s="443" t="s">
        <v>698</v>
      </c>
      <c r="L1374" s="441"/>
      <c r="M1374" s="441"/>
      <c r="N1374" s="444"/>
      <c r="O1374" s="445"/>
      <c r="P1374" s="446"/>
      <c r="Q1374" s="447" t="s">
        <v>698</v>
      </c>
      <c r="S1374" s="1" t="s">
        <v>839</v>
      </c>
      <c r="T1374" s="451">
        <f>C1374</f>
        <v>489836581646</v>
      </c>
      <c r="U1374" s="453">
        <f>T1374/$T$1387/1000</f>
        <v>4.6404292770055873E-2</v>
      </c>
      <c r="V1374" s="451">
        <f>D1374</f>
        <v>640394659171</v>
      </c>
      <c r="W1374" s="453">
        <f>V1374/1000/$V$1387</f>
        <v>4.3963345352387641E-2</v>
      </c>
    </row>
    <row r="1375" spans="1:23" ht="22.5">
      <c r="A1375" s="439" t="s">
        <v>497</v>
      </c>
      <c r="B1375" s="440" t="s">
        <v>698</v>
      </c>
      <c r="C1375" s="441"/>
      <c r="D1375" s="441"/>
      <c r="E1375" s="441"/>
      <c r="F1375" s="442" t="s">
        <v>698</v>
      </c>
      <c r="G1375" s="441"/>
      <c r="H1375" s="442" t="s">
        <v>698</v>
      </c>
      <c r="I1375" s="440" t="s">
        <v>498</v>
      </c>
      <c r="J1375" s="443" t="s">
        <v>45</v>
      </c>
      <c r="K1375" s="443" t="s">
        <v>46</v>
      </c>
      <c r="L1375" s="441">
        <v>1709606</v>
      </c>
      <c r="M1375" s="441">
        <v>1703751</v>
      </c>
      <c r="N1375" s="444">
        <v>1715744</v>
      </c>
      <c r="O1375" s="445">
        <f t="shared" ref="O1375:O1435" si="0">(N1375/L1375)*100</f>
        <v>100.35903009231366</v>
      </c>
      <c r="P1375" s="446">
        <f t="shared" ref="P1375:P1415" si="1">(N1375/L1375-1)*100</f>
        <v>0.35903009231366134</v>
      </c>
      <c r="Q1375" s="447" t="s">
        <v>501</v>
      </c>
      <c r="S1375" s="1" t="s">
        <v>840</v>
      </c>
      <c r="T1375" s="451">
        <f>C1378</f>
        <v>313647752271</v>
      </c>
      <c r="U1375" s="453">
        <f t="shared" ref="U1375:U1384" si="2">T1375/$T$1387/1000</f>
        <v>2.9713179187527292E-2</v>
      </c>
      <c r="V1375" s="451">
        <f>D1378</f>
        <v>387898073195</v>
      </c>
      <c r="W1375" s="453">
        <f t="shared" ref="W1375:W1384" si="3">V1375/1000/$V$1387</f>
        <v>2.6629355365757203E-2</v>
      </c>
    </row>
    <row r="1376" spans="1:23" ht="22.5">
      <c r="A1376" s="449"/>
      <c r="B1376" s="440" t="s">
        <v>698</v>
      </c>
      <c r="C1376" s="441"/>
      <c r="D1376" s="441"/>
      <c r="E1376" s="441"/>
      <c r="F1376" s="442" t="s">
        <v>698</v>
      </c>
      <c r="G1376" s="441"/>
      <c r="H1376" s="442" t="s">
        <v>698</v>
      </c>
      <c r="I1376" s="440" t="s">
        <v>498</v>
      </c>
      <c r="J1376" s="443" t="s">
        <v>48</v>
      </c>
      <c r="K1376" s="443" t="s">
        <v>49</v>
      </c>
      <c r="L1376" s="441">
        <v>1384636</v>
      </c>
      <c r="M1376" s="441">
        <v>1380703</v>
      </c>
      <c r="N1376" s="444">
        <v>1384780</v>
      </c>
      <c r="O1376" s="445">
        <f t="shared" si="0"/>
        <v>100.01039984515788</v>
      </c>
      <c r="P1376" s="446">
        <f t="shared" si="1"/>
        <v>1.039984515787129E-2</v>
      </c>
      <c r="Q1376" s="447" t="s">
        <v>501</v>
      </c>
      <c r="S1376" s="1" t="s">
        <v>841</v>
      </c>
      <c r="T1376" s="451">
        <f>C1428</f>
        <v>2970227038</v>
      </c>
      <c r="U1376" s="453">
        <f t="shared" si="2"/>
        <v>2.8138217975009707E-4</v>
      </c>
      <c r="V1376" s="451">
        <f>D1428</f>
        <v>8603980081</v>
      </c>
      <c r="W1376" s="453">
        <f t="shared" si="3"/>
        <v>5.9066661829399055E-4</v>
      </c>
    </row>
    <row r="1377" spans="1:23">
      <c r="A1377" s="449"/>
      <c r="B1377" s="440" t="s">
        <v>564</v>
      </c>
      <c r="C1377" s="441">
        <v>489836581646</v>
      </c>
      <c r="D1377" s="441">
        <v>640394659171</v>
      </c>
      <c r="E1377" s="441">
        <v>150558077525</v>
      </c>
      <c r="F1377" s="448">
        <v>30.7</v>
      </c>
      <c r="G1377" s="441">
        <v>647555345941</v>
      </c>
      <c r="H1377" s="448">
        <v>98.9</v>
      </c>
      <c r="I1377" s="440" t="s">
        <v>698</v>
      </c>
      <c r="J1377" s="443" t="s">
        <v>698</v>
      </c>
      <c r="K1377" s="443" t="s">
        <v>698</v>
      </c>
      <c r="L1377" s="441"/>
      <c r="M1377" s="441"/>
      <c r="N1377" s="444"/>
      <c r="O1377" s="445"/>
      <c r="P1377" s="446"/>
      <c r="Q1377" s="447" t="s">
        <v>698</v>
      </c>
      <c r="S1377" s="1" t="s">
        <v>842</v>
      </c>
      <c r="T1377" s="451">
        <f>C1405</f>
        <v>60115565007</v>
      </c>
      <c r="U1377" s="453">
        <f t="shared" si="2"/>
        <v>5.695001931558849E-3</v>
      </c>
      <c r="V1377" s="451">
        <f>D1405</f>
        <v>89219468068</v>
      </c>
      <c r="W1377" s="453">
        <f t="shared" si="3"/>
        <v>6.124951591425498E-3</v>
      </c>
    </row>
    <row r="1378" spans="1:23" ht="22.5">
      <c r="A1378" s="439" t="s">
        <v>503</v>
      </c>
      <c r="B1378" s="440" t="s">
        <v>496</v>
      </c>
      <c r="C1378" s="441">
        <v>313647752271</v>
      </c>
      <c r="D1378" s="441">
        <v>387898073195</v>
      </c>
      <c r="E1378" s="441">
        <v>74250320924</v>
      </c>
      <c r="F1378" s="448">
        <v>23.7</v>
      </c>
      <c r="G1378" s="441">
        <v>388889041495</v>
      </c>
      <c r="H1378" s="448">
        <v>99.7</v>
      </c>
      <c r="I1378" s="440" t="s">
        <v>698</v>
      </c>
      <c r="J1378" s="443" t="s">
        <v>698</v>
      </c>
      <c r="K1378" s="443" t="s">
        <v>698</v>
      </c>
      <c r="L1378" s="441"/>
      <c r="M1378" s="441"/>
      <c r="N1378" s="444"/>
      <c r="O1378" s="445"/>
      <c r="P1378" s="446"/>
      <c r="Q1378" s="447" t="s">
        <v>698</v>
      </c>
      <c r="S1378" s="1" t="s">
        <v>843</v>
      </c>
      <c r="T1378" s="451">
        <f>C1389+C1399</f>
        <v>78186292235</v>
      </c>
      <c r="U1378" s="453">
        <f t="shared" si="2"/>
        <v>7.4069184120269223E-3</v>
      </c>
      <c r="V1378" s="451">
        <f>D1389+D1399</f>
        <v>94060485588</v>
      </c>
      <c r="W1378" s="453">
        <f t="shared" si="3"/>
        <v>6.4572893491516899E-3</v>
      </c>
    </row>
    <row r="1379" spans="1:23" ht="22.5">
      <c r="A1379" s="439" t="s">
        <v>497</v>
      </c>
      <c r="B1379" s="440" t="s">
        <v>698</v>
      </c>
      <c r="C1379" s="441"/>
      <c r="D1379" s="441"/>
      <c r="E1379" s="441"/>
      <c r="F1379" s="442" t="s">
        <v>698</v>
      </c>
      <c r="G1379" s="441"/>
      <c r="H1379" s="442" t="s">
        <v>698</v>
      </c>
      <c r="I1379" s="440" t="s">
        <v>498</v>
      </c>
      <c r="J1379" s="443" t="s">
        <v>45</v>
      </c>
      <c r="K1379" s="443" t="s">
        <v>46</v>
      </c>
      <c r="L1379" s="441">
        <v>3334943</v>
      </c>
      <c r="M1379" s="441">
        <v>3367166</v>
      </c>
      <c r="N1379" s="444">
        <v>3364152</v>
      </c>
      <c r="O1379" s="445">
        <f t="shared" si="0"/>
        <v>100.87584705345789</v>
      </c>
      <c r="P1379" s="446">
        <f t="shared" si="1"/>
        <v>0.87584705345788993</v>
      </c>
      <c r="Q1379" s="447" t="s">
        <v>501</v>
      </c>
      <c r="S1379" s="1" t="s">
        <v>844</v>
      </c>
      <c r="T1379" s="451">
        <f>C1386+C1382</f>
        <v>4580136286</v>
      </c>
      <c r="U1379" s="453">
        <f t="shared" si="2"/>
        <v>4.3389569727133903E-4</v>
      </c>
      <c r="V1379" s="451">
        <f>D1386+D1382</f>
        <v>7552636857</v>
      </c>
      <c r="W1379" s="453">
        <f t="shared" si="3"/>
        <v>5.1849149225462307E-4</v>
      </c>
    </row>
    <row r="1380" spans="1:23" ht="22.5">
      <c r="A1380" s="449"/>
      <c r="B1380" s="440" t="s">
        <v>698</v>
      </c>
      <c r="C1380" s="441"/>
      <c r="D1380" s="441"/>
      <c r="E1380" s="441"/>
      <c r="F1380" s="442" t="s">
        <v>698</v>
      </c>
      <c r="G1380" s="441"/>
      <c r="H1380" s="442" t="s">
        <v>698</v>
      </c>
      <c r="I1380" s="440" t="s">
        <v>498</v>
      </c>
      <c r="J1380" s="443" t="s">
        <v>48</v>
      </c>
      <c r="K1380" s="443" t="s">
        <v>49</v>
      </c>
      <c r="L1380" s="441">
        <v>204027</v>
      </c>
      <c r="M1380" s="441">
        <v>197652</v>
      </c>
      <c r="N1380" s="444">
        <v>203319</v>
      </c>
      <c r="O1380" s="445">
        <f t="shared" si="0"/>
        <v>99.65298710464792</v>
      </c>
      <c r="P1380" s="446">
        <f t="shared" si="1"/>
        <v>-0.34701289535208346</v>
      </c>
      <c r="Q1380" s="447" t="s">
        <v>501</v>
      </c>
      <c r="S1380" s="1" t="s">
        <v>845</v>
      </c>
      <c r="T1380" s="451">
        <f>C1417</f>
        <v>32353394057</v>
      </c>
      <c r="U1380" s="453">
        <f t="shared" si="2"/>
        <v>3.0649739651560249E-3</v>
      </c>
      <c r="V1380" s="451">
        <f>D1417</f>
        <v>39286187116</v>
      </c>
      <c r="W1380" s="453">
        <f t="shared" si="3"/>
        <v>2.6970122049347709E-3</v>
      </c>
    </row>
    <row r="1381" spans="1:23">
      <c r="A1381" s="449"/>
      <c r="B1381" s="440" t="s">
        <v>564</v>
      </c>
      <c r="C1381" s="441">
        <v>313647752271</v>
      </c>
      <c r="D1381" s="441">
        <v>387898073195</v>
      </c>
      <c r="E1381" s="441">
        <v>74250320924</v>
      </c>
      <c r="F1381" s="448">
        <v>23.7</v>
      </c>
      <c r="G1381" s="441">
        <v>388889041495</v>
      </c>
      <c r="H1381" s="448">
        <v>99.7</v>
      </c>
      <c r="I1381" s="440" t="s">
        <v>698</v>
      </c>
      <c r="J1381" s="443" t="s">
        <v>698</v>
      </c>
      <c r="K1381" s="443" t="s">
        <v>698</v>
      </c>
      <c r="L1381" s="441"/>
      <c r="M1381" s="441"/>
      <c r="N1381" s="444"/>
      <c r="O1381" s="445"/>
      <c r="P1381" s="446"/>
      <c r="Q1381" s="447" t="s">
        <v>698</v>
      </c>
      <c r="S1381" s="1" t="s">
        <v>846</v>
      </c>
      <c r="T1381" s="451">
        <f>C1421</f>
        <v>6394236859</v>
      </c>
      <c r="U1381" s="453">
        <f t="shared" si="2"/>
        <v>6.0575312331522652E-4</v>
      </c>
      <c r="V1381" s="451">
        <f>D1421</f>
        <v>8240048329</v>
      </c>
      <c r="W1381" s="453">
        <f t="shared" si="3"/>
        <v>5.656825603092046E-4</v>
      </c>
    </row>
    <row r="1382" spans="1:23" ht="22.5">
      <c r="A1382" s="439" t="s">
        <v>504</v>
      </c>
      <c r="B1382" s="440" t="s">
        <v>496</v>
      </c>
      <c r="C1382" s="441">
        <v>1210421367</v>
      </c>
      <c r="D1382" s="441">
        <v>3572617752</v>
      </c>
      <c r="E1382" s="441">
        <v>2362196385</v>
      </c>
      <c r="F1382" s="448">
        <v>195.2</v>
      </c>
      <c r="G1382" s="441">
        <v>3896739000</v>
      </c>
      <c r="H1382" s="448">
        <v>91.7</v>
      </c>
      <c r="I1382" s="440" t="s">
        <v>698</v>
      </c>
      <c r="J1382" s="443" t="s">
        <v>698</v>
      </c>
      <c r="K1382" s="443" t="s">
        <v>698</v>
      </c>
      <c r="L1382" s="441"/>
      <c r="M1382" s="441"/>
      <c r="N1382" s="444"/>
      <c r="O1382" s="445"/>
      <c r="P1382" s="446"/>
      <c r="Q1382" s="447" t="s">
        <v>698</v>
      </c>
      <c r="S1382" s="1" t="s">
        <v>847</v>
      </c>
      <c r="T1382" s="451">
        <f>C1425</f>
        <v>8156877300</v>
      </c>
      <c r="U1382" s="453">
        <f t="shared" si="2"/>
        <v>7.7273551323320982E-4</v>
      </c>
      <c r="V1382" s="451">
        <f>D1425</f>
        <v>678257489</v>
      </c>
      <c r="W1382" s="453">
        <f t="shared" si="3"/>
        <v>4.6562643519467652E-5</v>
      </c>
    </row>
    <row r="1383" spans="1:23" ht="22.5">
      <c r="A1383" s="439" t="s">
        <v>497</v>
      </c>
      <c r="B1383" s="440" t="s">
        <v>698</v>
      </c>
      <c r="C1383" s="441"/>
      <c r="D1383" s="441"/>
      <c r="E1383" s="441"/>
      <c r="F1383" s="442" t="s">
        <v>698</v>
      </c>
      <c r="G1383" s="441"/>
      <c r="H1383" s="442" t="s">
        <v>698</v>
      </c>
      <c r="I1383" s="440" t="s">
        <v>498</v>
      </c>
      <c r="J1383" s="443" t="s">
        <v>254</v>
      </c>
      <c r="K1383" s="443" t="s">
        <v>101</v>
      </c>
      <c r="L1383" s="441">
        <v>199909</v>
      </c>
      <c r="M1383" s="441">
        <v>200706</v>
      </c>
      <c r="N1383" s="444">
        <v>188370</v>
      </c>
      <c r="O1383" s="445">
        <f t="shared" si="0"/>
        <v>94.227873682525555</v>
      </c>
      <c r="P1383" s="446">
        <f t="shared" si="1"/>
        <v>-5.7721263174744468</v>
      </c>
      <c r="Q1383" s="447" t="s">
        <v>501</v>
      </c>
      <c r="S1383" s="1" t="s">
        <v>848</v>
      </c>
      <c r="T1383" s="451">
        <f>C1431</f>
        <v>9373728112</v>
      </c>
      <c r="U1383" s="453">
        <f t="shared" si="2"/>
        <v>8.8801294136604044E-4</v>
      </c>
      <c r="V1383" s="451">
        <f>D1431</f>
        <v>38198551272</v>
      </c>
      <c r="W1383" s="453">
        <f t="shared" si="3"/>
        <v>2.6223455762509743E-3</v>
      </c>
    </row>
    <row r="1384" spans="1:23" ht="22.5">
      <c r="A1384" s="449"/>
      <c r="B1384" s="440" t="s">
        <v>698</v>
      </c>
      <c r="C1384" s="441"/>
      <c r="D1384" s="441"/>
      <c r="E1384" s="441"/>
      <c r="F1384" s="442" t="s">
        <v>698</v>
      </c>
      <c r="G1384" s="441"/>
      <c r="H1384" s="442" t="s">
        <v>698</v>
      </c>
      <c r="I1384" s="440" t="s">
        <v>498</v>
      </c>
      <c r="J1384" s="443" t="s">
        <v>274</v>
      </c>
      <c r="K1384" s="443" t="s">
        <v>101</v>
      </c>
      <c r="L1384" s="441">
        <v>69471</v>
      </c>
      <c r="M1384" s="441">
        <v>76733</v>
      </c>
      <c r="N1384" s="444">
        <v>70151</v>
      </c>
      <c r="O1384" s="445">
        <f t="shared" si="0"/>
        <v>100.97882569705345</v>
      </c>
      <c r="P1384" s="446">
        <f t="shared" si="1"/>
        <v>0.97882569705345368</v>
      </c>
      <c r="Q1384" s="447" t="s">
        <v>501</v>
      </c>
      <c r="S1384" s="1" t="s">
        <v>849</v>
      </c>
      <c r="T1384" s="451">
        <f>C1410</f>
        <v>3609378409</v>
      </c>
      <c r="U1384" s="453">
        <f t="shared" si="2"/>
        <v>3.4193169453848235E-4</v>
      </c>
      <c r="V1384" s="451">
        <f>D1410</f>
        <v>4021642214</v>
      </c>
      <c r="W1384" s="453">
        <f t="shared" si="3"/>
        <v>2.7608732053871162E-4</v>
      </c>
    </row>
    <row r="1385" spans="1:23">
      <c r="A1385" s="449"/>
      <c r="B1385" s="440" t="s">
        <v>564</v>
      </c>
      <c r="C1385" s="441">
        <v>1210421367</v>
      </c>
      <c r="D1385" s="441">
        <v>3572617752</v>
      </c>
      <c r="E1385" s="441">
        <v>2362196385</v>
      </c>
      <c r="F1385" s="448">
        <v>195.2</v>
      </c>
      <c r="G1385" s="441">
        <v>3896739000</v>
      </c>
      <c r="H1385" s="448">
        <v>91.7</v>
      </c>
      <c r="I1385" s="440" t="s">
        <v>698</v>
      </c>
      <c r="J1385" s="443" t="s">
        <v>698</v>
      </c>
      <c r="K1385" s="443" t="s">
        <v>698</v>
      </c>
      <c r="L1385" s="441"/>
      <c r="M1385" s="441"/>
      <c r="N1385" s="444"/>
      <c r="O1385" s="445"/>
      <c r="P1385" s="446"/>
      <c r="Q1385" s="447" t="s">
        <v>698</v>
      </c>
      <c r="V1385" s="2"/>
    </row>
    <row r="1386" spans="1:23">
      <c r="A1386" s="439" t="s">
        <v>507</v>
      </c>
      <c r="B1386" s="440" t="s">
        <v>496</v>
      </c>
      <c r="C1386" s="441">
        <v>3369714919</v>
      </c>
      <c r="D1386" s="441">
        <v>3980019105</v>
      </c>
      <c r="E1386" s="441">
        <v>610304186</v>
      </c>
      <c r="F1386" s="448">
        <v>18.100000000000001</v>
      </c>
      <c r="G1386" s="441">
        <v>4598995000</v>
      </c>
      <c r="H1386" s="448">
        <v>86.5</v>
      </c>
      <c r="I1386" s="440" t="s">
        <v>698</v>
      </c>
      <c r="J1386" s="443" t="s">
        <v>698</v>
      </c>
      <c r="K1386" s="443" t="s">
        <v>698</v>
      </c>
      <c r="L1386" s="441"/>
      <c r="M1386" s="441"/>
      <c r="N1386" s="444"/>
      <c r="O1386" s="445"/>
      <c r="P1386" s="446"/>
      <c r="Q1386" s="447" t="s">
        <v>698</v>
      </c>
      <c r="V1386" s="2"/>
    </row>
    <row r="1387" spans="1:23" ht="22.5">
      <c r="A1387" s="439" t="s">
        <v>497</v>
      </c>
      <c r="B1387" s="440" t="s">
        <v>698</v>
      </c>
      <c r="C1387" s="441"/>
      <c r="D1387" s="441"/>
      <c r="E1387" s="441"/>
      <c r="F1387" s="442" t="s">
        <v>698</v>
      </c>
      <c r="G1387" s="441"/>
      <c r="H1387" s="442" t="s">
        <v>698</v>
      </c>
      <c r="I1387" s="440" t="s">
        <v>498</v>
      </c>
      <c r="J1387" s="443" t="s">
        <v>199</v>
      </c>
      <c r="K1387" s="443" t="s">
        <v>170</v>
      </c>
      <c r="L1387" s="441">
        <v>92669</v>
      </c>
      <c r="M1387" s="441">
        <v>98884</v>
      </c>
      <c r="N1387" s="444">
        <v>101419</v>
      </c>
      <c r="O1387" s="445">
        <f t="shared" si="0"/>
        <v>109.44220828971933</v>
      </c>
      <c r="P1387" s="446">
        <f t="shared" si="1"/>
        <v>9.4422082897193338</v>
      </c>
      <c r="Q1387" s="447" t="s">
        <v>501</v>
      </c>
      <c r="S1387" s="1" t="s">
        <v>646</v>
      </c>
      <c r="T1387" s="452">
        <v>10555846289.334801</v>
      </c>
      <c r="V1387" s="452">
        <v>14566558892.139</v>
      </c>
    </row>
    <row r="1388" spans="1:23">
      <c r="A1388" s="449"/>
      <c r="B1388" s="440" t="s">
        <v>564</v>
      </c>
      <c r="C1388" s="441">
        <v>3369714919</v>
      </c>
      <c r="D1388" s="441">
        <v>3980019105</v>
      </c>
      <c r="E1388" s="441">
        <v>610304186</v>
      </c>
      <c r="F1388" s="448">
        <v>18.100000000000001</v>
      </c>
      <c r="G1388" s="441">
        <v>4598995000</v>
      </c>
      <c r="H1388" s="448">
        <v>86.5</v>
      </c>
      <c r="I1388" s="440" t="s">
        <v>698</v>
      </c>
      <c r="J1388" s="443" t="s">
        <v>698</v>
      </c>
      <c r="K1388" s="443" t="s">
        <v>698</v>
      </c>
      <c r="L1388" s="441"/>
      <c r="M1388" s="441"/>
      <c r="N1388" s="444"/>
      <c r="O1388" s="445"/>
      <c r="P1388" s="446"/>
      <c r="Q1388" s="447" t="s">
        <v>698</v>
      </c>
    </row>
    <row r="1389" spans="1:23" ht="22.5">
      <c r="A1389" s="439" t="s">
        <v>509</v>
      </c>
      <c r="B1389" s="440" t="s">
        <v>496</v>
      </c>
      <c r="C1389" s="441">
        <v>66815897671</v>
      </c>
      <c r="D1389" s="441">
        <v>78944456751</v>
      </c>
      <c r="E1389" s="441">
        <v>12128559080</v>
      </c>
      <c r="F1389" s="448">
        <v>18.2</v>
      </c>
      <c r="G1389" s="441">
        <v>81192092000</v>
      </c>
      <c r="H1389" s="448">
        <v>97.2</v>
      </c>
      <c r="I1389" s="440" t="s">
        <v>698</v>
      </c>
      <c r="J1389" s="443" t="s">
        <v>698</v>
      </c>
      <c r="K1389" s="443" t="s">
        <v>698</v>
      </c>
      <c r="L1389" s="441"/>
      <c r="M1389" s="441"/>
      <c r="N1389" s="444"/>
      <c r="O1389" s="445"/>
      <c r="P1389" s="446"/>
      <c r="Q1389" s="447" t="s">
        <v>698</v>
      </c>
    </row>
    <row r="1390" spans="1:23">
      <c r="A1390" s="439" t="s">
        <v>497</v>
      </c>
      <c r="B1390" s="440" t="s">
        <v>698</v>
      </c>
      <c r="C1390" s="441"/>
      <c r="D1390" s="441"/>
      <c r="E1390" s="441"/>
      <c r="F1390" s="442" t="s">
        <v>698</v>
      </c>
      <c r="G1390" s="441"/>
      <c r="H1390" s="442" t="s">
        <v>698</v>
      </c>
      <c r="I1390" s="440" t="s">
        <v>498</v>
      </c>
      <c r="J1390" s="443" t="s">
        <v>154</v>
      </c>
      <c r="K1390" s="443" t="s">
        <v>101</v>
      </c>
      <c r="L1390" s="441">
        <v>305</v>
      </c>
      <c r="M1390" s="441">
        <v>327</v>
      </c>
      <c r="N1390" s="444">
        <v>364</v>
      </c>
      <c r="O1390" s="445">
        <f t="shared" si="0"/>
        <v>119.34426229508198</v>
      </c>
      <c r="P1390" s="446">
        <f t="shared" si="1"/>
        <v>19.344262295081972</v>
      </c>
      <c r="Q1390" s="447" t="s">
        <v>238</v>
      </c>
      <c r="S1390" s="1" t="s">
        <v>850</v>
      </c>
      <c r="T1390" s="245">
        <f>U1374+U1378+U1379+U1380+U1384</f>
        <v>5.7652012539048642E-2</v>
      </c>
      <c r="U1390" s="453">
        <f>W1374+W1378+W1379+W1380+W1384</f>
        <v>5.3912225719267438E-2</v>
      </c>
    </row>
    <row r="1391" spans="1:23" ht="22.5">
      <c r="A1391" s="449"/>
      <c r="B1391" s="440" t="s">
        <v>698</v>
      </c>
      <c r="C1391" s="441"/>
      <c r="D1391" s="441"/>
      <c r="E1391" s="441"/>
      <c r="F1391" s="442" t="s">
        <v>698</v>
      </c>
      <c r="G1391" s="441"/>
      <c r="H1391" s="442" t="s">
        <v>698</v>
      </c>
      <c r="I1391" s="440" t="s">
        <v>498</v>
      </c>
      <c r="J1391" s="443" t="s">
        <v>169</v>
      </c>
      <c r="K1391" s="443" t="s">
        <v>170</v>
      </c>
      <c r="L1391" s="441">
        <v>3982100</v>
      </c>
      <c r="M1391" s="441">
        <v>3932678</v>
      </c>
      <c r="N1391" s="444">
        <v>3869275</v>
      </c>
      <c r="O1391" s="445">
        <f t="shared" si="0"/>
        <v>97.166695964440876</v>
      </c>
      <c r="P1391" s="446">
        <f t="shared" si="1"/>
        <v>-2.8333040355591255</v>
      </c>
      <c r="Q1391" s="447" t="s">
        <v>501</v>
      </c>
      <c r="S1391" s="1" t="s">
        <v>851</v>
      </c>
      <c r="T1391" s="245">
        <f>U1375+U1376+U1377+U1383</f>
        <v>3.6577576240202282E-2</v>
      </c>
      <c r="U1391" s="453">
        <f>W1375+W1376+W1377+W1383</f>
        <v>3.5967319151727663E-2</v>
      </c>
    </row>
    <row r="1392" spans="1:23" ht="22.5">
      <c r="A1392" s="449"/>
      <c r="B1392" s="440" t="s">
        <v>698</v>
      </c>
      <c r="C1392" s="441"/>
      <c r="D1392" s="441"/>
      <c r="E1392" s="441"/>
      <c r="F1392" s="442" t="s">
        <v>698</v>
      </c>
      <c r="G1392" s="441"/>
      <c r="H1392" s="442" t="s">
        <v>698</v>
      </c>
      <c r="I1392" s="440" t="s">
        <v>498</v>
      </c>
      <c r="J1392" s="443" t="s">
        <v>171</v>
      </c>
      <c r="K1392" s="443" t="s">
        <v>170</v>
      </c>
      <c r="L1392" s="441">
        <v>104742</v>
      </c>
      <c r="M1392" s="441">
        <v>99967</v>
      </c>
      <c r="N1392" s="444">
        <v>107292</v>
      </c>
      <c r="O1392" s="445">
        <f t="shared" si="0"/>
        <v>102.434553474251</v>
      </c>
      <c r="P1392" s="446">
        <f t="shared" si="1"/>
        <v>2.4345534742510111</v>
      </c>
      <c r="Q1392" s="447" t="s">
        <v>501</v>
      </c>
    </row>
    <row r="1393" spans="1:17" ht="22.5">
      <c r="A1393" s="449"/>
      <c r="B1393" s="440" t="s">
        <v>698</v>
      </c>
      <c r="C1393" s="441"/>
      <c r="D1393" s="441"/>
      <c r="E1393" s="441"/>
      <c r="F1393" s="442" t="s">
        <v>698</v>
      </c>
      <c r="G1393" s="441"/>
      <c r="H1393" s="442" t="s">
        <v>698</v>
      </c>
      <c r="I1393" s="440" t="s">
        <v>498</v>
      </c>
      <c r="J1393" s="443" t="s">
        <v>172</v>
      </c>
      <c r="K1393" s="443" t="s">
        <v>170</v>
      </c>
      <c r="L1393" s="441">
        <v>81996</v>
      </c>
      <c r="M1393" s="441">
        <v>86247</v>
      </c>
      <c r="N1393" s="444">
        <v>80915</v>
      </c>
      <c r="O1393" s="445">
        <f t="shared" si="0"/>
        <v>98.681643006975946</v>
      </c>
      <c r="P1393" s="446">
        <f t="shared" si="1"/>
        <v>-1.3183569930240502</v>
      </c>
      <c r="Q1393" s="447" t="s">
        <v>501</v>
      </c>
    </row>
    <row r="1394" spans="1:17" ht="22.5">
      <c r="A1394" s="449"/>
      <c r="B1394" s="440" t="s">
        <v>698</v>
      </c>
      <c r="C1394" s="441"/>
      <c r="D1394" s="441"/>
      <c r="E1394" s="441"/>
      <c r="F1394" s="442" t="s">
        <v>698</v>
      </c>
      <c r="G1394" s="441"/>
      <c r="H1394" s="442" t="s">
        <v>698</v>
      </c>
      <c r="I1394" s="440" t="s">
        <v>498</v>
      </c>
      <c r="J1394" s="443" t="s">
        <v>158</v>
      </c>
      <c r="K1394" s="443" t="s">
        <v>101</v>
      </c>
      <c r="L1394" s="441">
        <v>34331</v>
      </c>
      <c r="M1394" s="441">
        <v>34858</v>
      </c>
      <c r="N1394" s="444">
        <v>32443</v>
      </c>
      <c r="O1394" s="445">
        <f t="shared" si="0"/>
        <v>94.500597127960148</v>
      </c>
      <c r="P1394" s="446">
        <f t="shared" si="1"/>
        <v>-5.4994028720398491</v>
      </c>
      <c r="Q1394" s="447" t="s">
        <v>501</v>
      </c>
    </row>
    <row r="1395" spans="1:17" ht="22.5">
      <c r="A1395" s="449"/>
      <c r="B1395" s="440" t="s">
        <v>698</v>
      </c>
      <c r="C1395" s="441"/>
      <c r="D1395" s="441"/>
      <c r="E1395" s="441"/>
      <c r="F1395" s="442" t="s">
        <v>698</v>
      </c>
      <c r="G1395" s="441"/>
      <c r="H1395" s="442" t="s">
        <v>698</v>
      </c>
      <c r="I1395" s="440" t="s">
        <v>498</v>
      </c>
      <c r="J1395" s="443" t="s">
        <v>159</v>
      </c>
      <c r="K1395" s="443" t="s">
        <v>101</v>
      </c>
      <c r="L1395" s="441">
        <v>118118</v>
      </c>
      <c r="M1395" s="441">
        <v>120573</v>
      </c>
      <c r="N1395" s="444">
        <v>114932</v>
      </c>
      <c r="O1395" s="445">
        <f t="shared" si="0"/>
        <v>97.302697302697311</v>
      </c>
      <c r="P1395" s="446">
        <f t="shared" si="1"/>
        <v>-2.6973026973026948</v>
      </c>
      <c r="Q1395" s="447" t="s">
        <v>501</v>
      </c>
    </row>
    <row r="1396" spans="1:17" ht="22.5">
      <c r="A1396" s="449"/>
      <c r="B1396" s="440" t="s">
        <v>698</v>
      </c>
      <c r="C1396" s="441"/>
      <c r="D1396" s="441"/>
      <c r="E1396" s="441"/>
      <c r="F1396" s="442" t="s">
        <v>698</v>
      </c>
      <c r="G1396" s="441"/>
      <c r="H1396" s="442" t="s">
        <v>698</v>
      </c>
      <c r="I1396" s="440" t="s">
        <v>498</v>
      </c>
      <c r="J1396" s="443" t="s">
        <v>173</v>
      </c>
      <c r="K1396" s="443" t="s">
        <v>170</v>
      </c>
      <c r="L1396" s="441">
        <v>66073</v>
      </c>
      <c r="M1396" s="441">
        <v>66767</v>
      </c>
      <c r="N1396" s="444">
        <v>60206</v>
      </c>
      <c r="O1396" s="445">
        <f t="shared" si="0"/>
        <v>91.120427406050879</v>
      </c>
      <c r="P1396" s="446">
        <f t="shared" si="1"/>
        <v>-8.8795725939491135</v>
      </c>
      <c r="Q1396" s="447" t="s">
        <v>501</v>
      </c>
    </row>
    <row r="1397" spans="1:17" ht="22.5">
      <c r="A1397" s="449"/>
      <c r="B1397" s="440" t="s">
        <v>698</v>
      </c>
      <c r="C1397" s="441"/>
      <c r="D1397" s="441"/>
      <c r="E1397" s="441"/>
      <c r="F1397" s="442" t="s">
        <v>698</v>
      </c>
      <c r="G1397" s="441"/>
      <c r="H1397" s="442" t="s">
        <v>698</v>
      </c>
      <c r="I1397" s="440" t="s">
        <v>498</v>
      </c>
      <c r="J1397" s="443" t="s">
        <v>177</v>
      </c>
      <c r="K1397" s="443" t="s">
        <v>170</v>
      </c>
      <c r="L1397" s="441">
        <v>3548164</v>
      </c>
      <c r="M1397" s="441">
        <v>3292154</v>
      </c>
      <c r="N1397" s="444">
        <v>3698969</v>
      </c>
      <c r="O1397" s="445">
        <f t="shared" si="0"/>
        <v>104.250226314229</v>
      </c>
      <c r="P1397" s="446">
        <f t="shared" si="1"/>
        <v>4.2502263142289998</v>
      </c>
      <c r="Q1397" s="447" t="s">
        <v>501</v>
      </c>
    </row>
    <row r="1398" spans="1:17">
      <c r="A1398" s="449"/>
      <c r="B1398" s="440" t="s">
        <v>564</v>
      </c>
      <c r="C1398" s="441">
        <v>66815897671</v>
      </c>
      <c r="D1398" s="441">
        <v>78944456751</v>
      </c>
      <c r="E1398" s="441">
        <v>12128559080</v>
      </c>
      <c r="F1398" s="448">
        <v>18.2</v>
      </c>
      <c r="G1398" s="441">
        <v>81192092000</v>
      </c>
      <c r="H1398" s="448">
        <v>97.2</v>
      </c>
      <c r="I1398" s="440" t="s">
        <v>698</v>
      </c>
      <c r="J1398" s="443" t="s">
        <v>698</v>
      </c>
      <c r="K1398" s="443" t="s">
        <v>698</v>
      </c>
      <c r="L1398" s="441"/>
      <c r="M1398" s="441"/>
      <c r="N1398" s="444"/>
      <c r="O1398" s="445"/>
      <c r="P1398" s="446"/>
      <c r="Q1398" s="447" t="s">
        <v>698</v>
      </c>
    </row>
    <row r="1399" spans="1:17" ht="22.5">
      <c r="A1399" s="439" t="s">
        <v>513</v>
      </c>
      <c r="B1399" s="440" t="s">
        <v>496</v>
      </c>
      <c r="C1399" s="441">
        <v>11370394564</v>
      </c>
      <c r="D1399" s="441">
        <v>15116028837</v>
      </c>
      <c r="E1399" s="441">
        <v>3745634273</v>
      </c>
      <c r="F1399" s="448">
        <v>32.9</v>
      </c>
      <c r="G1399" s="441">
        <v>15912703000</v>
      </c>
      <c r="H1399" s="448">
        <v>95</v>
      </c>
      <c r="I1399" s="440" t="s">
        <v>698</v>
      </c>
      <c r="J1399" s="443" t="s">
        <v>698</v>
      </c>
      <c r="K1399" s="443" t="s">
        <v>698</v>
      </c>
      <c r="L1399" s="441"/>
      <c r="M1399" s="441"/>
      <c r="N1399" s="444"/>
      <c r="O1399" s="445"/>
      <c r="P1399" s="446"/>
      <c r="Q1399" s="447" t="s">
        <v>698</v>
      </c>
    </row>
    <row r="1400" spans="1:17" ht="22.5">
      <c r="A1400" s="439" t="s">
        <v>497</v>
      </c>
      <c r="B1400" s="440" t="s">
        <v>698</v>
      </c>
      <c r="C1400" s="441"/>
      <c r="D1400" s="441"/>
      <c r="E1400" s="441"/>
      <c r="F1400" s="442" t="s">
        <v>698</v>
      </c>
      <c r="G1400" s="441"/>
      <c r="H1400" s="442" t="s">
        <v>698</v>
      </c>
      <c r="I1400" s="440" t="s">
        <v>498</v>
      </c>
      <c r="J1400" s="443" t="s">
        <v>169</v>
      </c>
      <c r="K1400" s="443" t="s">
        <v>170</v>
      </c>
      <c r="L1400" s="441">
        <v>212457</v>
      </c>
      <c r="M1400" s="441">
        <v>199977</v>
      </c>
      <c r="N1400" s="444">
        <v>215936</v>
      </c>
      <c r="O1400" s="445">
        <f t="shared" si="0"/>
        <v>101.63750782511285</v>
      </c>
      <c r="P1400" s="446">
        <f t="shared" si="1"/>
        <v>1.6375078251128494</v>
      </c>
      <c r="Q1400" s="447" t="s">
        <v>501</v>
      </c>
    </row>
    <row r="1401" spans="1:17" ht="22.5">
      <c r="A1401" s="449"/>
      <c r="B1401" s="440" t="s">
        <v>698</v>
      </c>
      <c r="C1401" s="441"/>
      <c r="D1401" s="441"/>
      <c r="E1401" s="441"/>
      <c r="F1401" s="442" t="s">
        <v>698</v>
      </c>
      <c r="G1401" s="441"/>
      <c r="H1401" s="442" t="s">
        <v>698</v>
      </c>
      <c r="I1401" s="440" t="s">
        <v>498</v>
      </c>
      <c r="J1401" s="443" t="s">
        <v>171</v>
      </c>
      <c r="K1401" s="443" t="s">
        <v>170</v>
      </c>
      <c r="L1401" s="441">
        <v>104787</v>
      </c>
      <c r="M1401" s="441">
        <v>100631</v>
      </c>
      <c r="N1401" s="444">
        <v>111338</v>
      </c>
      <c r="O1401" s="445">
        <f t="shared" si="0"/>
        <v>106.25172969929476</v>
      </c>
      <c r="P1401" s="446">
        <f t="shared" si="1"/>
        <v>6.2517296992947502</v>
      </c>
      <c r="Q1401" s="447" t="s">
        <v>501</v>
      </c>
    </row>
    <row r="1402" spans="1:17" ht="22.5">
      <c r="A1402" s="449"/>
      <c r="B1402" s="440" t="s">
        <v>698</v>
      </c>
      <c r="C1402" s="441"/>
      <c r="D1402" s="441"/>
      <c r="E1402" s="441"/>
      <c r="F1402" s="442" t="s">
        <v>698</v>
      </c>
      <c r="G1402" s="441"/>
      <c r="H1402" s="442" t="s">
        <v>698</v>
      </c>
      <c r="I1402" s="440" t="s">
        <v>498</v>
      </c>
      <c r="J1402" s="443" t="s">
        <v>177</v>
      </c>
      <c r="K1402" s="443" t="s">
        <v>170</v>
      </c>
      <c r="L1402" s="441">
        <v>206726</v>
      </c>
      <c r="M1402" s="441">
        <v>194583</v>
      </c>
      <c r="N1402" s="444">
        <v>208735</v>
      </c>
      <c r="O1402" s="445">
        <f t="shared" si="0"/>
        <v>100.97181776844712</v>
      </c>
      <c r="P1402" s="446">
        <f t="shared" si="1"/>
        <v>0.9718177684471252</v>
      </c>
      <c r="Q1402" s="447" t="s">
        <v>501</v>
      </c>
    </row>
    <row r="1403" spans="1:17" ht="22.5">
      <c r="A1403" s="449"/>
      <c r="B1403" s="440" t="s">
        <v>698</v>
      </c>
      <c r="C1403" s="441"/>
      <c r="D1403" s="441"/>
      <c r="E1403" s="441"/>
      <c r="F1403" s="442" t="s">
        <v>698</v>
      </c>
      <c r="G1403" s="441"/>
      <c r="H1403" s="442" t="s">
        <v>698</v>
      </c>
      <c r="I1403" s="440" t="s">
        <v>498</v>
      </c>
      <c r="J1403" s="443" t="s">
        <v>204</v>
      </c>
      <c r="K1403" s="443" t="s">
        <v>170</v>
      </c>
      <c r="L1403" s="441">
        <v>755667</v>
      </c>
      <c r="M1403" s="441">
        <v>734557</v>
      </c>
      <c r="N1403" s="444">
        <v>784755</v>
      </c>
      <c r="O1403" s="445">
        <f t="shared" si="0"/>
        <v>103.84931457904077</v>
      </c>
      <c r="P1403" s="446">
        <f t="shared" si="1"/>
        <v>3.8493145790407635</v>
      </c>
      <c r="Q1403" s="447" t="s">
        <v>501</v>
      </c>
    </row>
    <row r="1404" spans="1:17">
      <c r="A1404" s="449"/>
      <c r="B1404" s="440" t="s">
        <v>564</v>
      </c>
      <c r="C1404" s="441">
        <v>11370394564</v>
      </c>
      <c r="D1404" s="441">
        <v>15116028837</v>
      </c>
      <c r="E1404" s="441">
        <v>3745634273</v>
      </c>
      <c r="F1404" s="448">
        <v>32.9</v>
      </c>
      <c r="G1404" s="441">
        <v>15912703000</v>
      </c>
      <c r="H1404" s="448">
        <v>95</v>
      </c>
      <c r="I1404" s="440" t="s">
        <v>698</v>
      </c>
      <c r="J1404" s="443" t="s">
        <v>698</v>
      </c>
      <c r="K1404" s="443" t="s">
        <v>698</v>
      </c>
      <c r="L1404" s="441"/>
      <c r="M1404" s="441"/>
      <c r="N1404" s="444"/>
      <c r="O1404" s="445"/>
      <c r="P1404" s="446"/>
      <c r="Q1404" s="447" t="s">
        <v>698</v>
      </c>
    </row>
    <row r="1405" spans="1:17" ht="22.5">
      <c r="A1405" s="439" t="s">
        <v>515</v>
      </c>
      <c r="B1405" s="440" t="s">
        <v>496</v>
      </c>
      <c r="C1405" s="441">
        <v>60115565007</v>
      </c>
      <c r="D1405" s="441">
        <v>89219468068</v>
      </c>
      <c r="E1405" s="441">
        <v>29103903061</v>
      </c>
      <c r="F1405" s="448">
        <v>48.4</v>
      </c>
      <c r="G1405" s="441">
        <v>89696689000</v>
      </c>
      <c r="H1405" s="448">
        <v>99.5</v>
      </c>
      <c r="I1405" s="440" t="s">
        <v>698</v>
      </c>
      <c r="J1405" s="443" t="s">
        <v>698</v>
      </c>
      <c r="K1405" s="443" t="s">
        <v>698</v>
      </c>
      <c r="L1405" s="441"/>
      <c r="M1405" s="441"/>
      <c r="N1405" s="444"/>
      <c r="O1405" s="445"/>
      <c r="P1405" s="446"/>
      <c r="Q1405" s="447" t="s">
        <v>698</v>
      </c>
    </row>
    <row r="1406" spans="1:17" ht="22.5">
      <c r="A1406" s="439" t="s">
        <v>497</v>
      </c>
      <c r="B1406" s="440" t="s">
        <v>698</v>
      </c>
      <c r="C1406" s="441"/>
      <c r="D1406" s="441"/>
      <c r="E1406" s="441"/>
      <c r="F1406" s="442" t="s">
        <v>698</v>
      </c>
      <c r="G1406" s="441"/>
      <c r="H1406" s="442" t="s">
        <v>698</v>
      </c>
      <c r="I1406" s="440" t="s">
        <v>498</v>
      </c>
      <c r="J1406" s="443" t="s">
        <v>177</v>
      </c>
      <c r="K1406" s="443" t="s">
        <v>170</v>
      </c>
      <c r="L1406" s="441">
        <v>3094229</v>
      </c>
      <c r="M1406" s="441">
        <v>2897347</v>
      </c>
      <c r="N1406" s="444">
        <v>3186181</v>
      </c>
      <c r="O1406" s="445">
        <f t="shared" si="0"/>
        <v>102.97172575139074</v>
      </c>
      <c r="P1406" s="446">
        <f t="shared" si="1"/>
        <v>2.9717257513907303</v>
      </c>
      <c r="Q1406" s="447" t="s">
        <v>501</v>
      </c>
    </row>
    <row r="1407" spans="1:17" ht="22.5">
      <c r="A1407" s="449"/>
      <c r="B1407" s="440" t="s">
        <v>698</v>
      </c>
      <c r="C1407" s="441"/>
      <c r="D1407" s="441"/>
      <c r="E1407" s="441"/>
      <c r="F1407" s="442" t="s">
        <v>698</v>
      </c>
      <c r="G1407" s="441"/>
      <c r="H1407" s="442" t="s">
        <v>698</v>
      </c>
      <c r="I1407" s="440" t="s">
        <v>498</v>
      </c>
      <c r="J1407" s="443" t="s">
        <v>317</v>
      </c>
      <c r="K1407" s="443" t="s">
        <v>170</v>
      </c>
      <c r="L1407" s="441">
        <v>3966961</v>
      </c>
      <c r="M1407" s="441">
        <v>3887403</v>
      </c>
      <c r="N1407" s="444">
        <v>3933309</v>
      </c>
      <c r="O1407" s="445">
        <f t="shared" si="0"/>
        <v>99.151693197891277</v>
      </c>
      <c r="P1407" s="446">
        <f t="shared" si="1"/>
        <v>-0.84830680210872256</v>
      </c>
      <c r="Q1407" s="447" t="s">
        <v>501</v>
      </c>
    </row>
    <row r="1408" spans="1:17" ht="22.5">
      <c r="A1408" s="449"/>
      <c r="B1408" s="440" t="s">
        <v>698</v>
      </c>
      <c r="C1408" s="441"/>
      <c r="D1408" s="441"/>
      <c r="E1408" s="441"/>
      <c r="F1408" s="442" t="s">
        <v>698</v>
      </c>
      <c r="G1408" s="441"/>
      <c r="H1408" s="442" t="s">
        <v>698</v>
      </c>
      <c r="I1408" s="440" t="s">
        <v>498</v>
      </c>
      <c r="J1408" s="443" t="s">
        <v>339</v>
      </c>
      <c r="K1408" s="443" t="s">
        <v>170</v>
      </c>
      <c r="L1408" s="441">
        <v>169748</v>
      </c>
      <c r="M1408" s="441">
        <v>164858</v>
      </c>
      <c r="N1408" s="444">
        <v>160596</v>
      </c>
      <c r="O1408" s="445">
        <f t="shared" si="0"/>
        <v>94.608478450408839</v>
      </c>
      <c r="P1408" s="446">
        <f t="shared" si="1"/>
        <v>-5.391521549591161</v>
      </c>
      <c r="Q1408" s="447" t="s">
        <v>501</v>
      </c>
    </row>
    <row r="1409" spans="1:17">
      <c r="A1409" s="449"/>
      <c r="B1409" s="440" t="s">
        <v>564</v>
      </c>
      <c r="C1409" s="441">
        <v>60115565007</v>
      </c>
      <c r="D1409" s="441">
        <v>89219468068</v>
      </c>
      <c r="E1409" s="441">
        <v>29103903061</v>
      </c>
      <c r="F1409" s="448">
        <v>48.4</v>
      </c>
      <c r="G1409" s="441">
        <v>89696689000</v>
      </c>
      <c r="H1409" s="448">
        <v>99.5</v>
      </c>
      <c r="I1409" s="440" t="s">
        <v>698</v>
      </c>
      <c r="J1409" s="443" t="s">
        <v>698</v>
      </c>
      <c r="K1409" s="443" t="s">
        <v>698</v>
      </c>
      <c r="L1409" s="441"/>
      <c r="M1409" s="441"/>
      <c r="N1409" s="444"/>
      <c r="O1409" s="445"/>
      <c r="P1409" s="446"/>
      <c r="Q1409" s="447" t="s">
        <v>698</v>
      </c>
    </row>
    <row r="1410" spans="1:17" ht="22.5">
      <c r="A1410" s="439" t="s">
        <v>518</v>
      </c>
      <c r="B1410" s="440" t="s">
        <v>496</v>
      </c>
      <c r="C1410" s="441">
        <v>3609378409</v>
      </c>
      <c r="D1410" s="441">
        <v>4021642214</v>
      </c>
      <c r="E1410" s="441">
        <v>412263805</v>
      </c>
      <c r="F1410" s="448">
        <v>11.4</v>
      </c>
      <c r="G1410" s="441">
        <v>4434519000</v>
      </c>
      <c r="H1410" s="448">
        <v>90.7</v>
      </c>
      <c r="I1410" s="440" t="s">
        <v>698</v>
      </c>
      <c r="J1410" s="443" t="s">
        <v>698</v>
      </c>
      <c r="K1410" s="443" t="s">
        <v>698</v>
      </c>
      <c r="L1410" s="441"/>
      <c r="M1410" s="441"/>
      <c r="N1410" s="444"/>
      <c r="O1410" s="445"/>
      <c r="P1410" s="446"/>
      <c r="Q1410" s="447" t="s">
        <v>698</v>
      </c>
    </row>
    <row r="1411" spans="1:17" ht="22.5">
      <c r="A1411" s="439" t="s">
        <v>497</v>
      </c>
      <c r="B1411" s="440" t="s">
        <v>698</v>
      </c>
      <c r="C1411" s="441"/>
      <c r="D1411" s="441"/>
      <c r="E1411" s="441"/>
      <c r="F1411" s="442" t="s">
        <v>698</v>
      </c>
      <c r="G1411" s="441"/>
      <c r="H1411" s="442" t="s">
        <v>698</v>
      </c>
      <c r="I1411" s="440" t="s">
        <v>498</v>
      </c>
      <c r="J1411" s="443" t="s">
        <v>169</v>
      </c>
      <c r="K1411" s="443" t="s">
        <v>170</v>
      </c>
      <c r="L1411" s="441">
        <v>213447</v>
      </c>
      <c r="M1411" s="441">
        <v>230072</v>
      </c>
      <c r="N1411" s="444">
        <v>214198</v>
      </c>
      <c r="O1411" s="445">
        <f t="shared" si="0"/>
        <v>100.35184378323424</v>
      </c>
      <c r="P1411" s="446">
        <f t="shared" si="1"/>
        <v>0.35184378323425136</v>
      </c>
      <c r="Q1411" s="447" t="s">
        <v>501</v>
      </c>
    </row>
    <row r="1412" spans="1:17" ht="22.5">
      <c r="A1412" s="449"/>
      <c r="B1412" s="440" t="s">
        <v>698</v>
      </c>
      <c r="C1412" s="441"/>
      <c r="D1412" s="441"/>
      <c r="E1412" s="441"/>
      <c r="F1412" s="442" t="s">
        <v>698</v>
      </c>
      <c r="G1412" s="441"/>
      <c r="H1412" s="442" t="s">
        <v>698</v>
      </c>
      <c r="I1412" s="440" t="s">
        <v>498</v>
      </c>
      <c r="J1412" s="443" t="s">
        <v>171</v>
      </c>
      <c r="K1412" s="443" t="s">
        <v>170</v>
      </c>
      <c r="L1412" s="441">
        <v>9796</v>
      </c>
      <c r="M1412" s="441">
        <v>9641</v>
      </c>
      <c r="N1412" s="444">
        <v>9914</v>
      </c>
      <c r="O1412" s="445">
        <f t="shared" si="0"/>
        <v>101.20457329522254</v>
      </c>
      <c r="P1412" s="446">
        <f t="shared" si="1"/>
        <v>1.2045732952225441</v>
      </c>
      <c r="Q1412" s="447" t="s">
        <v>501</v>
      </c>
    </row>
    <row r="1413" spans="1:17" ht="22.5">
      <c r="A1413" s="449"/>
      <c r="B1413" s="440" t="s">
        <v>698</v>
      </c>
      <c r="C1413" s="441"/>
      <c r="D1413" s="441"/>
      <c r="E1413" s="441"/>
      <c r="F1413" s="442" t="s">
        <v>698</v>
      </c>
      <c r="G1413" s="441"/>
      <c r="H1413" s="442" t="s">
        <v>698</v>
      </c>
      <c r="I1413" s="440" t="s">
        <v>498</v>
      </c>
      <c r="J1413" s="443" t="s">
        <v>172</v>
      </c>
      <c r="K1413" s="443" t="s">
        <v>170</v>
      </c>
      <c r="L1413" s="441">
        <v>8881</v>
      </c>
      <c r="M1413" s="441">
        <v>9155</v>
      </c>
      <c r="N1413" s="444">
        <v>8444</v>
      </c>
      <c r="O1413" s="445">
        <f t="shared" si="0"/>
        <v>95.079382952370224</v>
      </c>
      <c r="P1413" s="446">
        <f t="shared" si="1"/>
        <v>-4.9206170476297721</v>
      </c>
      <c r="Q1413" s="447" t="s">
        <v>501</v>
      </c>
    </row>
    <row r="1414" spans="1:17" ht="22.5">
      <c r="A1414" s="449"/>
      <c r="B1414" s="440" t="s">
        <v>698</v>
      </c>
      <c r="C1414" s="441"/>
      <c r="D1414" s="441"/>
      <c r="E1414" s="441"/>
      <c r="F1414" s="442" t="s">
        <v>698</v>
      </c>
      <c r="G1414" s="441"/>
      <c r="H1414" s="442" t="s">
        <v>698</v>
      </c>
      <c r="I1414" s="440" t="s">
        <v>498</v>
      </c>
      <c r="J1414" s="443" t="s">
        <v>173</v>
      </c>
      <c r="K1414" s="443" t="s">
        <v>170</v>
      </c>
      <c r="L1414" s="441">
        <v>4866</v>
      </c>
      <c r="M1414" s="441">
        <v>5380</v>
      </c>
      <c r="N1414" s="444">
        <v>4940</v>
      </c>
      <c r="O1414" s="445">
        <f t="shared" si="0"/>
        <v>101.52075626798191</v>
      </c>
      <c r="P1414" s="446">
        <f t="shared" si="1"/>
        <v>1.5207562679819153</v>
      </c>
      <c r="Q1414" s="447" t="s">
        <v>501</v>
      </c>
    </row>
    <row r="1415" spans="1:17" ht="22.5">
      <c r="A1415" s="449"/>
      <c r="B1415" s="440" t="s">
        <v>698</v>
      </c>
      <c r="C1415" s="441"/>
      <c r="D1415" s="441"/>
      <c r="E1415" s="441"/>
      <c r="F1415" s="442" t="s">
        <v>698</v>
      </c>
      <c r="G1415" s="441"/>
      <c r="H1415" s="442" t="s">
        <v>698</v>
      </c>
      <c r="I1415" s="440" t="s">
        <v>498</v>
      </c>
      <c r="J1415" s="443" t="s">
        <v>177</v>
      </c>
      <c r="K1415" s="443" t="s">
        <v>170</v>
      </c>
      <c r="L1415" s="441">
        <v>199679</v>
      </c>
      <c r="M1415" s="441">
        <v>189522</v>
      </c>
      <c r="N1415" s="444">
        <v>228783</v>
      </c>
      <c r="O1415" s="445">
        <f t="shared" si="0"/>
        <v>114.57539350657807</v>
      </c>
      <c r="P1415" s="446">
        <f t="shared" si="1"/>
        <v>14.57539350657806</v>
      </c>
      <c r="Q1415" s="447" t="s">
        <v>501</v>
      </c>
    </row>
    <row r="1416" spans="1:17">
      <c r="A1416" s="449"/>
      <c r="B1416" s="440" t="s">
        <v>564</v>
      </c>
      <c r="C1416" s="441">
        <v>3609378409</v>
      </c>
      <c r="D1416" s="441">
        <v>4021642214</v>
      </c>
      <c r="E1416" s="441">
        <v>412263805</v>
      </c>
      <c r="F1416" s="448">
        <v>11.4</v>
      </c>
      <c r="G1416" s="441">
        <v>4434519000</v>
      </c>
      <c r="H1416" s="448">
        <v>90.7</v>
      </c>
      <c r="I1416" s="440" t="s">
        <v>698</v>
      </c>
      <c r="J1416" s="443" t="s">
        <v>698</v>
      </c>
      <c r="K1416" s="443" t="s">
        <v>698</v>
      </c>
      <c r="L1416" s="441"/>
      <c r="M1416" s="441"/>
      <c r="N1416" s="444"/>
      <c r="O1416" s="445"/>
      <c r="P1416" s="446"/>
      <c r="Q1416" s="447" t="s">
        <v>698</v>
      </c>
    </row>
    <row r="1417" spans="1:17" ht="22.5">
      <c r="A1417" s="439" t="s">
        <v>519</v>
      </c>
      <c r="B1417" s="440" t="s">
        <v>496</v>
      </c>
      <c r="C1417" s="441">
        <v>32353394057</v>
      </c>
      <c r="D1417" s="441">
        <v>39286187116</v>
      </c>
      <c r="E1417" s="441">
        <v>6932793059</v>
      </c>
      <c r="F1417" s="448">
        <v>21.4</v>
      </c>
      <c r="G1417" s="441">
        <v>39731913250</v>
      </c>
      <c r="H1417" s="448">
        <v>98.9</v>
      </c>
      <c r="I1417" s="440" t="s">
        <v>698</v>
      </c>
      <c r="J1417" s="443" t="s">
        <v>698</v>
      </c>
      <c r="K1417" s="443" t="s">
        <v>698</v>
      </c>
      <c r="L1417" s="441"/>
      <c r="M1417" s="441"/>
      <c r="N1417" s="444"/>
      <c r="O1417" s="445"/>
      <c r="P1417" s="446"/>
      <c r="Q1417" s="447" t="s">
        <v>698</v>
      </c>
    </row>
    <row r="1418" spans="1:17" ht="22.5">
      <c r="A1418" s="439" t="s">
        <v>497</v>
      </c>
      <c r="B1418" s="440" t="s">
        <v>698</v>
      </c>
      <c r="C1418" s="441"/>
      <c r="D1418" s="441"/>
      <c r="E1418" s="441"/>
      <c r="F1418" s="442" t="s">
        <v>698</v>
      </c>
      <c r="G1418" s="441"/>
      <c r="H1418" s="442" t="s">
        <v>698</v>
      </c>
      <c r="I1418" s="440" t="s">
        <v>498</v>
      </c>
      <c r="J1418" s="443" t="s">
        <v>45</v>
      </c>
      <c r="K1418" s="443" t="s">
        <v>46</v>
      </c>
      <c r="L1418" s="441">
        <v>98404</v>
      </c>
      <c r="M1418" s="441">
        <v>102642</v>
      </c>
      <c r="N1418" s="444">
        <v>99113</v>
      </c>
      <c r="O1418" s="445">
        <f t="shared" si="0"/>
        <v>100.72049916670053</v>
      </c>
      <c r="P1418" s="446">
        <f t="shared" ref="P1418:P1435" si="4">(N1418/L1418-1)*100</f>
        <v>0.72049916670053893</v>
      </c>
      <c r="Q1418" s="447" t="s">
        <v>501</v>
      </c>
    </row>
    <row r="1419" spans="1:17" ht="22.5">
      <c r="A1419" s="449"/>
      <c r="B1419" s="440" t="s">
        <v>698</v>
      </c>
      <c r="C1419" s="441"/>
      <c r="D1419" s="441"/>
      <c r="E1419" s="441"/>
      <c r="F1419" s="442" t="s">
        <v>698</v>
      </c>
      <c r="G1419" s="441"/>
      <c r="H1419" s="442" t="s">
        <v>698</v>
      </c>
      <c r="I1419" s="440" t="s">
        <v>498</v>
      </c>
      <c r="J1419" s="443" t="s">
        <v>48</v>
      </c>
      <c r="K1419" s="443" t="s">
        <v>49</v>
      </c>
      <c r="L1419" s="441">
        <v>27760</v>
      </c>
      <c r="M1419" s="441">
        <v>28726</v>
      </c>
      <c r="N1419" s="444">
        <v>27960</v>
      </c>
      <c r="O1419" s="445">
        <f t="shared" si="0"/>
        <v>100.72046109510086</v>
      </c>
      <c r="P1419" s="446">
        <f t="shared" si="4"/>
        <v>0.72046109510086609</v>
      </c>
      <c r="Q1419" s="447" t="s">
        <v>501</v>
      </c>
    </row>
    <row r="1420" spans="1:17">
      <c r="A1420" s="449"/>
      <c r="B1420" s="440" t="s">
        <v>564</v>
      </c>
      <c r="C1420" s="441">
        <v>32353394057</v>
      </c>
      <c r="D1420" s="441">
        <v>39286187116</v>
      </c>
      <c r="E1420" s="441">
        <v>6932793059</v>
      </c>
      <c r="F1420" s="448">
        <v>21.4</v>
      </c>
      <c r="G1420" s="441">
        <v>39731913250</v>
      </c>
      <c r="H1420" s="448">
        <v>98.9</v>
      </c>
      <c r="I1420" s="440" t="s">
        <v>698</v>
      </c>
      <c r="J1420" s="443" t="s">
        <v>698</v>
      </c>
      <c r="K1420" s="443" t="s">
        <v>698</v>
      </c>
      <c r="L1420" s="441"/>
      <c r="M1420" s="441"/>
      <c r="N1420" s="444"/>
      <c r="O1420" s="445"/>
      <c r="P1420" s="446"/>
      <c r="Q1420" s="447" t="s">
        <v>698</v>
      </c>
    </row>
    <row r="1421" spans="1:17" ht="33.75">
      <c r="A1421" s="439" t="s">
        <v>520</v>
      </c>
      <c r="B1421" s="440" t="s">
        <v>496</v>
      </c>
      <c r="C1421" s="441">
        <v>6394236859</v>
      </c>
      <c r="D1421" s="441">
        <v>8240048329</v>
      </c>
      <c r="E1421" s="441">
        <v>1845811470</v>
      </c>
      <c r="F1421" s="448">
        <v>28.9</v>
      </c>
      <c r="G1421" s="441">
        <v>8630367000</v>
      </c>
      <c r="H1421" s="448">
        <v>95.5</v>
      </c>
      <c r="I1421" s="440" t="s">
        <v>698</v>
      </c>
      <c r="J1421" s="443" t="s">
        <v>698</v>
      </c>
      <c r="K1421" s="443" t="s">
        <v>698</v>
      </c>
      <c r="L1421" s="441"/>
      <c r="M1421" s="441"/>
      <c r="N1421" s="444"/>
      <c r="O1421" s="445"/>
      <c r="P1421" s="446"/>
      <c r="Q1421" s="447" t="s">
        <v>698</v>
      </c>
    </row>
    <row r="1422" spans="1:17" ht="22.5">
      <c r="A1422" s="439" t="s">
        <v>497</v>
      </c>
      <c r="B1422" s="440" t="s">
        <v>698</v>
      </c>
      <c r="C1422" s="441"/>
      <c r="D1422" s="441"/>
      <c r="E1422" s="441"/>
      <c r="F1422" s="442" t="s">
        <v>698</v>
      </c>
      <c r="G1422" s="441"/>
      <c r="H1422" s="442" t="s">
        <v>698</v>
      </c>
      <c r="I1422" s="440" t="s">
        <v>498</v>
      </c>
      <c r="J1422" s="443" t="s">
        <v>249</v>
      </c>
      <c r="K1422" s="443" t="s">
        <v>49</v>
      </c>
      <c r="L1422" s="441">
        <v>22388</v>
      </c>
      <c r="M1422" s="441">
        <v>22525</v>
      </c>
      <c r="N1422" s="444">
        <v>22468</v>
      </c>
      <c r="O1422" s="445">
        <f t="shared" si="0"/>
        <v>100.35733428622476</v>
      </c>
      <c r="P1422" s="446">
        <f t="shared" si="4"/>
        <v>0.35733428622475305</v>
      </c>
      <c r="Q1422" s="447" t="s">
        <v>501</v>
      </c>
    </row>
    <row r="1423" spans="1:17" ht="22.5">
      <c r="A1423" s="449"/>
      <c r="B1423" s="440" t="s">
        <v>698</v>
      </c>
      <c r="C1423" s="441"/>
      <c r="D1423" s="441"/>
      <c r="E1423" s="441"/>
      <c r="F1423" s="442" t="s">
        <v>698</v>
      </c>
      <c r="G1423" s="441"/>
      <c r="H1423" s="442" t="s">
        <v>698</v>
      </c>
      <c r="I1423" s="440" t="s">
        <v>498</v>
      </c>
      <c r="J1423" s="443" t="s">
        <v>620</v>
      </c>
      <c r="K1423" s="443" t="s">
        <v>49</v>
      </c>
      <c r="L1423" s="441">
        <v>5230</v>
      </c>
      <c r="M1423" s="441">
        <v>4280</v>
      </c>
      <c r="N1423" s="444">
        <v>5583</v>
      </c>
      <c r="O1423" s="445">
        <f t="shared" si="0"/>
        <v>106.74952198852772</v>
      </c>
      <c r="P1423" s="446">
        <f t="shared" si="4"/>
        <v>6.749521988527718</v>
      </c>
      <c r="Q1423" s="447" t="s">
        <v>501</v>
      </c>
    </row>
    <row r="1424" spans="1:17">
      <c r="A1424" s="449"/>
      <c r="B1424" s="440" t="s">
        <v>564</v>
      </c>
      <c r="C1424" s="441">
        <v>6394236859</v>
      </c>
      <c r="D1424" s="441">
        <v>8240048329</v>
      </c>
      <c r="E1424" s="441">
        <v>1845811470</v>
      </c>
      <c r="F1424" s="448">
        <v>28.9</v>
      </c>
      <c r="G1424" s="441">
        <v>8630367000</v>
      </c>
      <c r="H1424" s="448">
        <v>95.5</v>
      </c>
      <c r="I1424" s="440" t="s">
        <v>698</v>
      </c>
      <c r="J1424" s="443" t="s">
        <v>698</v>
      </c>
      <c r="K1424" s="443" t="s">
        <v>698</v>
      </c>
      <c r="L1424" s="441"/>
      <c r="M1424" s="441"/>
      <c r="N1424" s="444"/>
      <c r="O1424" s="445"/>
      <c r="P1424" s="446"/>
      <c r="Q1424" s="447" t="s">
        <v>698</v>
      </c>
    </row>
    <row r="1425" spans="1:17" ht="22.5">
      <c r="A1425" s="439" t="s">
        <v>526</v>
      </c>
      <c r="B1425" s="440" t="s">
        <v>523</v>
      </c>
      <c r="C1425" s="441">
        <v>8156877300</v>
      </c>
      <c r="D1425" s="441">
        <v>678257489</v>
      </c>
      <c r="E1425" s="441">
        <v>-7478619811</v>
      </c>
      <c r="F1425" s="448">
        <v>-91.7</v>
      </c>
      <c r="G1425" s="441">
        <v>683930480</v>
      </c>
      <c r="H1425" s="448">
        <v>99.2</v>
      </c>
      <c r="I1425" s="440" t="s">
        <v>698</v>
      </c>
      <c r="J1425" s="443" t="s">
        <v>698</v>
      </c>
      <c r="K1425" s="443" t="s">
        <v>698</v>
      </c>
      <c r="L1425" s="441"/>
      <c r="M1425" s="441"/>
      <c r="N1425" s="444"/>
      <c r="O1425" s="445"/>
      <c r="P1425" s="446"/>
      <c r="Q1425" s="447" t="s">
        <v>698</v>
      </c>
    </row>
    <row r="1426" spans="1:17" ht="101.25">
      <c r="A1426" s="439" t="s">
        <v>497</v>
      </c>
      <c r="B1426" s="440" t="s">
        <v>698</v>
      </c>
      <c r="C1426" s="441"/>
      <c r="D1426" s="441"/>
      <c r="E1426" s="441"/>
      <c r="F1426" s="442" t="s">
        <v>698</v>
      </c>
      <c r="G1426" s="441"/>
      <c r="H1426" s="442" t="s">
        <v>698</v>
      </c>
      <c r="I1426" s="440" t="s">
        <v>498</v>
      </c>
      <c r="J1426" s="443" t="s">
        <v>409</v>
      </c>
      <c r="K1426" s="443" t="s">
        <v>170</v>
      </c>
      <c r="L1426" s="441">
        <v>84085</v>
      </c>
      <c r="M1426" s="441">
        <v>782004</v>
      </c>
      <c r="N1426" s="444">
        <v>84085</v>
      </c>
      <c r="O1426" s="445">
        <f t="shared" si="0"/>
        <v>100</v>
      </c>
      <c r="P1426" s="446">
        <f t="shared" si="4"/>
        <v>0</v>
      </c>
      <c r="Q1426" s="447" t="s">
        <v>825</v>
      </c>
    </row>
    <row r="1427" spans="1:17">
      <c r="A1427" s="449"/>
      <c r="B1427" s="440" t="s">
        <v>564</v>
      </c>
      <c r="C1427" s="441">
        <v>8156877300</v>
      </c>
      <c r="D1427" s="441">
        <v>678257489</v>
      </c>
      <c r="E1427" s="441">
        <v>-7478619811</v>
      </c>
      <c r="F1427" s="448">
        <v>-91.7</v>
      </c>
      <c r="G1427" s="441">
        <v>683930480</v>
      </c>
      <c r="H1427" s="448">
        <v>99.2</v>
      </c>
      <c r="I1427" s="440" t="s">
        <v>698</v>
      </c>
      <c r="J1427" s="443" t="s">
        <v>698</v>
      </c>
      <c r="K1427" s="443" t="s">
        <v>698</v>
      </c>
      <c r="L1427" s="441"/>
      <c r="M1427" s="441"/>
      <c r="N1427" s="444"/>
      <c r="O1427" s="445"/>
      <c r="P1427" s="446"/>
      <c r="Q1427" s="447" t="s">
        <v>698</v>
      </c>
    </row>
    <row r="1428" spans="1:17" ht="22.5">
      <c r="A1428" s="439" t="s">
        <v>826</v>
      </c>
      <c r="B1428" s="440" t="s">
        <v>496</v>
      </c>
      <c r="C1428" s="441">
        <v>2970227038</v>
      </c>
      <c r="D1428" s="441">
        <v>8603980081</v>
      </c>
      <c r="E1428" s="441">
        <v>5633753043</v>
      </c>
      <c r="F1428" s="448">
        <v>189.7</v>
      </c>
      <c r="G1428" s="441">
        <v>9726579000</v>
      </c>
      <c r="H1428" s="448">
        <v>88.5</v>
      </c>
      <c r="I1428" s="440" t="s">
        <v>698</v>
      </c>
      <c r="J1428" s="443" t="s">
        <v>698</v>
      </c>
      <c r="K1428" s="443" t="s">
        <v>698</v>
      </c>
      <c r="L1428" s="441"/>
      <c r="M1428" s="441"/>
      <c r="N1428" s="444"/>
      <c r="O1428" s="445"/>
      <c r="P1428" s="446"/>
      <c r="Q1428" s="447" t="s">
        <v>698</v>
      </c>
    </row>
    <row r="1429" spans="1:17" ht="22.5">
      <c r="A1429" s="439" t="s">
        <v>497</v>
      </c>
      <c r="B1429" s="440" t="s">
        <v>698</v>
      </c>
      <c r="C1429" s="441"/>
      <c r="D1429" s="441"/>
      <c r="E1429" s="441"/>
      <c r="F1429" s="442" t="s">
        <v>698</v>
      </c>
      <c r="G1429" s="441"/>
      <c r="H1429" s="442" t="s">
        <v>698</v>
      </c>
      <c r="I1429" s="440" t="s">
        <v>498</v>
      </c>
      <c r="J1429" s="443" t="s">
        <v>827</v>
      </c>
      <c r="K1429" s="443" t="s">
        <v>49</v>
      </c>
      <c r="L1429" s="441">
        <v>97642</v>
      </c>
      <c r="M1429" s="450" t="s">
        <v>500</v>
      </c>
      <c r="N1429" s="444">
        <v>89390</v>
      </c>
      <c r="O1429" s="445">
        <f t="shared" si="0"/>
        <v>91.548718789045708</v>
      </c>
      <c r="P1429" s="446">
        <f t="shared" si="4"/>
        <v>-8.4512812109542974</v>
      </c>
      <c r="Q1429" s="447" t="s">
        <v>501</v>
      </c>
    </row>
    <row r="1430" spans="1:17">
      <c r="A1430" s="449"/>
      <c r="B1430" s="440" t="s">
        <v>564</v>
      </c>
      <c r="C1430" s="441">
        <v>2970227038</v>
      </c>
      <c r="D1430" s="441">
        <v>8603980081</v>
      </c>
      <c r="E1430" s="441">
        <v>5633753043</v>
      </c>
      <c r="F1430" s="448">
        <v>189.7</v>
      </c>
      <c r="G1430" s="441">
        <v>9726579000</v>
      </c>
      <c r="H1430" s="448">
        <v>88.5</v>
      </c>
      <c r="I1430" s="440" t="s">
        <v>698</v>
      </c>
      <c r="J1430" s="443" t="s">
        <v>698</v>
      </c>
      <c r="K1430" s="443" t="s">
        <v>698</v>
      </c>
      <c r="L1430" s="441"/>
      <c r="M1430" s="441"/>
      <c r="N1430" s="444"/>
      <c r="O1430" s="445"/>
      <c r="P1430" s="446"/>
      <c r="Q1430" s="447" t="s">
        <v>698</v>
      </c>
    </row>
    <row r="1431" spans="1:17" ht="22.5">
      <c r="A1431" s="439" t="s">
        <v>828</v>
      </c>
      <c r="B1431" s="440" t="s">
        <v>496</v>
      </c>
      <c r="C1431" s="441">
        <v>9373728112</v>
      </c>
      <c r="D1431" s="441">
        <v>38198551272</v>
      </c>
      <c r="E1431" s="441">
        <v>28824823160</v>
      </c>
      <c r="F1431" s="448">
        <v>307.5</v>
      </c>
      <c r="G1431" s="441">
        <v>38457560525</v>
      </c>
      <c r="H1431" s="448">
        <v>99.3</v>
      </c>
      <c r="I1431" s="440" t="s">
        <v>698</v>
      </c>
      <c r="J1431" s="443" t="s">
        <v>698</v>
      </c>
      <c r="K1431" s="443" t="s">
        <v>698</v>
      </c>
      <c r="L1431" s="441"/>
      <c r="M1431" s="441"/>
      <c r="N1431" s="444"/>
      <c r="O1431" s="445"/>
      <c r="P1431" s="446"/>
      <c r="Q1431" s="447" t="s">
        <v>698</v>
      </c>
    </row>
    <row r="1432" spans="1:17" ht="22.5">
      <c r="A1432" s="439" t="s">
        <v>497</v>
      </c>
      <c r="B1432" s="440" t="s">
        <v>698</v>
      </c>
      <c r="C1432" s="441"/>
      <c r="D1432" s="441"/>
      <c r="E1432" s="441"/>
      <c r="F1432" s="442" t="s">
        <v>698</v>
      </c>
      <c r="G1432" s="441"/>
      <c r="H1432" s="442" t="s">
        <v>698</v>
      </c>
      <c r="I1432" s="440" t="s">
        <v>498</v>
      </c>
      <c r="J1432" s="443" t="s">
        <v>829</v>
      </c>
      <c r="K1432" s="443" t="s">
        <v>49</v>
      </c>
      <c r="L1432" s="441">
        <v>306726</v>
      </c>
      <c r="M1432" s="441">
        <v>232232</v>
      </c>
      <c r="N1432" s="444">
        <v>304828</v>
      </c>
      <c r="O1432" s="445">
        <f t="shared" si="0"/>
        <v>99.381206679577218</v>
      </c>
      <c r="P1432" s="446">
        <f t="shared" si="4"/>
        <v>-0.61879332042278357</v>
      </c>
      <c r="Q1432" s="447" t="s">
        <v>501</v>
      </c>
    </row>
    <row r="1433" spans="1:17" ht="22.5">
      <c r="A1433" s="449"/>
      <c r="B1433" s="440" t="s">
        <v>698</v>
      </c>
      <c r="C1433" s="441"/>
      <c r="D1433" s="441"/>
      <c r="E1433" s="441"/>
      <c r="F1433" s="442" t="s">
        <v>698</v>
      </c>
      <c r="G1433" s="441"/>
      <c r="H1433" s="442" t="s">
        <v>698</v>
      </c>
      <c r="I1433" s="440" t="s">
        <v>498</v>
      </c>
      <c r="J1433" s="443" t="s">
        <v>830</v>
      </c>
      <c r="K1433" s="443" t="s">
        <v>49</v>
      </c>
      <c r="L1433" s="441">
        <v>65528</v>
      </c>
      <c r="M1433" s="441">
        <v>52196</v>
      </c>
      <c r="N1433" s="444">
        <v>64701</v>
      </c>
      <c r="O1433" s="445">
        <f t="shared" si="0"/>
        <v>98.737944084971303</v>
      </c>
      <c r="P1433" s="446">
        <f t="shared" si="4"/>
        <v>-1.2620559150286925</v>
      </c>
      <c r="Q1433" s="447" t="s">
        <v>501</v>
      </c>
    </row>
    <row r="1434" spans="1:17" ht="22.5">
      <c r="A1434" s="449"/>
      <c r="B1434" s="440" t="s">
        <v>698</v>
      </c>
      <c r="C1434" s="441"/>
      <c r="D1434" s="441"/>
      <c r="E1434" s="441"/>
      <c r="F1434" s="442" t="s">
        <v>698</v>
      </c>
      <c r="G1434" s="441"/>
      <c r="H1434" s="442" t="s">
        <v>698</v>
      </c>
      <c r="I1434" s="440" t="s">
        <v>498</v>
      </c>
      <c r="J1434" s="443" t="s">
        <v>831</v>
      </c>
      <c r="K1434" s="443" t="s">
        <v>49</v>
      </c>
      <c r="L1434" s="441">
        <v>1409</v>
      </c>
      <c r="M1434" s="441">
        <v>1603</v>
      </c>
      <c r="N1434" s="444">
        <v>1390</v>
      </c>
      <c r="O1434" s="445">
        <f t="shared" si="0"/>
        <v>98.651525904897085</v>
      </c>
      <c r="P1434" s="446">
        <f t="shared" si="4"/>
        <v>-1.3484740951029139</v>
      </c>
      <c r="Q1434" s="447" t="s">
        <v>501</v>
      </c>
    </row>
    <row r="1435" spans="1:17" ht="22.5">
      <c r="A1435" s="449"/>
      <c r="B1435" s="440" t="s">
        <v>698</v>
      </c>
      <c r="C1435" s="441"/>
      <c r="D1435" s="441"/>
      <c r="E1435" s="441"/>
      <c r="F1435" s="442" t="s">
        <v>698</v>
      </c>
      <c r="G1435" s="441"/>
      <c r="H1435" s="442" t="s">
        <v>698</v>
      </c>
      <c r="I1435" s="440" t="s">
        <v>498</v>
      </c>
      <c r="J1435" s="443" t="s">
        <v>832</v>
      </c>
      <c r="K1435" s="443" t="s">
        <v>49</v>
      </c>
      <c r="L1435" s="441">
        <v>1965</v>
      </c>
      <c r="M1435" s="441">
        <v>3082</v>
      </c>
      <c r="N1435" s="444">
        <v>2025</v>
      </c>
      <c r="O1435" s="445">
        <f t="shared" si="0"/>
        <v>103.05343511450383</v>
      </c>
      <c r="P1435" s="446">
        <f t="shared" si="4"/>
        <v>3.0534351145038219</v>
      </c>
      <c r="Q1435" s="447" t="s">
        <v>501</v>
      </c>
    </row>
  </sheetData>
  <mergeCells count="36">
    <mergeCell ref="J1224:J1225"/>
    <mergeCell ref="Q1195:Q1196"/>
    <mergeCell ref="Q1197:Q1198"/>
    <mergeCell ref="Q1199:Q1200"/>
    <mergeCell ref="Q1204:Q1205"/>
    <mergeCell ref="Q1217:Q1218"/>
    <mergeCell ref="A1178:L1179"/>
    <mergeCell ref="A1183:R1183"/>
    <mergeCell ref="B1184:R1184"/>
    <mergeCell ref="B1185:R1185"/>
    <mergeCell ref="Q1193:Q1194"/>
    <mergeCell ref="A999:L999"/>
    <mergeCell ref="A1061:L1061"/>
    <mergeCell ref="A1062:L1062"/>
    <mergeCell ref="A1063:L1063"/>
    <mergeCell ref="A1064:L1064"/>
    <mergeCell ref="A953:L953"/>
    <mergeCell ref="A954:L954"/>
    <mergeCell ref="A996:L996"/>
    <mergeCell ref="A997:L997"/>
    <mergeCell ref="A998:L998"/>
    <mergeCell ref="A6:L6"/>
    <mergeCell ref="Z175:AC175"/>
    <mergeCell ref="Z176:AC178"/>
    <mergeCell ref="A951:L951"/>
    <mergeCell ref="A952:L952"/>
    <mergeCell ref="A1:Q1"/>
    <mergeCell ref="A2:Q2"/>
    <mergeCell ref="A3:L3"/>
    <mergeCell ref="A4:L4"/>
    <mergeCell ref="A5:L5"/>
    <mergeCell ref="A1309:O1309"/>
    <mergeCell ref="A1310:P1310"/>
    <mergeCell ref="A1311:P1311"/>
    <mergeCell ref="A1369:Q1369"/>
    <mergeCell ref="A1370:Q1370"/>
  </mergeCells>
  <pageMargins left="0.75" right="0.75" top="1" bottom="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7"/>
  <sheetViews>
    <sheetView zoomScale="85" zoomScaleNormal="85" workbookViewId="0">
      <pane xSplit="1" topLeftCell="N1" activePane="topRight" state="frozen"/>
      <selection activeCell="A12" sqref="A12"/>
      <selection pane="topRight" activeCell="Q3" sqref="Q3"/>
    </sheetView>
    <sheetView tabSelected="1" workbookViewId="1">
      <pane xSplit="1" topLeftCell="Q1" activePane="topRight" state="frozen"/>
      <selection pane="topRight" activeCell="Q4" sqref="Q4"/>
    </sheetView>
  </sheetViews>
  <sheetFormatPr baseColWidth="10" defaultColWidth="9.140625" defaultRowHeight="12.75"/>
  <cols>
    <col min="1" max="1" width="60.140625" customWidth="1"/>
    <col min="2" max="15" width="29.28515625"/>
    <col min="16" max="16" width="17.42578125" bestFit="1" customWidth="1"/>
    <col min="17" max="17" width="17.7109375" customWidth="1"/>
    <col min="18" max="18" width="15.28515625" bestFit="1" customWidth="1"/>
    <col min="19" max="19" width="16.28515625" customWidth="1"/>
    <col min="20" max="20" width="18.85546875" customWidth="1"/>
    <col min="21" max="1025" width="13.5703125"/>
  </cols>
  <sheetData>
    <row r="1" spans="1:20" s="274" customFormat="1">
      <c r="L1" s="274" t="s">
        <v>644</v>
      </c>
    </row>
    <row r="2" spans="1:20">
      <c r="A2" s="275"/>
      <c r="B2" s="276">
        <f t="shared" ref="B2:K2" si="0">C2-1</f>
        <v>2003</v>
      </c>
      <c r="C2" s="277">
        <f t="shared" si="0"/>
        <v>2004</v>
      </c>
      <c r="D2" s="276">
        <f t="shared" si="0"/>
        <v>2005</v>
      </c>
      <c r="E2" s="277">
        <f t="shared" si="0"/>
        <v>2006</v>
      </c>
      <c r="F2" s="276">
        <f t="shared" si="0"/>
        <v>2007</v>
      </c>
      <c r="G2" s="277">
        <f t="shared" si="0"/>
        <v>2008</v>
      </c>
      <c r="H2" s="276">
        <f t="shared" si="0"/>
        <v>2009</v>
      </c>
      <c r="I2" s="277">
        <f t="shared" si="0"/>
        <v>2010</v>
      </c>
      <c r="J2" s="276">
        <f t="shared" si="0"/>
        <v>2011</v>
      </c>
      <c r="K2" s="277">
        <f t="shared" si="0"/>
        <v>2012</v>
      </c>
      <c r="L2" s="276">
        <v>2013</v>
      </c>
      <c r="M2" s="277">
        <v>2014</v>
      </c>
      <c r="N2" s="276">
        <v>2015</v>
      </c>
      <c r="O2" s="277">
        <v>2016</v>
      </c>
      <c r="P2" s="276">
        <v>2017</v>
      </c>
      <c r="Q2" s="277">
        <v>2018</v>
      </c>
    </row>
    <row r="3" spans="1:20">
      <c r="A3" s="274" t="s">
        <v>334</v>
      </c>
      <c r="B3" s="278">
        <v>13066346.145640001</v>
      </c>
      <c r="C3" s="279">
        <v>15027451.449030001</v>
      </c>
      <c r="D3" s="278">
        <v>16953701.05249</v>
      </c>
      <c r="E3" s="279">
        <v>22403229.980629999</v>
      </c>
      <c r="F3" s="278">
        <v>26117235.123179998</v>
      </c>
      <c r="G3" s="279">
        <v>31294251.984469999</v>
      </c>
      <c r="H3" s="278">
        <v>43119516.657020003</v>
      </c>
      <c r="I3" s="279">
        <v>51872697.126000002</v>
      </c>
      <c r="J3" s="278">
        <v>70902472.817000002</v>
      </c>
      <c r="K3" s="279">
        <v>99613874.494000003</v>
      </c>
      <c r="L3" s="278">
        <v>133475761.763</v>
      </c>
      <c r="M3" s="279">
        <v>177944678.44400001</v>
      </c>
      <c r="N3" s="278">
        <v>247068957.903</v>
      </c>
      <c r="O3" s="279">
        <v>339671185.36900002</v>
      </c>
      <c r="P3" s="278">
        <f>Sheet1!C1374/1000</f>
        <v>489836581.64600003</v>
      </c>
      <c r="Q3" s="279">
        <f>Sheet1!D1374/1000</f>
        <v>640394659.171</v>
      </c>
      <c r="R3" s="174">
        <f>O3+O4+O6+O14+O17+O18</f>
        <v>603971928.92400002</v>
      </c>
      <c r="S3" s="174">
        <f>P3+P4+P6+P14+P17+P18</f>
        <v>854575919.98300004</v>
      </c>
      <c r="T3" s="174">
        <f>Q3+Q4+Q6+Q14+Q17+Q18</f>
        <v>1122621499.164</v>
      </c>
    </row>
    <row r="4" spans="1:20">
      <c r="A4" s="274" t="s">
        <v>371</v>
      </c>
      <c r="B4" s="278"/>
      <c r="C4" s="279"/>
      <c r="D4" s="278"/>
      <c r="E4" s="279"/>
      <c r="F4" s="278">
        <v>12101231.261530001</v>
      </c>
      <c r="G4" s="279">
        <v>17114534.20865</v>
      </c>
      <c r="H4" s="278">
        <v>22556633.148869999</v>
      </c>
      <c r="I4" s="279">
        <v>30103200.373</v>
      </c>
      <c r="J4" s="278">
        <v>42603817.777000003</v>
      </c>
      <c r="K4" s="279">
        <v>57898365.858000003</v>
      </c>
      <c r="L4" s="278">
        <v>75696458.511000007</v>
      </c>
      <c r="M4" s="279">
        <v>99898227.856000006</v>
      </c>
      <c r="N4" s="278">
        <v>163000273.56200001</v>
      </c>
      <c r="O4" s="279">
        <v>232987860.245</v>
      </c>
      <c r="P4" s="278">
        <f>Sheet1!C1378/1000</f>
        <v>313647752.27100003</v>
      </c>
      <c r="Q4" s="279">
        <f>Sheet1!D1378/1000</f>
        <v>387898073.19499999</v>
      </c>
    </row>
    <row r="5" spans="1:20">
      <c r="A5" s="274" t="s">
        <v>252</v>
      </c>
      <c r="B5" s="278">
        <v>619541.36476999999</v>
      </c>
      <c r="C5" s="279">
        <v>809474.00824999996</v>
      </c>
      <c r="D5" s="278">
        <v>921801.80593999999</v>
      </c>
      <c r="E5" s="279">
        <v>1356212.49419</v>
      </c>
      <c r="F5" s="278">
        <v>2586694.8934900002</v>
      </c>
      <c r="G5" s="279">
        <v>3248008.2796800002</v>
      </c>
      <c r="H5" s="278"/>
      <c r="I5" s="279"/>
      <c r="J5" s="278"/>
      <c r="K5" s="279"/>
      <c r="L5" s="278"/>
      <c r="M5" s="279"/>
      <c r="N5" s="278"/>
      <c r="O5" s="279"/>
      <c r="Q5" s="279"/>
    </row>
    <row r="6" spans="1:20">
      <c r="A6" s="274" t="s">
        <v>296</v>
      </c>
      <c r="B6" s="278">
        <v>1882662.7723699999</v>
      </c>
      <c r="C6" s="279">
        <v>1936353.1308299999</v>
      </c>
      <c r="D6" s="278">
        <v>2049992.44105</v>
      </c>
      <c r="E6" s="279">
        <v>2303626.9915200002</v>
      </c>
      <c r="F6" s="278">
        <v>2714705.6128400001</v>
      </c>
      <c r="G6" s="279">
        <v>3456259.9457899998</v>
      </c>
      <c r="H6" s="278">
        <v>4612292.3886399996</v>
      </c>
      <c r="I6" s="279">
        <v>5634894.3150000004</v>
      </c>
      <c r="J6" s="278">
        <v>7476953.1220000004</v>
      </c>
      <c r="K6" s="279">
        <v>9798622.273</v>
      </c>
      <c r="L6" s="278">
        <v>11954793.345000001</v>
      </c>
      <c r="M6" s="279">
        <v>15360402.149</v>
      </c>
      <c r="N6" s="278">
        <v>19902764.967999998</v>
      </c>
      <c r="O6" s="279">
        <v>26501695.239</v>
      </c>
      <c r="P6" s="278">
        <f>Sheet1!C1417/1000</f>
        <v>32353394.057</v>
      </c>
      <c r="Q6" s="279">
        <f>Sheet1!D1417/1000</f>
        <v>39286187.115999997</v>
      </c>
    </row>
    <row r="7" spans="1:20">
      <c r="A7" s="274" t="s">
        <v>291</v>
      </c>
      <c r="B7" s="278">
        <v>439885.96369</v>
      </c>
      <c r="C7" s="279">
        <v>615013.78937000001</v>
      </c>
      <c r="D7" s="278">
        <v>373678.19095000002</v>
      </c>
      <c r="E7" s="279">
        <v>511793.63517999998</v>
      </c>
      <c r="F7" s="278">
        <v>145855.05622999999</v>
      </c>
      <c r="G7" s="279">
        <v>1049094.2314299999</v>
      </c>
      <c r="H7" s="278">
        <v>1494547.83831</v>
      </c>
      <c r="I7" s="279">
        <v>2261168.5789999999</v>
      </c>
      <c r="J7" s="278">
        <v>390218.52799999999</v>
      </c>
      <c r="K7" s="279">
        <v>344448.90899999999</v>
      </c>
      <c r="L7" s="278">
        <v>646115.19799999997</v>
      </c>
      <c r="M7" s="279">
        <v>816126.61899999995</v>
      </c>
      <c r="N7" s="278">
        <v>2250046.2409999999</v>
      </c>
      <c r="O7" s="279">
        <v>5901806.852</v>
      </c>
      <c r="P7" s="278">
        <f>Sheet1!C1382/1000</f>
        <v>1210421.3670000001</v>
      </c>
      <c r="Q7" s="279">
        <f>Sheet1!D1382/1000</f>
        <v>3572617.7519999999</v>
      </c>
    </row>
    <row r="8" spans="1:20">
      <c r="A8" s="274" t="s">
        <v>292</v>
      </c>
      <c r="B8" s="278">
        <v>236893.21374000001</v>
      </c>
      <c r="C8" s="279">
        <v>189556.50417</v>
      </c>
      <c r="D8" s="278">
        <v>205854.80004999999</v>
      </c>
      <c r="E8" s="279">
        <v>338673.49797000003</v>
      </c>
      <c r="F8" s="278">
        <v>412914.80758999998</v>
      </c>
      <c r="G8" s="279">
        <v>498856.04298000003</v>
      </c>
      <c r="H8" s="278">
        <v>733695.19665000006</v>
      </c>
      <c r="I8" s="279">
        <v>683386.826</v>
      </c>
      <c r="J8" s="278">
        <v>581766.83700000006</v>
      </c>
      <c r="K8" s="279">
        <v>574686.24300000002</v>
      </c>
      <c r="L8" s="278">
        <v>507918.14799999999</v>
      </c>
      <c r="M8" s="279">
        <v>429691.65299999999</v>
      </c>
      <c r="N8" s="278">
        <v>319044.80200000003</v>
      </c>
      <c r="O8" s="279">
        <v>1636219.7150000001</v>
      </c>
      <c r="P8" s="278">
        <f>Sheet1!C1386/1000</f>
        <v>3369714.9190000002</v>
      </c>
      <c r="Q8" s="279">
        <f>Sheet1!D1386/1000</f>
        <v>3980019.105</v>
      </c>
    </row>
    <row r="9" spans="1:20">
      <c r="A9" s="274" t="s">
        <v>336</v>
      </c>
      <c r="B9" s="278">
        <v>481949.06556000002</v>
      </c>
      <c r="C9" s="279">
        <v>549737.31149999995</v>
      </c>
      <c r="D9" s="278">
        <v>1117672.2607499999</v>
      </c>
      <c r="E9" s="279">
        <v>1457821.9702300001</v>
      </c>
      <c r="F9" s="278">
        <v>2303424.1121200002</v>
      </c>
      <c r="G9" s="279">
        <v>3746315.6046000002</v>
      </c>
      <c r="H9" s="278">
        <v>6201190.1047700001</v>
      </c>
      <c r="I9" s="279">
        <v>8449036.4570000004</v>
      </c>
      <c r="J9" s="278">
        <v>10597953.316</v>
      </c>
      <c r="K9" s="279">
        <v>11153845.142000001</v>
      </c>
      <c r="L9" s="278">
        <v>14671004.221999999</v>
      </c>
      <c r="M9" s="279">
        <v>20184303.149999999</v>
      </c>
      <c r="N9" s="278">
        <v>25160076.397</v>
      </c>
      <c r="O9" s="279">
        <v>46243439.454000004</v>
      </c>
      <c r="P9" s="278">
        <f>Sheet1!C1389/1000</f>
        <v>66815897.670999996</v>
      </c>
      <c r="Q9" s="279">
        <f>Sheet1!D1389/1000</f>
        <v>78944456.751000002</v>
      </c>
    </row>
    <row r="10" spans="1:20">
      <c r="A10" s="274" t="s">
        <v>337</v>
      </c>
      <c r="B10" s="278">
        <v>359574.68177999998</v>
      </c>
      <c r="C10" s="279">
        <v>361454.61430999998</v>
      </c>
      <c r="D10" s="278">
        <v>490863.67731</v>
      </c>
      <c r="E10" s="279">
        <v>513091.78206</v>
      </c>
      <c r="F10" s="278">
        <v>766366.38817000005</v>
      </c>
      <c r="G10" s="279">
        <v>985222.02639999997</v>
      </c>
      <c r="H10" s="278">
        <v>1321703.5069599999</v>
      </c>
      <c r="I10" s="279">
        <v>1641748.4469999999</v>
      </c>
      <c r="J10" s="278">
        <v>1870239.8859999999</v>
      </c>
      <c r="K10" s="279">
        <v>2063161.129</v>
      </c>
      <c r="L10" s="278">
        <v>2660018.6159999999</v>
      </c>
      <c r="M10" s="279">
        <v>3726730.3739999998</v>
      </c>
      <c r="N10" s="278">
        <v>5222590.4009999996</v>
      </c>
      <c r="O10" s="279">
        <v>8152107.0159999998</v>
      </c>
      <c r="P10" s="278">
        <f>Sheet1!C1399/1000</f>
        <v>11370394.563999999</v>
      </c>
      <c r="Q10" s="279">
        <f>Sheet1!D1399/1000</f>
        <v>15116028.836999999</v>
      </c>
    </row>
    <row r="11" spans="1:20">
      <c r="A11" s="274" t="s">
        <v>372</v>
      </c>
      <c r="B11" s="278"/>
      <c r="C11" s="279"/>
      <c r="D11" s="278"/>
      <c r="E11" s="279"/>
      <c r="F11" s="278"/>
      <c r="G11" s="279"/>
      <c r="H11" s="278"/>
      <c r="I11" s="279">
        <v>6339851.7750000004</v>
      </c>
      <c r="J11" s="278">
        <v>9036656.5669999998</v>
      </c>
      <c r="K11" s="279">
        <v>11168573.68</v>
      </c>
      <c r="L11" s="278">
        <v>15804790.312999999</v>
      </c>
      <c r="M11" s="279">
        <v>22114876.989</v>
      </c>
      <c r="N11" s="278">
        <v>34035477.984999999</v>
      </c>
      <c r="O11" s="279">
        <v>50474558.744000003</v>
      </c>
      <c r="P11" s="278">
        <f>Sheet1!C1405/1000</f>
        <v>60115565.006999999</v>
      </c>
      <c r="Q11" s="279">
        <f>Sheet1!D1405/1000</f>
        <v>89219468.068000004</v>
      </c>
    </row>
    <row r="12" spans="1:20">
      <c r="A12" s="274" t="s">
        <v>405</v>
      </c>
      <c r="B12" s="278"/>
      <c r="C12" s="279"/>
      <c r="D12" s="278"/>
      <c r="E12" s="279"/>
      <c r="F12" s="278"/>
      <c r="G12" s="279"/>
      <c r="H12" s="278"/>
      <c r="I12" s="279"/>
      <c r="J12" s="278"/>
      <c r="K12" s="279"/>
      <c r="L12" s="278"/>
      <c r="M12" s="279">
        <v>998092.652</v>
      </c>
      <c r="N12" s="278">
        <v>1224387.8119999999</v>
      </c>
      <c r="O12" s="279">
        <v>2758020.6779999998</v>
      </c>
      <c r="P12" s="278">
        <f>Sheet1!C1410/1000</f>
        <v>3609378.409</v>
      </c>
      <c r="Q12" s="279">
        <f>Sheet1!D1410/1000</f>
        <v>4021642.2140000002</v>
      </c>
    </row>
    <row r="13" spans="1:20">
      <c r="B13" s="278"/>
      <c r="C13" s="279"/>
      <c r="D13" s="278"/>
      <c r="E13" s="279"/>
      <c r="F13" s="278"/>
      <c r="G13" s="279"/>
      <c r="H13" s="278"/>
      <c r="I13" s="279"/>
      <c r="J13" s="278"/>
      <c r="K13" s="279"/>
      <c r="L13" s="278"/>
      <c r="M13" s="279"/>
      <c r="N13" s="278"/>
      <c r="O13" s="279"/>
      <c r="P13" s="278"/>
      <c r="Q13" s="279"/>
    </row>
    <row r="14" spans="1:20">
      <c r="A14" s="274" t="s">
        <v>340</v>
      </c>
      <c r="B14" s="278"/>
      <c r="C14" s="279"/>
      <c r="D14" s="278">
        <v>201692.58968999999</v>
      </c>
      <c r="E14" s="279">
        <v>312402.92492000002</v>
      </c>
      <c r="F14" s="278">
        <v>415569.73219000001</v>
      </c>
      <c r="G14" s="279">
        <v>510346.82309000002</v>
      </c>
      <c r="H14" s="278">
        <v>614249.77647000004</v>
      </c>
      <c r="I14" s="279">
        <v>746773.71799999999</v>
      </c>
      <c r="J14" s="278">
        <v>1025437.4350000001</v>
      </c>
      <c r="K14" s="279">
        <v>1404006.743</v>
      </c>
      <c r="L14" s="278">
        <v>1844531.2990000001</v>
      </c>
      <c r="M14" s="279">
        <v>2403841.443</v>
      </c>
      <c r="N14" s="278">
        <v>3459687.2220000001</v>
      </c>
      <c r="O14" s="279">
        <v>4811188.0710000005</v>
      </c>
      <c r="P14" s="278">
        <f>Sheet1!C1421/1000</f>
        <v>6394236.8590000002</v>
      </c>
      <c r="Q14" s="279">
        <f>Sheet1!D1421/1000</f>
        <v>8240048.3289999999</v>
      </c>
    </row>
    <row r="15" spans="1:20">
      <c r="A15" s="274" t="s">
        <v>341</v>
      </c>
      <c r="B15" s="278"/>
      <c r="C15" s="279"/>
      <c r="D15" s="278"/>
      <c r="E15" s="279"/>
      <c r="F15" s="278"/>
      <c r="G15" s="279"/>
      <c r="H15" s="278"/>
      <c r="I15" s="279"/>
      <c r="J15" s="278">
        <v>3599367.1540000001</v>
      </c>
      <c r="K15" s="279">
        <v>1278485.96</v>
      </c>
      <c r="L15" s="278">
        <v>4116862.84</v>
      </c>
      <c r="M15" s="279">
        <v>4150160.7609999999</v>
      </c>
      <c r="N15" s="278">
        <v>2352935.8679999998</v>
      </c>
      <c r="O15" s="279">
        <v>2316090.2919999999</v>
      </c>
      <c r="P15" s="278"/>
      <c r="Q15" s="279"/>
    </row>
    <row r="16" spans="1:20">
      <c r="A16" s="274" t="s">
        <v>408</v>
      </c>
      <c r="B16" s="278"/>
      <c r="C16" s="279"/>
      <c r="D16" s="278"/>
      <c r="E16" s="279"/>
      <c r="F16" s="278"/>
      <c r="G16" s="279"/>
      <c r="H16" s="278"/>
      <c r="I16" s="279"/>
      <c r="J16" s="278"/>
      <c r="K16" s="279"/>
      <c r="L16" s="278"/>
      <c r="M16" s="279">
        <v>2358010.21</v>
      </c>
      <c r="N16" s="278">
        <v>6868294.9270000001</v>
      </c>
      <c r="O16" s="279">
        <v>9045301.2210000008</v>
      </c>
      <c r="P16" s="278">
        <f>Sheet1!C1425/1000</f>
        <v>8156877.2999999998</v>
      </c>
      <c r="Q16" s="279">
        <f>Sheet1!D1425/1000</f>
        <v>678257.48899999994</v>
      </c>
    </row>
    <row r="17" spans="1:17">
      <c r="A17" s="274" t="s">
        <v>826</v>
      </c>
      <c r="B17" s="278"/>
      <c r="C17" s="279"/>
      <c r="D17" s="278"/>
      <c r="E17" s="279"/>
      <c r="F17" s="278"/>
      <c r="G17" s="279"/>
      <c r="H17" s="278"/>
      <c r="I17" s="279"/>
      <c r="J17" s="278"/>
      <c r="K17" s="279"/>
      <c r="L17" s="278"/>
      <c r="M17" s="279"/>
      <c r="N17" s="278"/>
      <c r="O17" s="279"/>
      <c r="P17" s="278">
        <f>Sheet1!C1428/1000</f>
        <v>2970227.0380000002</v>
      </c>
      <c r="Q17" s="279">
        <f>Sheet1!D1428/1000</f>
        <v>8603980.0810000002</v>
      </c>
    </row>
    <row r="18" spans="1:17">
      <c r="A18" s="274" t="s">
        <v>828</v>
      </c>
      <c r="B18" s="278"/>
      <c r="C18" s="279"/>
      <c r="D18" s="278"/>
      <c r="E18" s="279"/>
      <c r="F18" s="278"/>
      <c r="G18" s="279"/>
      <c r="H18" s="278"/>
      <c r="I18" s="279"/>
      <c r="J18" s="278"/>
      <c r="K18" s="279"/>
      <c r="L18" s="278"/>
      <c r="M18" s="279"/>
      <c r="N18" s="278"/>
      <c r="O18" s="279"/>
      <c r="P18" s="278">
        <f>Sheet1!C1431/1000</f>
        <v>9373728.1119999997</v>
      </c>
      <c r="Q18" s="279">
        <f>Sheet1!D1431/1000</f>
        <v>38198551.272</v>
      </c>
    </row>
    <row r="19" spans="1:17">
      <c r="A19" s="274"/>
      <c r="B19" s="278"/>
      <c r="C19" s="279"/>
      <c r="D19" s="278"/>
      <c r="E19" s="279"/>
      <c r="F19" s="278"/>
      <c r="G19" s="279"/>
      <c r="H19" s="278"/>
      <c r="I19" s="279"/>
      <c r="J19" s="278"/>
      <c r="K19" s="279"/>
      <c r="L19" s="278"/>
      <c r="M19" s="279"/>
      <c r="N19" s="278"/>
      <c r="O19" s="279"/>
      <c r="P19" s="278"/>
      <c r="Q19" s="279"/>
    </row>
    <row r="20" spans="1:17">
      <c r="B20" s="278"/>
      <c r="C20" s="279"/>
      <c r="D20" s="278"/>
      <c r="E20" s="279"/>
      <c r="F20" s="278"/>
      <c r="G20" s="279"/>
      <c r="H20" s="278"/>
      <c r="I20" s="279"/>
      <c r="J20" s="278"/>
      <c r="K20" s="279"/>
      <c r="L20" s="278"/>
      <c r="M20" s="279"/>
      <c r="N20" s="278"/>
      <c r="O20" s="279"/>
      <c r="P20" s="278"/>
      <c r="Q20" s="279"/>
    </row>
    <row r="21" spans="1:17">
      <c r="A21" s="274" t="s">
        <v>324</v>
      </c>
      <c r="B21" s="280">
        <f>SUM('Versión ordenada'!B3:B15)</f>
        <v>17086853.20755</v>
      </c>
      <c r="C21" s="281">
        <f>SUM('Versión ordenada'!C3:C15)</f>
        <v>19489040.807460003</v>
      </c>
      <c r="D21" s="280">
        <f>SUM('Versión ordenada'!D3:D15)</f>
        <v>22315256.818229999</v>
      </c>
      <c r="E21" s="281">
        <f>SUM('Versión ordenada'!E3:E15)</f>
        <v>29196853.276700001</v>
      </c>
      <c r="F21" s="280">
        <f>SUM('Versión ordenada'!F3:F15)</f>
        <v>47563996.987339996</v>
      </c>
      <c r="G21" s="281">
        <f>SUM('Versión ordenada'!G3:G15)</f>
        <v>61902889.147090003</v>
      </c>
      <c r="H21" s="280">
        <f>SUM('Versión ordenada'!H3:H15)</f>
        <v>80653828.617690012</v>
      </c>
      <c r="I21" s="281">
        <f>SUM('Versión ordenada'!I3:I15)</f>
        <v>107732757.616</v>
      </c>
      <c r="J21" s="280">
        <f>SUM('Versión ordenada'!J3:J15)</f>
        <v>148084883.43900001</v>
      </c>
      <c r="K21" s="281">
        <f>SUM('Versión ordenada'!K3:K15)</f>
        <v>195298070.43100002</v>
      </c>
      <c r="L21" s="280">
        <f>SUM('Versión ordenada'!L3:L15)</f>
        <v>261378254.255</v>
      </c>
      <c r="M21" s="281">
        <f>SUM('Versión ordenada'!M3:M15)</f>
        <v>348027132.09000003</v>
      </c>
      <c r="N21" s="280">
        <f>SUM('Versión ordenada'!N3:N15)</f>
        <v>503996243.16100001</v>
      </c>
      <c r="O21" s="281">
        <f>SUM('Versión ordenada'!O3:O15)</f>
        <v>721454171.67500007</v>
      </c>
      <c r="P21" s="280">
        <f>SUM('Versión ordenada'!P3:P15)+SUM(P17:P18)</f>
        <v>1001067291.9200001</v>
      </c>
      <c r="Q21" s="281">
        <f>SUM('Versión ordenada'!Q3:Q15)+SUM(Q17:Q18)</f>
        <v>1317475731.8909996</v>
      </c>
    </row>
    <row r="22" spans="1:17">
      <c r="L22" s="282"/>
      <c r="N22" s="282"/>
    </row>
    <row r="23" spans="1:17">
      <c r="L23" s="282"/>
      <c r="N23" s="282"/>
      <c r="O23" s="283">
        <f>'Versión ordenada'!O14/'Versión ordenada'!O21</f>
        <v>6.6687369203644155E-3</v>
      </c>
      <c r="P23" t="s">
        <v>645</v>
      </c>
    </row>
    <row r="24" spans="1:17">
      <c r="C24" t="s">
        <v>646</v>
      </c>
      <c r="D24" t="s">
        <v>647</v>
      </c>
      <c r="E24" t="s">
        <v>648</v>
      </c>
      <c r="F24" t="s">
        <v>649</v>
      </c>
      <c r="G24" t="s">
        <v>650</v>
      </c>
      <c r="H24" t="s">
        <v>651</v>
      </c>
      <c r="I24" t="s">
        <v>652</v>
      </c>
      <c r="J24" t="s">
        <v>653</v>
      </c>
      <c r="L24" s="282"/>
      <c r="N24" s="282"/>
      <c r="O24" s="283">
        <f>('Versión ordenada'!O7+'Versión ordenada'!O16+'Versión ordenada'!O8)/'Versión ordenada'!O21</f>
        <v>2.2985975324667524E-2</v>
      </c>
    </row>
    <row r="25" spans="1:17">
      <c r="B25">
        <v>2003</v>
      </c>
      <c r="C25" s="284">
        <v>375909.36139664898</v>
      </c>
      <c r="D25" s="283">
        <f>B11/C25/1000</f>
        <v>0</v>
      </c>
      <c r="E25" s="283">
        <f>(B9+B10)/1000/C25</f>
        <v>2.2386347182560529E-3</v>
      </c>
      <c r="F25" s="283">
        <f t="shared" ref="F25:F34" si="1">G25-E25-D25</f>
        <v>1.8003786203022536E-3</v>
      </c>
      <c r="G25" s="283">
        <f>SUM(B7:B11)/1000/C25</f>
        <v>4.0390133385583065E-3</v>
      </c>
      <c r="L25" s="282"/>
      <c r="N25" s="282"/>
    </row>
    <row r="26" spans="1:17">
      <c r="B26">
        <v>2004</v>
      </c>
      <c r="C26" s="285">
        <v>485115.19472475501</v>
      </c>
      <c r="D26" s="283">
        <f>C11/C26/1000</f>
        <v>0</v>
      </c>
      <c r="E26" s="283">
        <f>(C9+C10)/1000/C26</f>
        <v>1.8783001145263913E-3</v>
      </c>
      <c r="F26" s="283">
        <f t="shared" si="1"/>
        <v>1.6585138999748246E-3</v>
      </c>
      <c r="G26" s="283">
        <f>SUM(C7:C11)/1000/C26</f>
        <v>3.5368140145012159E-3</v>
      </c>
      <c r="H26" s="286">
        <v>717203.32405000005</v>
      </c>
      <c r="I26" s="283">
        <f t="shared" ref="I26:I39" si="2">H26/1000/C26</f>
        <v>1.4784185938701165E-3</v>
      </c>
      <c r="J26" s="283">
        <f t="shared" ref="J26:J39" si="3">I26+G26</f>
        <v>5.0152326083713322E-3</v>
      </c>
      <c r="L26" s="282"/>
      <c r="N26" s="282"/>
      <c r="O26" s="286">
        <f>21691969836.73/1000</f>
        <v>21691969.83673</v>
      </c>
      <c r="P26" s="168">
        <f>'Versión ordenada'!O26+'Versión ordenada'!O16+'Versión ordenada'!O12+'Versión ordenada'!O11+'Versión ordenada'!O10+'Versión ordenada'!O9+'Versión ordenada'!O8+'Versión ordenada'!O7</f>
        <v>145903423.51673001</v>
      </c>
    </row>
    <row r="27" spans="1:17">
      <c r="B27">
        <f t="shared" ref="B27:B39" si="4">B26+1</f>
        <v>2005</v>
      </c>
      <c r="C27" s="284">
        <v>582538.17293727503</v>
      </c>
      <c r="D27" s="283">
        <f>D11/C27/1000</f>
        <v>0</v>
      </c>
      <c r="E27" s="283">
        <f>(D9+D10)/1000/C27</f>
        <v>2.761254133698118E-3</v>
      </c>
      <c r="F27" s="283">
        <f t="shared" si="1"/>
        <v>9.948412274475983E-4</v>
      </c>
      <c r="G27" s="283">
        <f>SUM(D7:D11)/1000/C27</f>
        <v>3.7560953611457163E-3</v>
      </c>
      <c r="H27" s="287">
        <v>789044.26905999996</v>
      </c>
      <c r="I27" s="283">
        <f t="shared" si="2"/>
        <v>1.3544936722025948E-3</v>
      </c>
      <c r="J27" s="283">
        <f t="shared" si="3"/>
        <v>5.1105890333483107E-3</v>
      </c>
      <c r="L27" s="282"/>
      <c r="N27" s="282"/>
      <c r="O27" s="286">
        <f>9046017641.6/1000</f>
        <v>9046017.6415999997</v>
      </c>
      <c r="P27">
        <f>('Versión ordenada'!O26+'Versión ordenada'!O12+'Versión ordenada'!O11+'Versión ordenada'!O10+'Versión ordenada'!O9)</f>
        <v>129320095.72872999</v>
      </c>
    </row>
    <row r="28" spans="1:17">
      <c r="B28">
        <f t="shared" si="4"/>
        <v>2006</v>
      </c>
      <c r="C28" s="285">
        <v>715904.27173384896</v>
      </c>
      <c r="D28" s="283">
        <f>E11/C28/1000</f>
        <v>0</v>
      </c>
      <c r="E28" s="283">
        <f>(E9+E10)/1000/C28</f>
        <v>2.7530409163736978E-3</v>
      </c>
      <c r="F28" s="283">
        <f t="shared" si="1"/>
        <v>1.1879620875710844E-3</v>
      </c>
      <c r="G28" s="283">
        <f>SUM(E7:E11)/1000/C28</f>
        <v>3.9410030039447822E-3</v>
      </c>
      <c r="H28" s="286">
        <v>1017227.40243</v>
      </c>
      <c r="I28" s="283">
        <f t="shared" si="2"/>
        <v>1.4208986349059998E-3</v>
      </c>
      <c r="J28" s="283">
        <f t="shared" si="3"/>
        <v>5.3619016388507818E-3</v>
      </c>
      <c r="L28" s="282"/>
      <c r="M28">
        <v>2014</v>
      </c>
      <c r="N28" s="170">
        <f>61284342.35352-'Versión ordenada'!M16</f>
        <v>58926332.143519998</v>
      </c>
      <c r="P28" s="283">
        <f>'Versión ordenada'!P27/'Versión ordenada'!P26</f>
        <v>0.88634037921599218</v>
      </c>
    </row>
    <row r="29" spans="1:17">
      <c r="B29">
        <f t="shared" si="4"/>
        <v>2007</v>
      </c>
      <c r="C29" s="284">
        <v>896980.17407190299</v>
      </c>
      <c r="D29" s="283">
        <f>F11/C29/1000</f>
        <v>0</v>
      </c>
      <c r="E29" s="283">
        <f>(F9+F10)/1000/C29</f>
        <v>3.4223615961927853E-3</v>
      </c>
      <c r="F29" s="283">
        <f t="shared" si="1"/>
        <v>6.2294561236891791E-4</v>
      </c>
      <c r="G29" s="283">
        <f>SUM(F7:F11)/1000/C29</f>
        <v>4.0453072085617032E-3</v>
      </c>
      <c r="H29" s="287">
        <v>1622142.04415</v>
      </c>
      <c r="I29" s="283">
        <f t="shared" si="2"/>
        <v>1.8084480471693984E-3</v>
      </c>
      <c r="J29" s="283">
        <f t="shared" si="3"/>
        <v>5.8537552557311016E-3</v>
      </c>
      <c r="L29" s="282"/>
      <c r="M29">
        <v>2015</v>
      </c>
      <c r="N29" s="288">
        <f>90576617.55667-'Versión ordenada'!N16</f>
        <v>83708322.629669994</v>
      </c>
      <c r="P29">
        <f>'Versión ordenada'!O7+'Versión ordenada'!O8+'Versión ordenada'!O16</f>
        <v>16583327.788000001</v>
      </c>
    </row>
    <row r="30" spans="1:17">
      <c r="B30">
        <f t="shared" si="4"/>
        <v>2008</v>
      </c>
      <c r="C30" s="285">
        <v>1149646.0905836399</v>
      </c>
      <c r="D30" s="283">
        <f>G11/C30/1000</f>
        <v>0</v>
      </c>
      <c r="E30" s="283">
        <f>(G9+G10)/1000/C30</f>
        <v>4.1156471280635104E-3</v>
      </c>
      <c r="F30" s="283">
        <f t="shared" si="1"/>
        <v>1.3464580857437212E-3</v>
      </c>
      <c r="G30" s="283">
        <f>SUM(G7:G11)/1000/C30</f>
        <v>5.4621052138072316E-3</v>
      </c>
      <c r="H30" s="286">
        <v>2021408.10513</v>
      </c>
      <c r="I30" s="283">
        <f t="shared" si="2"/>
        <v>1.7582872865716383E-3</v>
      </c>
      <c r="J30" s="283">
        <f t="shared" si="3"/>
        <v>7.2203925003788694E-3</v>
      </c>
      <c r="L30" s="282"/>
      <c r="N30" s="289">
        <f>('Versión ordenada'!M7+'Versión ordenada'!M8)/'Versión ordenada'!N28</f>
        <v>2.1141961949467779E-2</v>
      </c>
      <c r="P30" s="283">
        <f>'Versión ordenada'!P29/'Versión ordenada'!P26</f>
        <v>0.11365962078400768</v>
      </c>
    </row>
    <row r="31" spans="1:17">
      <c r="B31">
        <f t="shared" si="4"/>
        <v>2009</v>
      </c>
      <c r="C31" s="284">
        <v>1247929.26892502</v>
      </c>
      <c r="D31" s="283">
        <f>H11/C31/1000</f>
        <v>0</v>
      </c>
      <c r="E31" s="283">
        <f>(H9+H10)/1000/C31</f>
        <v>6.0283012820192151E-3</v>
      </c>
      <c r="F31" s="283">
        <f t="shared" si="1"/>
        <v>1.7855523469526707E-3</v>
      </c>
      <c r="G31" s="283">
        <f>SUM(H7:H11)/1000/C31</f>
        <v>7.8138536289718858E-3</v>
      </c>
      <c r="H31" s="287">
        <v>2547489.2700100001</v>
      </c>
      <c r="I31" s="283">
        <f t="shared" si="2"/>
        <v>2.0413731238184958E-3</v>
      </c>
      <c r="J31" s="283">
        <f t="shared" si="3"/>
        <v>9.855226752790382E-3</v>
      </c>
      <c r="L31" s="282"/>
      <c r="N31" s="290">
        <f>('Versión ordenada'!N7+'Versión ordenada'!N8)/'Versión ordenada'!N29</f>
        <v>3.0690987016497671E-2</v>
      </c>
      <c r="O31" s="283">
        <f>'Versión ordenada'!O14/('Versión ordenada'!O14+'Versión ordenada'!O6+'Versión ordenada'!O4+'Versión ordenada'!O3)</f>
        <v>7.96591338205291E-3</v>
      </c>
      <c r="P31" s="283">
        <f>('Versión ordenada'!P29-'Versión ordenada'!O16)/('Versión ordenada'!P26-'Versión ordenada'!O16)</f>
        <v>5.5079131881639064E-2</v>
      </c>
    </row>
    <row r="32" spans="1:17">
      <c r="B32">
        <f t="shared" si="4"/>
        <v>2010</v>
      </c>
      <c r="C32" s="285">
        <v>1661720.92594458</v>
      </c>
      <c r="D32" s="283">
        <f>I11/C32/1000</f>
        <v>3.8152325556087031E-3</v>
      </c>
      <c r="E32" s="283">
        <f>(I9+I10)/1000/C32</f>
        <v>6.0724907211865608E-3</v>
      </c>
      <c r="F32" s="283">
        <f t="shared" si="1"/>
        <v>1.7719915293996835E-3</v>
      </c>
      <c r="G32" s="283">
        <f>SUM(I7:I11)/1000/C32</f>
        <v>1.1659714806194947E-2</v>
      </c>
      <c r="H32" s="286">
        <v>3164181.9113599998</v>
      </c>
      <c r="I32" s="283">
        <f t="shared" si="2"/>
        <v>1.904159634724085E-3</v>
      </c>
      <c r="J32" s="283">
        <f t="shared" si="3"/>
        <v>1.3563874440919032E-2</v>
      </c>
      <c r="L32" s="282"/>
      <c r="N32" s="290"/>
    </row>
    <row r="33" spans="2:17">
      <c r="B33">
        <f t="shared" si="4"/>
        <v>2011</v>
      </c>
      <c r="C33" s="284">
        <v>2179024.1036307798</v>
      </c>
      <c r="D33" s="283">
        <f>J11/C33/1000</f>
        <v>4.1471117974063477E-3</v>
      </c>
      <c r="E33" s="283">
        <f>(J9+J10)/1000/C33</f>
        <v>5.7219161464184733E-3</v>
      </c>
      <c r="F33" s="283">
        <f t="shared" si="1"/>
        <v>4.4606453108088188E-4</v>
      </c>
      <c r="G33" s="283">
        <f>SUM(J7:J11)/1000/C33</f>
        <v>1.0315092474905703E-2</v>
      </c>
      <c r="H33" s="287">
        <v>4373136.8980900003</v>
      </c>
      <c r="I33" s="283">
        <f t="shared" si="2"/>
        <v>2.0069245176330538E-3</v>
      </c>
      <c r="J33" s="283">
        <f t="shared" si="3"/>
        <v>1.2322016992538758E-2</v>
      </c>
      <c r="L33" s="282"/>
      <c r="N33" s="282"/>
      <c r="O33" s="168">
        <f>'Versión ordenada'!O14+'Versión ordenada'!O6+'Versión ordenada'!O4+'Versión ordenada'!O3</f>
        <v>603971928.92400002</v>
      </c>
    </row>
    <row r="34" spans="2:17">
      <c r="B34">
        <f t="shared" si="4"/>
        <v>2012</v>
      </c>
      <c r="C34" s="285">
        <v>2637913.8482155502</v>
      </c>
      <c r="D34" s="283">
        <f>K11/C34/1000</f>
        <v>4.2338659723687036E-3</v>
      </c>
      <c r="E34" s="283">
        <f>(K9+K10)/1000/C34</f>
        <v>5.0104010333547515E-3</v>
      </c>
      <c r="F34" s="283">
        <f t="shared" si="1"/>
        <v>3.4843258911649438E-4</v>
      </c>
      <c r="G34" s="291">
        <f>SUM(K7:K11)/1000/C34</f>
        <v>9.5926995948399495E-3</v>
      </c>
      <c r="H34" s="286">
        <v>6045492.2702099998</v>
      </c>
      <c r="I34" s="283">
        <f t="shared" si="2"/>
        <v>2.2917701706974048E-3</v>
      </c>
      <c r="J34" s="283">
        <f t="shared" si="3"/>
        <v>1.1884469765537354E-2</v>
      </c>
      <c r="L34" s="282"/>
      <c r="N34" s="292"/>
      <c r="O34" s="168">
        <f>'Versión ordenada'!O12+'Versión ordenada'!O11+'Versión ordenada'!O10+'Versión ordenada'!O9+'Versión ordenada'!O8+'Versión ordenada'!O7</f>
        <v>115166152.45900002</v>
      </c>
      <c r="P34" s="168">
        <v>158948438.52397999</v>
      </c>
    </row>
    <row r="35" spans="2:17">
      <c r="B35">
        <f t="shared" si="4"/>
        <v>2013</v>
      </c>
      <c r="C35" s="284">
        <v>3348308.48822721</v>
      </c>
      <c r="D35" s="283">
        <f>L11/C35/1000</f>
        <v>4.7202312357329948E-3</v>
      </c>
      <c r="E35" s="283">
        <f>(L9+L10)/1000/C35</f>
        <v>5.1760531919136446E-3</v>
      </c>
      <c r="F35" s="283">
        <f>(L7+L8)/1000/C35</f>
        <v>3.4466159556612795E-4</v>
      </c>
      <c r="G35" s="283">
        <f>SUM(L7:L11)/1000/C35</f>
        <v>1.0240946023212768E-2</v>
      </c>
      <c r="H35" s="287">
        <v>7987791.5748500004</v>
      </c>
      <c r="I35" s="283">
        <f t="shared" si="2"/>
        <v>2.3856199639117493E-3</v>
      </c>
      <c r="J35" s="283">
        <f t="shared" si="3"/>
        <v>1.2626565987124517E-2</v>
      </c>
      <c r="L35" s="282"/>
      <c r="N35" s="292"/>
      <c r="O35" s="168">
        <f>'Versión ordenada'!P34+'Versión ordenada'!O16</f>
        <v>167993739.74497998</v>
      </c>
    </row>
    <row r="36" spans="2:17">
      <c r="B36">
        <f t="shared" si="4"/>
        <v>2014</v>
      </c>
      <c r="C36" s="285">
        <v>4579086.4254101003</v>
      </c>
      <c r="D36" s="283">
        <f>M11/C36/1000</f>
        <v>4.8295391120553926E-3</v>
      </c>
      <c r="E36" s="283">
        <f>(M9+M10)/1000/C36</f>
        <v>5.2217912707027666E-3</v>
      </c>
      <c r="F36" s="283">
        <f>G36-E36-D36</f>
        <v>2.7206699246529881E-4</v>
      </c>
      <c r="G36" s="283">
        <f>SUM(M7:M11)/1000/C36</f>
        <v>1.0323397375223458E-2</v>
      </c>
      <c r="H36" s="286">
        <v>10656510.703609999</v>
      </c>
      <c r="I36" s="283">
        <f t="shared" si="2"/>
        <v>2.3272132721660977E-3</v>
      </c>
      <c r="J36" s="283">
        <f t="shared" si="3"/>
        <v>1.2650610647389555E-2</v>
      </c>
      <c r="L36" s="282"/>
      <c r="N36" s="282"/>
      <c r="O36" s="283">
        <f>'Versión ordenada'!O8/'Versión ordenada'!O34</f>
        <v>1.4207470511637576E-2</v>
      </c>
    </row>
    <row r="37" spans="2:17">
      <c r="B37">
        <f t="shared" si="4"/>
        <v>2015</v>
      </c>
      <c r="C37" s="284">
        <v>5854014.4491784303</v>
      </c>
      <c r="D37" s="283">
        <f>N11/C37/1000</f>
        <v>5.8140406520138747E-3</v>
      </c>
      <c r="E37" s="283">
        <f>(N9+N10)/1000/C37</f>
        <v>5.1900566802092528E-3</v>
      </c>
      <c r="F37" s="283">
        <f>G37-E37-D37</f>
        <v>4.3885970308128481E-4</v>
      </c>
      <c r="G37" s="283">
        <f>SUM(N7:N11)/1000/C37</f>
        <v>1.1442957035304412E-2</v>
      </c>
      <c r="H37" s="287">
        <f>15522737358.74/1000</f>
        <v>15522737.35874</v>
      </c>
      <c r="I37" s="283">
        <f t="shared" si="2"/>
        <v>2.6516397411554915E-3</v>
      </c>
      <c r="J37" s="283">
        <f t="shared" si="3"/>
        <v>1.4094596776459904E-2</v>
      </c>
      <c r="L37" s="282"/>
      <c r="N37" s="282"/>
    </row>
    <row r="38" spans="2:17">
      <c r="B38">
        <f t="shared" si="4"/>
        <v>2016</v>
      </c>
      <c r="C38" s="285">
        <v>8188748.7989999996</v>
      </c>
      <c r="D38" s="283">
        <f>O11/C38/1000</f>
        <v>6.1638914543530625E-3</v>
      </c>
      <c r="E38" s="283">
        <f>(O9+O10)/1000/C38</f>
        <v>6.6427176855935214E-3</v>
      </c>
      <c r="F38" s="283">
        <f>G38-E38-D38</f>
        <v>9.2053459594713082E-4</v>
      </c>
      <c r="G38" s="283">
        <f>SUM(O7:O11)/1000/C38</f>
        <v>1.3727143735893715E-2</v>
      </c>
      <c r="H38" s="286">
        <f>21691969836.73/1000</f>
        <v>21691969.83673</v>
      </c>
      <c r="I38" s="283">
        <f t="shared" si="2"/>
        <v>2.6489968576614534E-3</v>
      </c>
      <c r="J38" s="283">
        <f t="shared" si="3"/>
        <v>1.6376140593555168E-2</v>
      </c>
      <c r="L38" s="282"/>
      <c r="N38" s="282"/>
    </row>
    <row r="39" spans="2:17">
      <c r="B39">
        <f t="shared" si="4"/>
        <v>2017</v>
      </c>
      <c r="C39" s="284">
        <v>10558497.343</v>
      </c>
      <c r="D39" s="283">
        <f>'Versión ordenada trimestral'!U10/C39/1000</f>
        <v>5.6935720163679348E-3</v>
      </c>
      <c r="E39" s="283">
        <f>('Versión ordenada trimestral'!U8+'Versión ordenada trimestral'!U9)/1000/C39</f>
        <v>7.4050586646058503E-3</v>
      </c>
      <c r="F39" s="283">
        <f>G39-E39-D39</f>
        <v>4.3378675366495274E-4</v>
      </c>
      <c r="G39" s="283">
        <f>142881993.528/1000/C39</f>
        <v>1.3532417434638738E-2</v>
      </c>
      <c r="H39" s="287">
        <v>30257325.752658799</v>
      </c>
      <c r="I39" s="283">
        <f t="shared" si="2"/>
        <v>2.8656848384508607E-3</v>
      </c>
      <c r="J39" s="283">
        <f t="shared" si="3"/>
        <v>1.6398102273089597E-2</v>
      </c>
      <c r="L39" s="282"/>
      <c r="N39" s="282"/>
      <c r="O39" s="286">
        <f>21691969836.73/1000</f>
        <v>21691969.83673</v>
      </c>
    </row>
    <row r="40" spans="2:17">
      <c r="E40" s="287"/>
      <c r="L40" s="282"/>
      <c r="N40" s="282"/>
      <c r="O40" s="286">
        <f>1945760/1000</f>
        <v>1945.76</v>
      </c>
      <c r="P40" s="168">
        <f>'Versión ordenada'!O39+'Versión ordenada'!O41+'Versión ordenada'!O40+'Versión ordenada'!O34</f>
        <v>158948438.52398002</v>
      </c>
    </row>
    <row r="41" spans="2:17">
      <c r="L41" s="282"/>
      <c r="N41" s="282"/>
      <c r="O41" s="286">
        <f>22088370468.25/1000</f>
        <v>22088370.468249999</v>
      </c>
      <c r="P41" s="168">
        <f>'Versión ordenada'!P40+'Versión ordenada'!O16</f>
        <v>167993739.74498004</v>
      </c>
    </row>
    <row r="42" spans="2:17">
      <c r="L42" s="282"/>
      <c r="N42" s="282"/>
    </row>
    <row r="43" spans="2:17">
      <c r="L43" s="282"/>
      <c r="N43" s="282"/>
    </row>
    <row r="44" spans="2:17">
      <c r="L44" s="282"/>
      <c r="N44" s="282"/>
      <c r="O44" s="283">
        <f>('Versión ordenada'!O7+'Versión ordenada'!O8+'Versión ordenada'!P52+'Versión ordenada'!Q52)/'Versión ordenada'!O45</f>
        <v>0.17636575529222043</v>
      </c>
    </row>
    <row r="45" spans="2:17">
      <c r="L45" s="282"/>
      <c r="N45" s="282"/>
      <c r="O45" s="170">
        <f>167993739749.3/1000</f>
        <v>167993739.74929997</v>
      </c>
    </row>
    <row r="46" spans="2:17">
      <c r="I46">
        <f t="shared" ref="I46:O46" si="5">(I3+I4+I6)/(I9+I10+I11)</f>
        <v>5.3321604953979271</v>
      </c>
      <c r="J46">
        <f t="shared" si="5"/>
        <v>5.625858586113055</v>
      </c>
      <c r="K46">
        <f t="shared" si="5"/>
        <v>6.8610573527958651</v>
      </c>
      <c r="L46">
        <f t="shared" si="5"/>
        <v>6.6733540719620645</v>
      </c>
      <c r="M46">
        <f t="shared" si="5"/>
        <v>6.3703967000540898</v>
      </c>
      <c r="N46">
        <f t="shared" si="5"/>
        <v>6.6747031893173983</v>
      </c>
      <c r="O46">
        <f t="shared" si="5"/>
        <v>5.7133607297364746</v>
      </c>
      <c r="P46">
        <f>('Versión ordenada trimestral'!U3+'Versión ordenada trimestral'!U4+'Versión ordenada trimestral'!U5)/('Versión ordenada trimestral'!U8+'Versión ordenada trimestral'!U9+'Versión ordenada trimestral'!U10)</f>
        <v>6.0435755863455611</v>
      </c>
      <c r="Q46">
        <f>AVERAGE(I46:P46)</f>
        <v>6.1618083389653044</v>
      </c>
    </row>
    <row r="47" spans="2:17">
      <c r="L47" s="282"/>
      <c r="N47" s="282"/>
    </row>
    <row r="48" spans="2:17">
      <c r="L48" s="282"/>
      <c r="N48" s="282"/>
      <c r="O48" s="286">
        <f>22088370468.25/1000</f>
        <v>22088370.468249999</v>
      </c>
      <c r="P48" s="286">
        <f>1945760/1000</f>
        <v>1945.76</v>
      </c>
    </row>
    <row r="49" spans="12:17">
      <c r="L49" s="282"/>
      <c r="N49" s="282"/>
    </row>
    <row r="50" spans="12:17">
      <c r="L50" s="282"/>
      <c r="N50" s="282"/>
      <c r="O50" s="170">
        <v>61284342.353519998</v>
      </c>
      <c r="P50" s="286">
        <v>1610245.75254</v>
      </c>
      <c r="Q50" s="286">
        <v>438.82040000000001</v>
      </c>
    </row>
    <row r="51" spans="12:17">
      <c r="L51" s="282"/>
      <c r="N51" s="282"/>
      <c r="O51" s="288">
        <v>90576617.556669995</v>
      </c>
      <c r="P51" s="287">
        <v>2204642.01553</v>
      </c>
      <c r="Q51" s="287">
        <v>2012.2434000000001</v>
      </c>
    </row>
    <row r="52" spans="12:17">
      <c r="L52" s="282"/>
      <c r="N52" s="282"/>
      <c r="O52" s="170">
        <f>167993739749.3/1000</f>
        <v>167993739.74929997</v>
      </c>
      <c r="P52" s="286">
        <f>22088370468.25/1000</f>
        <v>22088370.468249999</v>
      </c>
      <c r="Q52" s="286">
        <f>1945760/1000</f>
        <v>1945.76</v>
      </c>
    </row>
    <row r="53" spans="12:17">
      <c r="L53" s="282"/>
      <c r="N53" s="282"/>
      <c r="P53" s="283">
        <f>('Versión ordenada'!P50+'Versión ordenada'!Q50+'Versión ordenada'!M7+'Versión ordenada'!M8)/'Versión ordenada'!O50</f>
        <v>4.6610646948974412E-2</v>
      </c>
    </row>
    <row r="54" spans="12:17">
      <c r="L54" s="282"/>
      <c r="N54" s="282"/>
      <c r="P54" s="283">
        <f>('Versión ordenada'!P51+'Versión ordenada'!Q51+'Versión ordenada'!N7+'Versión ordenada'!N8)/'Versión ordenada'!O51</f>
        <v>5.2726028314559401E-2</v>
      </c>
      <c r="Q54" s="283">
        <f>AVERAGE('Versión ordenada'!P53:P54)</f>
        <v>4.966833763176691E-2</v>
      </c>
    </row>
    <row r="55" spans="12:17">
      <c r="L55" s="282"/>
      <c r="N55" s="282"/>
    </row>
    <row r="56" spans="12:17">
      <c r="L56" s="282"/>
      <c r="N56" s="282"/>
    </row>
    <row r="57" spans="12:17">
      <c r="L57" s="282"/>
      <c r="N57" s="282"/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2"/>
  <sheetViews>
    <sheetView zoomScale="85" zoomScaleNormal="85" workbookViewId="0">
      <pane xSplit="1" topLeftCell="T1" activePane="topRight" state="frozen"/>
      <selection pane="topRight" activeCell="A19" sqref="A19"/>
    </sheetView>
    <sheetView workbookViewId="1"/>
  </sheetViews>
  <sheetFormatPr baseColWidth="10" defaultColWidth="9.140625" defaultRowHeight="12.75"/>
  <cols>
    <col min="1" max="1" width="64.5703125"/>
    <col min="2" max="21" width="29.28515625"/>
    <col min="22" max="23" width="18.7109375"/>
    <col min="24" max="1025" width="13.5703125"/>
  </cols>
  <sheetData>
    <row r="1" spans="1:30">
      <c r="A1" s="274" t="s">
        <v>644</v>
      </c>
      <c r="B1" s="470">
        <v>2013</v>
      </c>
      <c r="C1" s="470"/>
      <c r="D1" s="470"/>
      <c r="E1" s="470"/>
      <c r="F1" s="470">
        <v>2014</v>
      </c>
      <c r="G1" s="470"/>
      <c r="H1" s="470"/>
      <c r="I1" s="470"/>
      <c r="J1" s="470">
        <v>2015</v>
      </c>
      <c r="K1" s="470"/>
      <c r="L1" s="470"/>
      <c r="M1" s="470"/>
      <c r="N1" s="470">
        <v>2016</v>
      </c>
      <c r="O1" s="470"/>
      <c r="P1" s="470"/>
      <c r="Q1" s="470"/>
      <c r="R1" s="470">
        <v>2017</v>
      </c>
      <c r="S1" s="470"/>
      <c r="T1" s="470"/>
      <c r="U1" s="470"/>
      <c r="V1" s="293"/>
      <c r="W1" s="294"/>
      <c r="X1" s="294"/>
      <c r="Y1" s="294"/>
    </row>
    <row r="2" spans="1:30">
      <c r="A2" s="275"/>
      <c r="B2" s="276">
        <v>1</v>
      </c>
      <c r="C2" s="277">
        <v>2</v>
      </c>
      <c r="D2" s="276">
        <v>3</v>
      </c>
      <c r="E2" s="277">
        <v>4</v>
      </c>
      <c r="F2" s="276">
        <v>1</v>
      </c>
      <c r="G2" s="277">
        <v>2</v>
      </c>
      <c r="H2" s="276">
        <v>3</v>
      </c>
      <c r="I2" s="277">
        <v>4</v>
      </c>
      <c r="J2" s="276">
        <v>1</v>
      </c>
      <c r="K2" s="277">
        <v>2</v>
      </c>
      <c r="L2" s="276">
        <v>3</v>
      </c>
      <c r="M2" s="277">
        <v>4</v>
      </c>
      <c r="N2" s="276">
        <v>1</v>
      </c>
      <c r="O2" s="277">
        <v>2</v>
      </c>
      <c r="P2" s="276">
        <v>3</v>
      </c>
      <c r="Q2" s="277">
        <v>4</v>
      </c>
      <c r="R2" s="276">
        <v>1</v>
      </c>
      <c r="S2" s="277">
        <v>2</v>
      </c>
      <c r="T2" s="276">
        <v>3</v>
      </c>
      <c r="U2" s="277">
        <v>4</v>
      </c>
      <c r="V2" s="277"/>
      <c r="W2" s="277"/>
      <c r="X2" s="277"/>
      <c r="Y2" s="277"/>
    </row>
    <row r="3" spans="1:30">
      <c r="A3" s="274" t="s">
        <v>334</v>
      </c>
      <c r="B3" s="278"/>
      <c r="C3" s="279"/>
      <c r="D3" s="278"/>
      <c r="E3" s="279"/>
      <c r="F3" s="295">
        <v>36070285.328000002</v>
      </c>
      <c r="G3" s="296">
        <v>81183638.627000004</v>
      </c>
      <c r="H3" s="295">
        <v>122515383.539</v>
      </c>
      <c r="I3" s="296">
        <v>177944678.44499999</v>
      </c>
      <c r="J3" s="295">
        <v>50028990.601999998</v>
      </c>
      <c r="K3" s="296">
        <v>114524114.79899999</v>
      </c>
      <c r="L3" s="295">
        <v>174538184.148</v>
      </c>
      <c r="M3" s="296">
        <v>247068957.90400001</v>
      </c>
      <c r="N3" s="278">
        <v>68331454.202999994</v>
      </c>
      <c r="O3" s="279">
        <v>155237606.65700001</v>
      </c>
      <c r="P3" s="278">
        <v>235245263.653</v>
      </c>
      <c r="Q3" s="279">
        <v>339671185.36900002</v>
      </c>
      <c r="R3" s="278">
        <v>99018619.296000004</v>
      </c>
      <c r="S3" s="279">
        <v>225757680.25600001</v>
      </c>
      <c r="T3" s="278">
        <v>341903082.671</v>
      </c>
      <c r="U3" s="279">
        <v>489836581.64600003</v>
      </c>
      <c r="V3" s="279"/>
      <c r="W3" s="279"/>
      <c r="X3" s="279"/>
      <c r="Y3" s="279"/>
    </row>
    <row r="4" spans="1:30">
      <c r="A4" s="274" t="s">
        <v>371</v>
      </c>
      <c r="B4" s="278"/>
      <c r="C4" s="279"/>
      <c r="D4" s="278"/>
      <c r="E4" s="279"/>
      <c r="F4" s="295">
        <v>20236592.883000001</v>
      </c>
      <c r="G4" s="296">
        <v>45558397.049000002</v>
      </c>
      <c r="H4" s="295">
        <v>68897093.437000006</v>
      </c>
      <c r="I4" s="296">
        <v>99898227.856999993</v>
      </c>
      <c r="J4" s="295">
        <v>30501929.375</v>
      </c>
      <c r="K4" s="296">
        <v>72455321.571999997</v>
      </c>
      <c r="L4" s="295">
        <v>111935650.11399999</v>
      </c>
      <c r="M4" s="296">
        <v>163000273.56200001</v>
      </c>
      <c r="N4" s="278">
        <v>46151557.689000003</v>
      </c>
      <c r="O4" s="279">
        <v>106532288.26800001</v>
      </c>
      <c r="P4" s="278">
        <v>161375538.778</v>
      </c>
      <c r="Q4" s="279">
        <v>232987860.24599999</v>
      </c>
      <c r="R4" s="278">
        <v>64927002.184</v>
      </c>
      <c r="S4" s="279">
        <v>146981187.73300001</v>
      </c>
      <c r="T4" s="278">
        <v>220814189.00999999</v>
      </c>
      <c r="U4" s="279">
        <v>313647752.27100003</v>
      </c>
      <c r="V4" s="279"/>
      <c r="W4" s="279"/>
      <c r="X4" s="279"/>
      <c r="Y4" s="279"/>
    </row>
    <row r="5" spans="1:30">
      <c r="A5" s="274" t="s">
        <v>296</v>
      </c>
      <c r="B5" s="278"/>
      <c r="C5" s="279"/>
      <c r="D5" s="278"/>
      <c r="E5" s="279"/>
      <c r="F5" s="295">
        <v>3157144.852</v>
      </c>
      <c r="G5" s="296">
        <v>7191505.8770000003</v>
      </c>
      <c r="H5" s="295">
        <v>10952680.689999999</v>
      </c>
      <c r="I5" s="296">
        <v>15360402.15</v>
      </c>
      <c r="J5" s="295">
        <v>3897593.281</v>
      </c>
      <c r="K5" s="296">
        <v>9011427.8129999992</v>
      </c>
      <c r="L5" s="295">
        <v>13955214.35</v>
      </c>
      <c r="M5" s="296">
        <v>19902764.967999998</v>
      </c>
      <c r="N5" s="278">
        <v>5378828.1670000004</v>
      </c>
      <c r="O5" s="279">
        <v>12076667.27</v>
      </c>
      <c r="P5" s="278">
        <v>18711251.066</v>
      </c>
      <c r="Q5" s="279">
        <v>26501695.239999998</v>
      </c>
      <c r="R5" s="278">
        <v>6555542.4029999999</v>
      </c>
      <c r="S5" s="279">
        <v>14811684.697000001</v>
      </c>
      <c r="T5" s="278">
        <v>22574800.436999999</v>
      </c>
      <c r="U5" s="279">
        <v>32353394.057</v>
      </c>
      <c r="V5" s="279"/>
      <c r="W5" s="279" t="s">
        <v>654</v>
      </c>
      <c r="X5" s="279" t="s">
        <v>655</v>
      </c>
      <c r="Y5" s="279"/>
      <c r="Z5" t="s">
        <v>656</v>
      </c>
      <c r="AA5" t="s">
        <v>657</v>
      </c>
    </row>
    <row r="6" spans="1:30">
      <c r="A6" s="274" t="s">
        <v>291</v>
      </c>
      <c r="B6" s="278"/>
      <c r="C6" s="279"/>
      <c r="D6" s="278"/>
      <c r="E6" s="279"/>
      <c r="F6" s="295">
        <v>139869.44899999999</v>
      </c>
      <c r="G6" s="296">
        <v>322457.53499999997</v>
      </c>
      <c r="H6" s="295">
        <v>530487.58100000001</v>
      </c>
      <c r="I6" s="296">
        <v>816126.61899999995</v>
      </c>
      <c r="J6" s="295">
        <v>133464.92000000001</v>
      </c>
      <c r="K6" s="296">
        <v>291148.11200000002</v>
      </c>
      <c r="L6" s="295">
        <v>647752.68500000006</v>
      </c>
      <c r="M6" s="296">
        <v>2250046.2409999999</v>
      </c>
      <c r="N6" s="278">
        <v>225466.87700000001</v>
      </c>
      <c r="O6" s="279">
        <v>2082849.7209999999</v>
      </c>
      <c r="P6" s="278">
        <v>2419248.2170000002</v>
      </c>
      <c r="Q6" s="279">
        <v>5901806.8530000001</v>
      </c>
      <c r="R6" s="278">
        <v>211745.766</v>
      </c>
      <c r="S6" s="279">
        <v>500722.77600000001</v>
      </c>
      <c r="T6" s="278">
        <v>834400.22699999996</v>
      </c>
      <c r="U6" s="279">
        <v>1210421.3670000001</v>
      </c>
      <c r="V6" s="279"/>
      <c r="W6" s="279"/>
      <c r="X6" s="279"/>
      <c r="Y6" s="279"/>
      <c r="Z6" t="s">
        <v>658</v>
      </c>
      <c r="AC6" t="s">
        <v>659</v>
      </c>
      <c r="AD6" t="s">
        <v>660</v>
      </c>
    </row>
    <row r="7" spans="1:30">
      <c r="A7" s="274" t="s">
        <v>292</v>
      </c>
      <c r="B7" s="278"/>
      <c r="C7" s="279"/>
      <c r="D7" s="278"/>
      <c r="E7" s="279"/>
      <c r="F7" s="295">
        <v>104458.679</v>
      </c>
      <c r="G7" s="296">
        <v>212476.791</v>
      </c>
      <c r="H7" s="295">
        <v>321666.40000000002</v>
      </c>
      <c r="I7" s="296">
        <v>429691.65399999998</v>
      </c>
      <c r="J7" s="295">
        <v>104818.268</v>
      </c>
      <c r="K7" s="296">
        <v>184116.21400000001</v>
      </c>
      <c r="L7" s="295">
        <v>254325.94899999999</v>
      </c>
      <c r="M7" s="296">
        <v>319044.80200000003</v>
      </c>
      <c r="N7" s="278">
        <v>76822.630999999994</v>
      </c>
      <c r="O7" s="279">
        <v>285968.07299999997</v>
      </c>
      <c r="P7" s="278">
        <v>893721.32499999995</v>
      </c>
      <c r="Q7" s="279">
        <v>1636219.7150000001</v>
      </c>
      <c r="R7" s="278">
        <v>776448.19099999999</v>
      </c>
      <c r="S7" s="279">
        <v>1597262.8540000001</v>
      </c>
      <c r="T7" s="278">
        <v>2496635.091</v>
      </c>
      <c r="U7" s="279">
        <v>3369714.9190000002</v>
      </c>
      <c r="V7" s="279"/>
      <c r="W7" s="279"/>
      <c r="X7" s="279"/>
      <c r="Y7" s="279"/>
      <c r="AB7">
        <v>1</v>
      </c>
      <c r="AC7">
        <v>62979.6</v>
      </c>
      <c r="AD7">
        <v>9485.2000000000007</v>
      </c>
    </row>
    <row r="8" spans="1:30">
      <c r="A8" s="274" t="s">
        <v>336</v>
      </c>
      <c r="B8" s="278"/>
      <c r="C8" s="279"/>
      <c r="D8" s="278"/>
      <c r="E8" s="279"/>
      <c r="F8" s="295">
        <v>5696080.7050000001</v>
      </c>
      <c r="G8" s="296">
        <v>10190957.273</v>
      </c>
      <c r="H8" s="295">
        <v>15370689.454</v>
      </c>
      <c r="I8" s="296">
        <v>20184303.151000001</v>
      </c>
      <c r="J8" s="295">
        <v>6823277.409</v>
      </c>
      <c r="K8" s="296">
        <v>11700334.244000001</v>
      </c>
      <c r="L8" s="295">
        <v>19326045.578000002</v>
      </c>
      <c r="M8" s="296">
        <v>25160076.397999998</v>
      </c>
      <c r="N8" s="278">
        <v>9748901.7870000005</v>
      </c>
      <c r="O8" s="279">
        <v>20962633.758000001</v>
      </c>
      <c r="P8" s="278">
        <v>32716351.600000001</v>
      </c>
      <c r="Q8" s="279">
        <v>46243439.454999998</v>
      </c>
      <c r="R8" s="278">
        <v>17228256.583999999</v>
      </c>
      <c r="S8" s="279">
        <v>33500982.552000001</v>
      </c>
      <c r="T8" s="278">
        <v>49263035.266000003</v>
      </c>
      <c r="U8" s="279">
        <v>66815897.670999996</v>
      </c>
      <c r="V8" s="279"/>
      <c r="W8" s="279">
        <f>'Versión ordenada trimestral'!R3+'Versión ordenada trimestral'!R4+'Versión ordenada trimestral'!R5+'Versión ordenada trimestral'!R13</f>
        <v>171806237.99800003</v>
      </c>
      <c r="X8" s="279">
        <f>'Versión ordenada trimestral'!R8+'Versión ordenada trimestral'!R9+'Versión ordenada trimestral'!R10+'Versión ordenada trimestral'!R11</f>
        <v>35716888.678000003</v>
      </c>
      <c r="Y8" s="279">
        <f>'Versión ordenada trimestral'!R6+'Versión ordenada trimestral'!R7</f>
        <v>988193.95699999994</v>
      </c>
      <c r="Z8" s="168">
        <f>SUM('Versión ordenada trimestral'!AC7:AC9)*1000</f>
        <v>189971300</v>
      </c>
      <c r="AA8" s="168">
        <f>SUM('Versión ordenada trimestral'!AD7:AD9)*1000</f>
        <v>35505000</v>
      </c>
      <c r="AB8">
        <f>'Versión ordenada trimestral'!AB7+1</f>
        <v>2</v>
      </c>
      <c r="AC8">
        <v>60482.8</v>
      </c>
      <c r="AD8">
        <v>9670</v>
      </c>
    </row>
    <row r="9" spans="1:30">
      <c r="A9" s="274" t="s">
        <v>337</v>
      </c>
      <c r="B9" s="278"/>
      <c r="C9" s="279"/>
      <c r="D9" s="278"/>
      <c r="E9" s="279"/>
      <c r="F9" s="295">
        <v>831290.62199999997</v>
      </c>
      <c r="G9" s="296">
        <v>1688408.6470000001</v>
      </c>
      <c r="H9" s="295">
        <v>2690892.6749999998</v>
      </c>
      <c r="I9" s="296">
        <v>3726730.375</v>
      </c>
      <c r="J9" s="295">
        <v>1084482.655</v>
      </c>
      <c r="K9" s="296">
        <v>2247708.4550000001</v>
      </c>
      <c r="L9" s="295">
        <v>3745733.0469999998</v>
      </c>
      <c r="M9" s="296">
        <v>5222590.4019999998</v>
      </c>
      <c r="N9" s="278">
        <v>1719496.561</v>
      </c>
      <c r="O9" s="279">
        <v>3717312.64</v>
      </c>
      <c r="P9" s="278">
        <v>5811416.341</v>
      </c>
      <c r="Q9" s="279">
        <v>8152107.017</v>
      </c>
      <c r="R9" s="278">
        <v>2687608.0759999999</v>
      </c>
      <c r="S9" s="279">
        <v>5376792.5779999997</v>
      </c>
      <c r="T9" s="278">
        <v>8223642.1270000003</v>
      </c>
      <c r="U9" s="279">
        <v>11370394.563999999</v>
      </c>
      <c r="V9" s="279"/>
      <c r="W9" s="279"/>
      <c r="X9" s="279"/>
      <c r="Y9" s="279"/>
      <c r="Z9" s="168"/>
      <c r="AA9" s="168"/>
      <c r="AB9">
        <f>'Versión ordenada trimestral'!AB8+1</f>
        <v>3</v>
      </c>
      <c r="AC9">
        <v>66508.899999999994</v>
      </c>
      <c r="AD9">
        <v>16349.8</v>
      </c>
    </row>
    <row r="10" spans="1:30">
      <c r="A10" s="274" t="s">
        <v>372</v>
      </c>
      <c r="B10" s="278"/>
      <c r="C10" s="279"/>
      <c r="D10" s="278"/>
      <c r="E10" s="279"/>
      <c r="F10" s="295">
        <v>2854720.6979999999</v>
      </c>
      <c r="G10" s="296">
        <v>9326020.2369999997</v>
      </c>
      <c r="H10" s="295">
        <v>15644306.609999999</v>
      </c>
      <c r="I10" s="296">
        <v>22114876.989</v>
      </c>
      <c r="J10" s="295">
        <v>6272976.7060000002</v>
      </c>
      <c r="K10" s="296">
        <v>15301238.25</v>
      </c>
      <c r="L10" s="295">
        <v>24196453.851</v>
      </c>
      <c r="M10" s="296">
        <v>34135560.578000002</v>
      </c>
      <c r="N10" s="278">
        <v>11211122.461999999</v>
      </c>
      <c r="O10" s="279">
        <v>23757662.192000002</v>
      </c>
      <c r="P10" s="278">
        <v>35448987.473999999</v>
      </c>
      <c r="Q10" s="279">
        <v>50474558.744999997</v>
      </c>
      <c r="R10" s="278">
        <v>14853898.513</v>
      </c>
      <c r="S10" s="279">
        <v>28786375.021000002</v>
      </c>
      <c r="T10" s="278">
        <v>44405664.044</v>
      </c>
      <c r="U10" s="279">
        <v>60115565.006999999</v>
      </c>
      <c r="V10" s="279"/>
      <c r="W10" s="279"/>
      <c r="X10" s="279"/>
      <c r="Y10" s="279"/>
      <c r="Z10" s="168"/>
      <c r="AA10" s="168"/>
      <c r="AB10">
        <f>'Versión ordenada trimestral'!AB9+1</f>
        <v>4</v>
      </c>
      <c r="AC10">
        <v>65186.3</v>
      </c>
      <c r="AD10">
        <v>10203.6</v>
      </c>
    </row>
    <row r="11" spans="1:30">
      <c r="A11" s="274" t="s">
        <v>405</v>
      </c>
      <c r="B11" s="278"/>
      <c r="C11" s="279"/>
      <c r="D11" s="278"/>
      <c r="E11" s="279"/>
      <c r="F11" s="295">
        <v>218884.93400000001</v>
      </c>
      <c r="G11" s="296">
        <v>465856.33500000002</v>
      </c>
      <c r="H11" s="295">
        <v>732073.68099999998</v>
      </c>
      <c r="I11" s="296">
        <v>998092.652</v>
      </c>
      <c r="J11" s="295">
        <v>339940.723</v>
      </c>
      <c r="K11" s="296">
        <v>593720.64399999997</v>
      </c>
      <c r="L11" s="295">
        <v>929428.30200000003</v>
      </c>
      <c r="M11" s="296">
        <v>1224387.8119999999</v>
      </c>
      <c r="N11" s="278">
        <v>590577.02599999995</v>
      </c>
      <c r="O11" s="279">
        <v>1321399.912</v>
      </c>
      <c r="P11" s="278">
        <v>2027215.477</v>
      </c>
      <c r="Q11" s="279">
        <v>2758020.679</v>
      </c>
      <c r="R11" s="278">
        <v>947125.505</v>
      </c>
      <c r="S11" s="279">
        <v>1821033.7139999999</v>
      </c>
      <c r="T11" s="278">
        <v>2685327.5120000001</v>
      </c>
      <c r="U11" s="279">
        <v>3609378.409</v>
      </c>
      <c r="V11" s="279"/>
      <c r="W11" s="279">
        <f>'Versión ordenada trimestral'!S30+'Versión ordenada trimestral'!S31+'Versión ordenada trimestral'!S32+'Versión ordenada trimestral'!S40</f>
        <v>218699171.78600001</v>
      </c>
      <c r="X11" s="279">
        <f>'Versión ordenada trimestral'!S35+'Versión ordenada trimestral'!S36+'Versión ordenada trimestral'!S37+'Versión ordenada trimestral'!S38</f>
        <v>33768295.187000006</v>
      </c>
      <c r="Y11" s="279">
        <f>'Versión ordenada trimestral'!S33+'Versión ordenada trimestral'!S34</f>
        <v>1109791.673</v>
      </c>
      <c r="Z11" s="168">
        <f>SUM('Versión ordenada trimestral'!AC10:AC12)*1000</f>
        <v>233361900</v>
      </c>
      <c r="AA11" s="168">
        <f>SUM('Versión ordenada trimestral'!AD10:AD12)*1000</f>
        <v>33988200.000000007</v>
      </c>
      <c r="AB11">
        <f>'Versión ordenada trimestral'!AB10+1</f>
        <v>5</v>
      </c>
      <c r="AC11">
        <v>69835.5</v>
      </c>
      <c r="AD11">
        <v>12031.7</v>
      </c>
    </row>
    <row r="12" spans="1:30">
      <c r="B12" s="278"/>
      <c r="C12" s="279"/>
      <c r="D12" s="278"/>
      <c r="E12" s="279"/>
      <c r="F12" s="295"/>
      <c r="G12" s="296"/>
      <c r="H12" s="295"/>
      <c r="I12" s="296"/>
      <c r="J12" s="295"/>
      <c r="K12" s="296"/>
      <c r="L12" s="295"/>
      <c r="M12" s="296"/>
      <c r="N12" s="278"/>
      <c r="O12" s="279"/>
      <c r="P12" s="278"/>
      <c r="Q12" s="279"/>
      <c r="R12" s="278"/>
      <c r="S12" s="279"/>
      <c r="T12" s="278"/>
      <c r="U12" s="279"/>
      <c r="V12" s="279"/>
      <c r="W12" s="279"/>
      <c r="X12" s="279"/>
      <c r="Y12" s="279"/>
      <c r="Z12" s="168"/>
      <c r="AA12" s="168"/>
      <c r="AB12">
        <f>'Versión ordenada trimestral'!AB11+1</f>
        <v>6</v>
      </c>
      <c r="AC12">
        <v>98340.1</v>
      </c>
      <c r="AD12">
        <v>11752.9</v>
      </c>
    </row>
    <row r="13" spans="1:30">
      <c r="A13" s="274" t="s">
        <v>340</v>
      </c>
      <c r="B13" s="278"/>
      <c r="C13" s="279"/>
      <c r="D13" s="278"/>
      <c r="E13" s="279"/>
      <c r="F13" s="295">
        <v>495741.86700000003</v>
      </c>
      <c r="G13" s="296">
        <v>1113722.727</v>
      </c>
      <c r="H13" s="295">
        <v>1674351.0619999999</v>
      </c>
      <c r="I13" s="296">
        <v>2403841.443</v>
      </c>
      <c r="J13" s="295">
        <v>659269.147</v>
      </c>
      <c r="K13" s="296">
        <v>1549266.101</v>
      </c>
      <c r="L13" s="295">
        <v>2388414.0529999998</v>
      </c>
      <c r="M13" s="296">
        <v>3459687.2220000001</v>
      </c>
      <c r="N13" s="278">
        <v>980927.43099999998</v>
      </c>
      <c r="O13" s="279">
        <v>2220085.963</v>
      </c>
      <c r="P13" s="278">
        <v>3362529.8539999998</v>
      </c>
      <c r="Q13" s="279">
        <v>4811188.0719999997</v>
      </c>
      <c r="R13" s="278">
        <v>1305074.115</v>
      </c>
      <c r="S13" s="279">
        <v>2954857.0980000002</v>
      </c>
      <c r="T13" s="278">
        <v>4437632.9970000004</v>
      </c>
      <c r="U13" s="279">
        <v>6394236.8590000002</v>
      </c>
      <c r="V13" s="279"/>
      <c r="W13" s="279"/>
      <c r="X13" s="279"/>
      <c r="Y13" s="279"/>
      <c r="Z13" s="168"/>
      <c r="AA13" s="168"/>
      <c r="AB13">
        <f>'Versión ordenada trimestral'!AB12+1</f>
        <v>7</v>
      </c>
      <c r="AC13">
        <v>72582</v>
      </c>
      <c r="AD13">
        <v>10945.1</v>
      </c>
    </row>
    <row r="14" spans="1:30">
      <c r="A14" s="274" t="s">
        <v>341</v>
      </c>
      <c r="B14" s="278"/>
      <c r="C14" s="279"/>
      <c r="D14" s="278"/>
      <c r="E14" s="279"/>
      <c r="F14" s="295">
        <v>451980.68900000001</v>
      </c>
      <c r="G14" s="296">
        <v>895142.67599999998</v>
      </c>
      <c r="H14" s="295">
        <v>2371787.534</v>
      </c>
      <c r="I14" s="296">
        <v>4150160.7620000001</v>
      </c>
      <c r="J14" s="295">
        <v>546344.22600000002</v>
      </c>
      <c r="K14" s="296">
        <v>1172551.4650000001</v>
      </c>
      <c r="L14" s="295">
        <v>2005096.625</v>
      </c>
      <c r="M14" s="296">
        <v>2352935.8689999999</v>
      </c>
      <c r="N14" s="278">
        <v>181915.125</v>
      </c>
      <c r="O14" s="279">
        <v>335547.89399999997</v>
      </c>
      <c r="P14" s="278">
        <v>686457.93</v>
      </c>
      <c r="Q14" s="279">
        <v>2316090.2919999999</v>
      </c>
      <c r="R14" s="278"/>
      <c r="S14" s="279"/>
      <c r="T14" s="278"/>
      <c r="U14" s="279"/>
      <c r="V14" s="279"/>
      <c r="W14" s="279">
        <f>'Versión ordenada trimestral'!T30+'Versión ordenada trimestral'!T31+'Versión ordenada trimestral'!T32+'Versión ordenada trimestral'!T40</f>
        <v>199224295.33099997</v>
      </c>
      <c r="X14" s="279">
        <f>'Versión ordenada trimestral'!T35+'Versión ordenada trimestral'!T36+'Versión ordenada trimestral'!T37+'Versión ordenada trimestral'!T38</f>
        <v>35092485.083999999</v>
      </c>
      <c r="Y14" s="279">
        <f>'Versión ordenada trimestral'!T34+'Versión ordenada trimestral'!T33</f>
        <v>1233049.6879999998</v>
      </c>
      <c r="Z14" s="168">
        <f>SUM('Versión ordenada trimestral'!AC13:AC15)*1000</f>
        <v>220696100</v>
      </c>
      <c r="AA14" s="168">
        <f>SUM('Versión ordenada trimestral'!AD13:AD15)*1000</f>
        <v>34712700</v>
      </c>
      <c r="AB14">
        <f>'Versión ordenada trimestral'!AB13+1</f>
        <v>8</v>
      </c>
      <c r="AC14">
        <v>70301.5</v>
      </c>
      <c r="AD14">
        <v>11634.6</v>
      </c>
    </row>
    <row r="15" spans="1:30">
      <c r="A15" s="274" t="s">
        <v>408</v>
      </c>
      <c r="B15" s="278"/>
      <c r="C15" s="279"/>
      <c r="D15" s="278"/>
      <c r="E15" s="279"/>
      <c r="F15" s="295"/>
      <c r="G15" s="296"/>
      <c r="H15" s="295">
        <v>1464565.5530000001</v>
      </c>
      <c r="I15" s="296">
        <v>2358010.21</v>
      </c>
      <c r="J15" s="295">
        <v>979901.29200000002</v>
      </c>
      <c r="K15" s="296">
        <v>2395849.3220000002</v>
      </c>
      <c r="L15" s="295">
        <v>4350310.9220000003</v>
      </c>
      <c r="M15" s="296">
        <v>6768212.335</v>
      </c>
      <c r="N15" s="278">
        <v>1934559.12</v>
      </c>
      <c r="O15" s="279">
        <v>3952059.9</v>
      </c>
      <c r="P15" s="278">
        <v>6196592.4819999998</v>
      </c>
      <c r="Q15" s="279">
        <v>9045301.2219999991</v>
      </c>
      <c r="R15" s="278">
        <v>1677814.2</v>
      </c>
      <c r="S15" s="279">
        <v>3010322.88</v>
      </c>
      <c r="T15" s="278">
        <v>6022590.2999999998</v>
      </c>
      <c r="U15" s="279">
        <v>8156877.2999999998</v>
      </c>
      <c r="V15" s="279"/>
      <c r="W15" s="279"/>
      <c r="X15" s="279"/>
      <c r="Y15" s="279"/>
      <c r="Z15" s="168"/>
      <c r="AA15" s="168"/>
      <c r="AB15">
        <f>'Versión ordenada trimestral'!AB14+1</f>
        <v>9</v>
      </c>
      <c r="AC15">
        <v>77812.600000000006</v>
      </c>
      <c r="AD15">
        <v>12133</v>
      </c>
    </row>
    <row r="16" spans="1:30">
      <c r="B16" s="278"/>
      <c r="C16" s="279"/>
      <c r="D16" s="278"/>
      <c r="E16" s="279"/>
      <c r="F16" s="280"/>
      <c r="G16" s="281"/>
      <c r="H16" s="280"/>
      <c r="I16" s="281"/>
      <c r="J16" s="280"/>
      <c r="K16" s="281"/>
      <c r="L16" s="280"/>
      <c r="M16" s="281"/>
      <c r="N16" s="278"/>
      <c r="O16" s="279"/>
      <c r="P16" s="278"/>
      <c r="Q16" s="279"/>
      <c r="R16" s="278"/>
      <c r="S16" s="279"/>
      <c r="T16" s="278"/>
      <c r="U16" s="279"/>
      <c r="V16" s="279"/>
      <c r="W16" s="279"/>
      <c r="X16" s="279"/>
      <c r="Y16" s="279"/>
      <c r="Z16" s="168"/>
      <c r="AA16" s="168"/>
      <c r="AB16">
        <f>'Versión ordenada trimestral'!AB15+1</f>
        <v>10</v>
      </c>
      <c r="AC16">
        <v>81402.8</v>
      </c>
      <c r="AD16">
        <v>12189.7</v>
      </c>
    </row>
    <row r="17" spans="1:30">
      <c r="A17" s="274" t="s">
        <v>324</v>
      </c>
      <c r="B17" s="280">
        <f>SUM('Versión ordenada trimestral'!B3:B14)</f>
        <v>0</v>
      </c>
      <c r="C17" s="281">
        <f>SUM('Versión ordenada trimestral'!C3:C14)</f>
        <v>0</v>
      </c>
      <c r="D17" s="280">
        <f>SUM('Versión ordenada trimestral'!D3:D14)</f>
        <v>0</v>
      </c>
      <c r="E17" s="281">
        <f>SUM('Versión ordenada trimestral'!E3:E14)</f>
        <v>0</v>
      </c>
      <c r="F17" s="280">
        <f>(SUM('Versión ordenada trimestral'!F3:F14))</f>
        <v>70257050.706</v>
      </c>
      <c r="G17" s="281">
        <f>(SUM('Versión ordenada trimestral'!G3:G14))</f>
        <v>158148583.77400002</v>
      </c>
      <c r="H17" s="280">
        <f>(SUM('Versión ordenada trimestral'!H3:H14))</f>
        <v>241701412.66300005</v>
      </c>
      <c r="I17" s="281">
        <f>(SUM('Versión ordenada trimestral'!I3:I14))</f>
        <v>348027132.09700006</v>
      </c>
      <c r="J17" s="280">
        <f>(SUM('Versión ordenada trimestral'!J3:J14))</f>
        <v>100393087.31200001</v>
      </c>
      <c r="K17" s="281">
        <f>(SUM('Versión ordenada trimestral'!K3:K14))</f>
        <v>229030947.66899997</v>
      </c>
      <c r="L17" s="280">
        <f>(SUM('Versión ordenada trimestral'!L3:L14))</f>
        <v>353922298.70199996</v>
      </c>
      <c r="M17" s="281">
        <f>(SUM('Versión ordenada trimestral'!M3:M14))</f>
        <v>504096325.75800002</v>
      </c>
      <c r="N17" s="280">
        <f>(SUM('Versión ordenada trimestral'!N3:N14))</f>
        <v>144597069.95899999</v>
      </c>
      <c r="O17" s="281">
        <f>(SUM('Versión ordenada trimestral'!O3:O14))</f>
        <v>328530022.34799999</v>
      </c>
      <c r="P17" s="280">
        <f>(SUM('Versión ordenada trimestral'!P3:P14))</f>
        <v>498697981.71499997</v>
      </c>
      <c r="Q17" s="281">
        <f>(SUM('Versión ordenada trimestral'!Q3:Q14))</f>
        <v>721454171.68300021</v>
      </c>
      <c r="R17" s="280">
        <f>(SUM('Versión ordenada trimestral'!R3:R14))</f>
        <v>208511320.63300005</v>
      </c>
      <c r="S17" s="281">
        <f>(SUM('Versión ordenada trimestral'!S3:S14))</f>
        <v>462088579.27900004</v>
      </c>
      <c r="T17" s="280">
        <f>(SUM('Versión ordenada trimestral'!T3:T14))</f>
        <v>697638409.38199997</v>
      </c>
      <c r="U17" s="281">
        <f>(SUM('Versión ordenada trimestral'!U3:U14))</f>
        <v>988723336.7700001</v>
      </c>
      <c r="V17" s="281"/>
      <c r="W17" s="281"/>
      <c r="X17" s="281"/>
      <c r="Y17" s="281"/>
      <c r="Z17" s="168">
        <f>SUM('Versión ordenada trimestral'!AC16:AC18)*1000</f>
        <v>278111400</v>
      </c>
      <c r="AA17" s="168">
        <f>SUM('Versión ordenada trimestral'!AD16:AD18)*1000</f>
        <v>37348600</v>
      </c>
      <c r="AB17">
        <f>'Versión ordenada trimestral'!AB16+1</f>
        <v>11</v>
      </c>
      <c r="AC17">
        <v>80885.8</v>
      </c>
      <c r="AD17">
        <v>12448.9</v>
      </c>
    </row>
    <row r="18" spans="1:30">
      <c r="B18" s="282"/>
      <c r="D18" s="282"/>
      <c r="F18" s="278">
        <f>('Versión ordenada trimestral'!F30)/('Versión ordenada trimestral'!F19+'Versión ordenada trimestral'!F20)*1000/3</f>
        <v>3882.1219021837874</v>
      </c>
      <c r="G18" s="278">
        <f>('Versión ordenada trimestral'!G30)/('Versión ordenada trimestral'!G19+'Versión ordenada trimestral'!G20)*1000/3.5</f>
        <v>4161.1597934000765</v>
      </c>
      <c r="H18" s="278">
        <f>('Versión ordenada trimestral'!H30)/('Versión ordenada trimestral'!H19+'Versión ordenada trimestral'!H20)*1000/3</f>
        <v>4445.0909696298995</v>
      </c>
      <c r="I18" s="278">
        <f>('Versión ordenada trimestral'!I30)/('Versión ordenada trimestral'!I19+'Versión ordenada trimestral'!I20)*1000/3.5</f>
        <v>5104.9575686793823</v>
      </c>
      <c r="J18" s="278">
        <f>('Versión ordenada trimestral'!J30)/('Versión ordenada trimestral'!J19+'Versión ordenada trimestral'!J20)*1000/3</f>
        <v>5358.7162088529749</v>
      </c>
      <c r="K18" s="278">
        <f>('Versión ordenada trimestral'!K30)/('Versión ordenada trimestral'!K19+'Versión ordenada trimestral'!K20)*1000/3.5</f>
        <v>5918.8591722157098</v>
      </c>
      <c r="L18" s="278">
        <f>('Versión ordenada trimestral'!L30)/('Versión ordenada trimestral'!L19+'Versión ordenada trimestral'!L20)*1000/3</f>
        <v>6421.8636896963844</v>
      </c>
      <c r="M18" s="278">
        <f>('Versión ordenada trimestral'!M30)/('Versión ordenada trimestral'!M19+'Versión ordenada trimestral'!M20)*1000/3.5</f>
        <v>6653.9915662267622</v>
      </c>
      <c r="N18" s="278">
        <f>('Versión ordenada trimestral'!N30)/('Versión ordenada trimestral'!N19+'Versión ordenada trimestral'!N20)*1000/3</f>
        <v>7333.3904498171396</v>
      </c>
      <c r="O18" s="278">
        <f>('Versión ordenada trimestral'!O30)/('Versión ordenada trimestral'!O19+'Versión ordenada trimestral'!O20)*1000/3.5</f>
        <v>7988.9505150348041</v>
      </c>
      <c r="P18" s="278">
        <f>('Versión ordenada trimestral'!P30)/('Versión ordenada trimestral'!P19+'Versión ordenada trimestral'!P20)*1000/3</f>
        <v>8570.125409211103</v>
      </c>
      <c r="Q18" s="278">
        <f>('Versión ordenada trimestral'!Q30)/('Versión ordenada trimestral'!Q19+'Versión ordenada trimestral'!Q20)*1000/3.5</f>
        <v>9595.3730280097425</v>
      </c>
      <c r="R18" s="278">
        <f>('Versión ordenada trimestral'!R30)/('Versión ordenada trimestral'!R19+'Versión ordenada trimestral'!R20)*1000/3</f>
        <v>10751.939279253866</v>
      </c>
      <c r="S18" s="278">
        <f>('Versión ordenada trimestral'!S30)/('Versión ordenada trimestral'!S19+'Versión ordenada trimestral'!S20)*1000/3.5</f>
        <v>11772.541459178034</v>
      </c>
      <c r="T18" s="278">
        <f>('Versión ordenada trimestral'!T30)/('Versión ordenada trimestral'!T19+'Versión ordenada trimestral'!T20)*1000/3</f>
        <v>12563.550654585275</v>
      </c>
      <c r="U18" s="278">
        <f>('Versión ordenada trimestral'!U30)/('Versión ordenada trimestral'!U19+'Versión ordenada trimestral'!U20)*1000/3.5</f>
        <v>13703.14292022418</v>
      </c>
      <c r="W18">
        <f>'Versión ordenada trimestral'!Z17+'Versión ordenada trimestral'!Z14+'Versión ordenada trimestral'!Z11+'Versión ordenada trimestral'!Z8</f>
        <v>922140700</v>
      </c>
      <c r="AB18">
        <f>'Versión ordenada trimestral'!AB17+1</f>
        <v>12</v>
      </c>
      <c r="AC18">
        <v>115822.8</v>
      </c>
      <c r="AD18">
        <v>12710</v>
      </c>
    </row>
    <row r="19" spans="1:30" ht="14.25">
      <c r="B19" s="282"/>
      <c r="D19" s="282"/>
      <c r="F19" s="297">
        <f>1755574</f>
        <v>1755574</v>
      </c>
      <c r="G19" s="297">
        <f>1755295</f>
        <v>1755295</v>
      </c>
      <c r="H19" s="297">
        <f>1755642</f>
        <v>1755642</v>
      </c>
      <c r="I19" s="297">
        <f>1756591</f>
        <v>1756591</v>
      </c>
      <c r="J19" s="297">
        <f>1759489</f>
        <v>1759489</v>
      </c>
      <c r="K19" s="297">
        <f>1759544</f>
        <v>1759544</v>
      </c>
      <c r="L19" s="297">
        <f>1759933</f>
        <v>1759933</v>
      </c>
      <c r="M19" s="168">
        <f>1759038</f>
        <v>1759038</v>
      </c>
      <c r="N19" s="297">
        <f>1750169</f>
        <v>1750169</v>
      </c>
      <c r="O19" s="298">
        <f>1750983</f>
        <v>1750983</v>
      </c>
      <c r="P19" s="299">
        <f>1752782</f>
        <v>1752782</v>
      </c>
      <c r="Q19" s="299">
        <f>1748351</f>
        <v>1748351</v>
      </c>
      <c r="R19" s="299">
        <f>1695214</f>
        <v>1695214</v>
      </c>
      <c r="S19" s="299">
        <f>1698850</f>
        <v>1698850</v>
      </c>
      <c r="T19" s="300">
        <f>1701988</f>
        <v>1701988</v>
      </c>
      <c r="U19" s="300">
        <f>1703751</f>
        <v>1703751</v>
      </c>
      <c r="V19" s="300"/>
      <c r="W19">
        <f>'Versión ordenada trimestral'!W14+'Versión ordenada trimestral'!W11+'Versión ordenada trimestral'!W8</f>
        <v>589729705.11500001</v>
      </c>
      <c r="X19">
        <f>'Versión ordenada trimestral'!W19+'Versión ordenada trimestral'!Z17+'Versión ordenada trimestral'!W14-'Versión ordenada trimestral'!Z14</f>
        <v>846369300.44599998</v>
      </c>
      <c r="Y19">
        <f>'Versión ordenada trimestral'!Y14+'Versión ordenada trimestral'!Y11+'Versión ordenada trimestral'!Y8</f>
        <v>3331035.3179999995</v>
      </c>
      <c r="AA19">
        <f>'Versión ordenada trimestral'!AA17+'Versión ordenada trimestral'!AA14+'Versión ordenada trimestral'!AA11+'Versión ordenada trimestral'!AA8</f>
        <v>141554500</v>
      </c>
      <c r="AB19" t="s">
        <v>564</v>
      </c>
      <c r="AC19">
        <v>922140.7</v>
      </c>
      <c r="AD19">
        <v>141554.5</v>
      </c>
    </row>
    <row r="20" spans="1:30" ht="14.25">
      <c r="B20" s="282"/>
      <c r="D20" s="282"/>
      <c r="F20" s="297">
        <f>1341554</f>
        <v>1341554</v>
      </c>
      <c r="G20" s="297">
        <f>1342286</f>
        <v>1342286</v>
      </c>
      <c r="H20" s="297">
        <f>1343788</f>
        <v>1343788</v>
      </c>
      <c r="I20" s="297">
        <f>1345676</f>
        <v>1345676</v>
      </c>
      <c r="J20" s="297">
        <f>1352512</f>
        <v>1352512</v>
      </c>
      <c r="K20" s="297">
        <f>1353755</f>
        <v>1353755</v>
      </c>
      <c r="L20" s="297">
        <f>1355158</f>
        <v>1355158</v>
      </c>
      <c r="M20">
        <f>1355345</f>
        <v>1355345</v>
      </c>
      <c r="N20" s="297">
        <f>1355782</f>
        <v>1355782</v>
      </c>
      <c r="O20" s="298">
        <f>1357101</f>
        <v>1357101</v>
      </c>
      <c r="P20" s="299">
        <f>1359100</f>
        <v>1359100</v>
      </c>
      <c r="Q20" s="299">
        <f>1361062</f>
        <v>1361062</v>
      </c>
      <c r="R20" s="299">
        <f>1374577</f>
        <v>1374577</v>
      </c>
      <c r="S20" s="299">
        <f>1377050</f>
        <v>1377050</v>
      </c>
      <c r="T20" s="300">
        <f>1379556</f>
        <v>1379556</v>
      </c>
      <c r="U20" s="300">
        <f>1380703</f>
        <v>1380703</v>
      </c>
      <c r="V20" s="301">
        <f>U25/(U3+U4+U5)</f>
        <v>7.8731821574269403E-2</v>
      </c>
      <c r="W20">
        <f>'Versión ordenada trimestral'!W14+'Versión ordenada trimestral'!W11+'Versión ordenada trimestral'!W8+'Versión ordenada trimestral'!Z17</f>
        <v>867841105.11500001</v>
      </c>
      <c r="Y20">
        <f>'Versión ordenada trimestral'!Y19+'Versión ordenada trimestral'!Y14</f>
        <v>4564085.0059999991</v>
      </c>
    </row>
    <row r="21" spans="1:30">
      <c r="B21" s="282"/>
      <c r="D21" s="282"/>
      <c r="F21" s="290"/>
      <c r="G21" s="290"/>
      <c r="H21" s="290"/>
      <c r="I21" s="290"/>
      <c r="J21" s="302">
        <f>I18*2/3+I18/3*1.1826</f>
        <v>5415.6793193596677</v>
      </c>
      <c r="K21" s="303">
        <f>I18*1.1826</f>
        <v>6037.1228207202385</v>
      </c>
      <c r="L21" s="304">
        <f>I18*1.1826*2/3+I18*1.1826*1.1249/3</f>
        <v>6288.4683674895577</v>
      </c>
      <c r="M21" s="305">
        <f>I18*1.1826*1.1249</f>
        <v>6791.1594610281963</v>
      </c>
      <c r="N21" s="278">
        <f>I18*1.1826*1.1249*2/3+I18*1.1826*1.1249*1.1535/3</f>
        <v>7138.6404534508056</v>
      </c>
      <c r="O21" s="278">
        <f>I18*1.1826*1.1249*1.1535</f>
        <v>7833.602438296024</v>
      </c>
      <c r="P21" s="278">
        <f>O18*2/3+O18/3*1.1416</f>
        <v>8366.0289793444463</v>
      </c>
      <c r="Q21" s="278">
        <f>O18*1.1416</f>
        <v>9120.1859079637325</v>
      </c>
      <c r="R21" s="278">
        <f>O18*1.1416*2/3+O18*1.1416/3*1.1296</f>
        <v>9514.1779391877662</v>
      </c>
      <c r="S21" s="295">
        <f>O18*1.1416*1.1296</f>
        <v>10302.162001635832</v>
      </c>
      <c r="T21" s="295">
        <f>O18*1.1416*1.1296*2/3+O18*1.1416*1.1296/3*1.1332</f>
        <v>10759.577994508461</v>
      </c>
      <c r="U21" s="303">
        <f>O18*1.1416*1.1296*1.1332</f>
        <v>11674.409980253724</v>
      </c>
      <c r="V21" s="283">
        <f>(U18-U21)/U21</f>
        <v>0.17377605749685729</v>
      </c>
      <c r="Z21">
        <f>'Versión ordenada trimestral'!X8+'Versión ordenada trimestral'!X11+'Versión ordenada trimestral'!X14</f>
        <v>104577668.949</v>
      </c>
      <c r="AA21">
        <f>'Versión ordenada trimestral'!AA8+'Versión ordenada trimestral'!AA11+'Versión ordenada trimestral'!AA14</f>
        <v>104205900</v>
      </c>
    </row>
    <row r="22" spans="1:30">
      <c r="B22" s="282"/>
      <c r="D22" s="282"/>
      <c r="F22" s="282"/>
      <c r="H22" s="282"/>
      <c r="J22" s="306">
        <f t="shared" ref="J22:U22" si="0">(J18-J21)/J18</f>
        <v>-1.0629992014241354E-2</v>
      </c>
      <c r="K22" s="306">
        <f t="shared" si="0"/>
        <v>-1.9980818104218714E-2</v>
      </c>
      <c r="L22" s="306">
        <f t="shared" si="0"/>
        <v>2.0772057560308227E-2</v>
      </c>
      <c r="M22" s="306">
        <f t="shared" si="0"/>
        <v>-2.0614377616233907E-2</v>
      </c>
      <c r="N22" s="306">
        <f t="shared" si="0"/>
        <v>2.6556610847195537E-2</v>
      </c>
      <c r="O22" s="306">
        <f t="shared" si="0"/>
        <v>1.9445367253986962E-2</v>
      </c>
      <c r="P22" s="306">
        <f t="shared" si="0"/>
        <v>2.3814870859100327E-2</v>
      </c>
      <c r="Q22" s="306">
        <f t="shared" si="0"/>
        <v>4.952252701993938E-2</v>
      </c>
      <c r="R22" s="306">
        <f t="shared" si="0"/>
        <v>0.11511982237979995</v>
      </c>
      <c r="S22" s="306">
        <f t="shared" si="0"/>
        <v>0.12489906811038443</v>
      </c>
      <c r="T22" s="306">
        <f t="shared" si="0"/>
        <v>0.14358780488686326</v>
      </c>
      <c r="U22" s="306">
        <f t="shared" si="0"/>
        <v>0.14804873245365424</v>
      </c>
      <c r="V22" s="283">
        <f>(T18-T21)/T18</f>
        <v>0.14358780488686326</v>
      </c>
    </row>
    <row r="23" spans="1:30">
      <c r="B23" s="282"/>
      <c r="D23" s="282"/>
      <c r="F23" s="282"/>
      <c r="J23" s="307"/>
      <c r="K23" s="307"/>
      <c r="L23" s="307"/>
      <c r="M23" s="307"/>
      <c r="N23" s="307"/>
      <c r="O23" s="307"/>
      <c r="P23" s="307">
        <f>(P18-P21)*(P19+P20)/1000*3</f>
        <v>1905372.0190989347</v>
      </c>
      <c r="Q23" s="307">
        <f>(Q18-Q21)*(Q19+Q20)/1000*3.5</f>
        <v>5171435.5297626853</v>
      </c>
      <c r="R23" s="307">
        <f>(R18-R21)*(R19+R20)/1000*3</f>
        <v>11399005.865648553</v>
      </c>
      <c r="S23" s="307">
        <f>(S18-S21)*(S19+S20)/1000*3.5</f>
        <v>15829590.607089201</v>
      </c>
      <c r="T23" s="307">
        <f>(T18-T21)*(T19+T20)/1000*3</f>
        <v>16677063.380471233</v>
      </c>
      <c r="U23" s="307">
        <f>(U18-U21)*(U19+U20)/1000*3.5</f>
        <v>21901367.010682713</v>
      </c>
      <c r="V23" s="168">
        <f>SUM(P23:U23)</f>
        <v>72883834.412753329</v>
      </c>
      <c r="X23" t="s">
        <v>661</v>
      </c>
      <c r="Y23" t="s">
        <v>662</v>
      </c>
    </row>
    <row r="24" spans="1:30">
      <c r="B24" s="282"/>
      <c r="D24" s="282"/>
      <c r="F24" s="282"/>
      <c r="H24" s="282"/>
      <c r="J24" s="282"/>
      <c r="L24" s="308"/>
      <c r="N24" s="282"/>
      <c r="P24" s="306">
        <f t="shared" ref="P24:U24" si="1">P23/P30</f>
        <v>2.3814870859100327E-2</v>
      </c>
      <c r="Q24" s="306">
        <f t="shared" si="1"/>
        <v>4.952252701993938E-2</v>
      </c>
      <c r="R24" s="306">
        <f t="shared" si="1"/>
        <v>0.11511982237979995</v>
      </c>
      <c r="S24" s="306">
        <f t="shared" si="1"/>
        <v>0.1248990681103844</v>
      </c>
      <c r="T24" s="306">
        <f t="shared" si="1"/>
        <v>0.14358780488686324</v>
      </c>
      <c r="U24" s="306">
        <f t="shared" si="1"/>
        <v>0.14804873245365424</v>
      </c>
      <c r="V24" s="283"/>
      <c r="W24">
        <v>168872650</v>
      </c>
      <c r="X24" s="168">
        <f>W24-V23</f>
        <v>95988815.587246671</v>
      </c>
      <c r="Y24" s="168">
        <f>X24*100/Y26</f>
        <v>46349017.766316123</v>
      </c>
      <c r="AB24" s="309">
        <v>408144531.02899998</v>
      </c>
    </row>
    <row r="25" spans="1:30">
      <c r="B25" s="282"/>
      <c r="D25" s="282"/>
      <c r="F25" s="282"/>
      <c r="H25" s="282"/>
      <c r="J25" s="282"/>
      <c r="L25" s="308"/>
      <c r="N25" s="282"/>
      <c r="O25">
        <f>O19+O20</f>
        <v>3108084</v>
      </c>
      <c r="P25">
        <f>P19+P20</f>
        <v>3111882</v>
      </c>
      <c r="Q25">
        <f>Q19+Q20</f>
        <v>3109413</v>
      </c>
      <c r="R25">
        <f>R19+R20</f>
        <v>3069791</v>
      </c>
      <c r="S25" s="306">
        <f>U25/(U3+U4+U5)</f>
        <v>7.8731821574269403E-2</v>
      </c>
      <c r="T25" s="306" t="s">
        <v>663</v>
      </c>
      <c r="U25" s="310">
        <f>SUM(R23:U23)</f>
        <v>65807026.863891706</v>
      </c>
      <c r="V25" s="311">
        <f>V23-U25</f>
        <v>7076807.5488616228</v>
      </c>
      <c r="W25" s="312" t="s">
        <v>664</v>
      </c>
      <c r="Z25" s="309">
        <v>59656979</v>
      </c>
      <c r="AB25" s="309">
        <v>59656979</v>
      </c>
      <c r="AC25" s="283">
        <f>AB25/AC26</f>
        <v>7.7999505596864305E-2</v>
      </c>
      <c r="AD25" t="s">
        <v>665</v>
      </c>
    </row>
    <row r="26" spans="1:30">
      <c r="B26" s="282"/>
      <c r="D26" s="282"/>
      <c r="F26" s="282"/>
      <c r="H26" s="282"/>
      <c r="J26" s="282"/>
      <c r="L26" s="308"/>
      <c r="N26" s="282"/>
      <c r="P26" s="313">
        <f>(P18-P21)</f>
        <v>204.09642986665676</v>
      </c>
      <c r="Q26" s="313">
        <f>(Q18-Q21)</f>
        <v>475.18712004601002</v>
      </c>
      <c r="R26" s="307">
        <f>R21*(R20+R19)*3/1000</f>
        <v>87619613.430351451</v>
      </c>
      <c r="S26" s="307">
        <f>S21*(S20+S19)*3.5/1000</f>
        <v>110909470.3529108</v>
      </c>
      <c r="T26" s="307">
        <f>T21*(T20+T19)*3/1000</f>
        <v>99468339.034528747</v>
      </c>
      <c r="U26" s="307">
        <f>U21*(U20+U19)*3.5/1000</f>
        <v>126032131.96431732</v>
      </c>
      <c r="V26" s="174">
        <f>(U30+U31+U32)/W26*1000/3.5</f>
        <v>10557.185324941938</v>
      </c>
      <c r="W26" s="314">
        <v>6780640</v>
      </c>
      <c r="Y26">
        <v>207.09999955383299</v>
      </c>
      <c r="Z26" s="283">
        <f>Z25/(AC26+AD26)</f>
        <v>7.502943960177054E-2</v>
      </c>
      <c r="AB26" s="283">
        <f>AB25/(AB24+AB25)</f>
        <v>0.12752626428311817</v>
      </c>
      <c r="AC26" s="315">
        <v>764837912.02900004</v>
      </c>
      <c r="AD26" s="309">
        <v>30276370</v>
      </c>
    </row>
    <row r="27" spans="1:30">
      <c r="B27" s="282"/>
      <c r="D27" s="282"/>
      <c r="F27" s="282"/>
      <c r="H27" s="282"/>
      <c r="J27" s="282"/>
      <c r="L27" s="308"/>
      <c r="N27" s="282"/>
      <c r="P27" s="306"/>
      <c r="Q27" s="313"/>
      <c r="R27" s="307">
        <f>SUM(R26:U26)</f>
        <v>424029554.78210831</v>
      </c>
      <c r="T27" s="306">
        <f>U25/(R27+U25)</f>
        <v>0.13434485975457378</v>
      </c>
      <c r="U27" s="306">
        <f>U25/(U3+U4)</f>
        <v>8.1902065897266854E-2</v>
      </c>
      <c r="V27" s="316">
        <f>(U26+U31+U32)/W26*1000/3.5</f>
        <v>9634.332403739274</v>
      </c>
      <c r="W27" s="283">
        <f>(V26-V27)/V27</f>
        <v>9.5787946951517558E-2</v>
      </c>
      <c r="X27">
        <v>1202579000</v>
      </c>
      <c r="Y27" s="168">
        <f>X27*100/Y26</f>
        <v>580675520.32389307</v>
      </c>
    </row>
    <row r="28" spans="1:30">
      <c r="A28" s="274" t="s">
        <v>644</v>
      </c>
      <c r="B28" s="470">
        <v>2013</v>
      </c>
      <c r="C28" s="470"/>
      <c r="D28" s="470"/>
      <c r="E28" s="470"/>
      <c r="F28" s="470">
        <v>2014</v>
      </c>
      <c r="G28" s="470"/>
      <c r="H28" s="470"/>
      <c r="I28" s="470"/>
      <c r="J28" s="470">
        <v>2015</v>
      </c>
      <c r="K28" s="470"/>
      <c r="L28" s="470"/>
      <c r="M28" s="470"/>
      <c r="N28" s="470">
        <v>2016</v>
      </c>
      <c r="O28" s="470"/>
      <c r="P28" s="470"/>
      <c r="Q28" s="470"/>
      <c r="R28" s="470" t="s">
        <v>666</v>
      </c>
      <c r="S28" s="470"/>
      <c r="T28" s="470"/>
      <c r="U28" s="470"/>
      <c r="V28" s="293"/>
      <c r="W28" s="294"/>
      <c r="X28" s="294"/>
      <c r="Y28" s="294"/>
      <c r="AA28">
        <f>'Versión ordenada trimestral'!AA21+'Versión ordenada trimestral'!AA17</f>
        <v>141554500</v>
      </c>
    </row>
    <row r="29" spans="1:30">
      <c r="A29" s="275"/>
      <c r="B29" s="276">
        <v>1</v>
      </c>
      <c r="C29" s="277">
        <v>2</v>
      </c>
      <c r="D29" s="276">
        <v>3</v>
      </c>
      <c r="E29" s="277">
        <v>4</v>
      </c>
      <c r="F29" s="276">
        <v>1</v>
      </c>
      <c r="G29" s="277">
        <v>2</v>
      </c>
      <c r="H29" s="276">
        <v>3</v>
      </c>
      <c r="I29" s="277">
        <v>4</v>
      </c>
      <c r="J29" s="276">
        <v>1</v>
      </c>
      <c r="K29" s="277">
        <v>2</v>
      </c>
      <c r="L29" s="276">
        <v>3</v>
      </c>
      <c r="M29" s="277">
        <v>4</v>
      </c>
      <c r="N29" s="276">
        <v>1</v>
      </c>
      <c r="O29" s="277">
        <v>2</v>
      </c>
      <c r="P29" s="276">
        <v>3</v>
      </c>
      <c r="Q29" s="277">
        <v>4</v>
      </c>
      <c r="R29" s="276">
        <v>1</v>
      </c>
      <c r="S29" s="277">
        <v>2</v>
      </c>
      <c r="T29" s="276">
        <v>3</v>
      </c>
      <c r="U29" s="277">
        <v>4</v>
      </c>
      <c r="V29" s="277"/>
      <c r="W29" s="277"/>
      <c r="X29" s="277"/>
      <c r="Y29" s="277"/>
      <c r="Z29" s="283">
        <f>(Z30-Z25)/Z25</f>
        <v>0.17112175593068499</v>
      </c>
    </row>
    <row r="30" spans="1:30">
      <c r="A30" s="274" t="s">
        <v>334</v>
      </c>
      <c r="B30" s="278"/>
      <c r="C30" s="279"/>
      <c r="D30" s="278"/>
      <c r="E30" s="279"/>
      <c r="F30" s="295">
        <f>'Versión ordenada trimestral'!F3</f>
        <v>36070285.328000002</v>
      </c>
      <c r="G30" s="296">
        <f>'Versión ordenada trimestral'!G3-'Versión ordenada trimestral'!F3</f>
        <v>45113353.299000002</v>
      </c>
      <c r="H30" s="295">
        <f>'Versión ordenada trimestral'!H3-'Versión ordenada trimestral'!G3</f>
        <v>41331744.912</v>
      </c>
      <c r="I30" s="296">
        <f>'Versión ordenada trimestral'!I3-'Versión ordenada trimestral'!H3</f>
        <v>55429294.905999988</v>
      </c>
      <c r="J30" s="295">
        <f>'Versión ordenada trimestral'!J3</f>
        <v>50028990.601999998</v>
      </c>
      <c r="K30" s="296">
        <f>'Versión ordenada trimestral'!K3-'Versión ordenada trimestral'!J3</f>
        <v>64495124.196999997</v>
      </c>
      <c r="L30" s="295">
        <f>'Versión ordenada trimestral'!L3-'Versión ordenada trimestral'!K3</f>
        <v>60014069.349000007</v>
      </c>
      <c r="M30" s="296">
        <f>'Versión ordenada trimestral'!M3-'Versión ordenada trimestral'!L3</f>
        <v>72530773.756000012</v>
      </c>
      <c r="N30" s="278">
        <f>'Versión ordenada trimestral'!N3</f>
        <v>68331454.202999994</v>
      </c>
      <c r="O30" s="279">
        <f>'Versión ordenada trimestral'!O3-'Versión ordenada trimestral'!N3</f>
        <v>86906152.454000011</v>
      </c>
      <c r="P30" s="278">
        <f>'Versión ordenada trimestral'!P3-'Versión ordenada trimestral'!O3</f>
        <v>80007656.995999992</v>
      </c>
      <c r="Q30" s="279">
        <f>'Versión ordenada trimestral'!Q3-'Versión ordenada trimestral'!P3</f>
        <v>104425921.71600002</v>
      </c>
      <c r="R30" s="278">
        <f>'Versión ordenada trimestral'!R3</f>
        <v>99018619.296000004</v>
      </c>
      <c r="S30" s="279">
        <f>'Versión ordenada trimestral'!S3-'Versión ordenada trimestral'!R3</f>
        <v>126739060.96000001</v>
      </c>
      <c r="T30" s="278">
        <f>'Versión ordenada trimestral'!T3-'Versión ordenada trimestral'!S3</f>
        <v>116145402.41499999</v>
      </c>
      <c r="U30" s="279">
        <f>'Versión ordenada trimestral'!U3-'Versión ordenada trimestral'!T3</f>
        <v>147933498.97500002</v>
      </c>
      <c r="V30" s="279"/>
      <c r="W30" s="279"/>
      <c r="X30" s="279"/>
      <c r="Y30" s="279"/>
      <c r="Z30" s="309">
        <v>69865586</v>
      </c>
      <c r="AC30" s="317">
        <v>956068987.43599999</v>
      </c>
      <c r="AD30" s="309">
        <v>36531913.25</v>
      </c>
    </row>
    <row r="31" spans="1:30">
      <c r="A31" s="318" t="s">
        <v>371</v>
      </c>
      <c r="B31" s="278"/>
      <c r="C31" s="279"/>
      <c r="D31" s="278"/>
      <c r="E31" s="279"/>
      <c r="F31" s="295">
        <f>'Versión ordenada trimestral'!F4</f>
        <v>20236592.883000001</v>
      </c>
      <c r="G31" s="296">
        <f>'Versión ordenada trimestral'!G4-'Versión ordenada trimestral'!F4</f>
        <v>25321804.166000001</v>
      </c>
      <c r="H31" s="295">
        <f>'Versión ordenada trimestral'!H4-'Versión ordenada trimestral'!G4</f>
        <v>23338696.388000004</v>
      </c>
      <c r="I31" s="296">
        <f>'Versión ordenada trimestral'!I4-'Versión ordenada trimestral'!H4</f>
        <v>31001134.419999987</v>
      </c>
      <c r="J31" s="295">
        <f>'Versión ordenada trimestral'!J4</f>
        <v>30501929.375</v>
      </c>
      <c r="K31" s="296">
        <f>'Versión ordenada trimestral'!K4-'Versión ordenada trimestral'!J4</f>
        <v>41953392.196999997</v>
      </c>
      <c r="L31" s="295">
        <f>'Versión ordenada trimestral'!L4-'Versión ordenada trimestral'!K4</f>
        <v>39480328.541999996</v>
      </c>
      <c r="M31" s="296">
        <f>'Versión ordenada trimestral'!M4-'Versión ordenada trimestral'!L4</f>
        <v>51064623.448000014</v>
      </c>
      <c r="N31" s="278">
        <f>'Versión ordenada trimestral'!N4</f>
        <v>46151557.689000003</v>
      </c>
      <c r="O31" s="279">
        <f>'Versión ordenada trimestral'!O4-'Versión ordenada trimestral'!N4</f>
        <v>60380730.579000004</v>
      </c>
      <c r="P31" s="278">
        <f>'Versión ordenada trimestral'!P4-'Versión ordenada trimestral'!O4</f>
        <v>54843250.50999999</v>
      </c>
      <c r="Q31" s="279">
        <f>'Versión ordenada trimestral'!Q4-'Versión ordenada trimestral'!P4</f>
        <v>71612321.467999995</v>
      </c>
      <c r="R31" s="278">
        <f>'Versión ordenada trimestral'!R4</f>
        <v>64927002.184</v>
      </c>
      <c r="S31" s="279">
        <f>'Versión ordenada trimestral'!S4-'Versión ordenada trimestral'!R4</f>
        <v>82054185.54900001</v>
      </c>
      <c r="T31" s="278">
        <f>'Versión ordenada trimestral'!T4-'Versión ordenada trimestral'!S4</f>
        <v>73833001.27699998</v>
      </c>
      <c r="U31" s="279">
        <f>'Versión ordenada trimestral'!U4-'Versión ordenada trimestral'!T4</f>
        <v>92833563.261000037</v>
      </c>
      <c r="V31" s="279"/>
      <c r="W31" s="279"/>
      <c r="X31" s="279"/>
      <c r="Y31" s="279"/>
      <c r="Z31" s="283">
        <f>Z30/(AC30+AD30)</f>
        <v>7.0386381829509667E-2</v>
      </c>
      <c r="AC31" s="283">
        <f>Z30/(AC30-Z30)</f>
        <v>7.8836964388525388E-2</v>
      </c>
    </row>
    <row r="32" spans="1:30">
      <c r="A32" s="318" t="s">
        <v>296</v>
      </c>
      <c r="B32" s="278"/>
      <c r="C32" s="279"/>
      <c r="D32" s="278"/>
      <c r="E32" s="279"/>
      <c r="F32" s="295">
        <f>'Versión ordenada trimestral'!F5</f>
        <v>3157144.852</v>
      </c>
      <c r="G32" s="296">
        <f>'Versión ordenada trimestral'!G5-'Versión ordenada trimestral'!F5</f>
        <v>4034361.0250000004</v>
      </c>
      <c r="H32" s="295">
        <f>'Versión ordenada trimestral'!H5-'Versión ordenada trimestral'!G5</f>
        <v>3761174.8129999992</v>
      </c>
      <c r="I32" s="296">
        <f>'Versión ordenada trimestral'!I5-'Versión ordenada trimestral'!H5</f>
        <v>4407721.4600000009</v>
      </c>
      <c r="J32" s="295">
        <f>'Versión ordenada trimestral'!J5</f>
        <v>3897593.281</v>
      </c>
      <c r="K32" s="296">
        <f>'Versión ordenada trimestral'!K5-'Versión ordenada trimestral'!J5</f>
        <v>5113834.5319999997</v>
      </c>
      <c r="L32" s="295">
        <f>'Versión ordenada trimestral'!L5-'Versión ordenada trimestral'!K5</f>
        <v>4943786.5370000005</v>
      </c>
      <c r="M32" s="296">
        <f>'Versión ordenada trimestral'!M5-'Versión ordenada trimestral'!L5</f>
        <v>5947550.6179999989</v>
      </c>
      <c r="N32" s="278">
        <f>'Versión ordenada trimestral'!N5</f>
        <v>5378828.1670000004</v>
      </c>
      <c r="O32" s="279">
        <f>'Versión ordenada trimestral'!O5-'Versión ordenada trimestral'!N5</f>
        <v>6697839.1029999992</v>
      </c>
      <c r="P32" s="278">
        <f>'Versión ordenada trimestral'!P5-'Versión ordenada trimestral'!O5</f>
        <v>6634583.7960000001</v>
      </c>
      <c r="Q32" s="279">
        <f>'Versión ordenada trimestral'!Q5-'Versión ordenada trimestral'!P5</f>
        <v>7790444.1739999987</v>
      </c>
      <c r="R32" s="278">
        <f>'Versión ordenada trimestral'!R5</f>
        <v>6555542.4029999999</v>
      </c>
      <c r="S32" s="279">
        <f>'Versión ordenada trimestral'!S5-'Versión ordenada trimestral'!R5</f>
        <v>8256142.2940000007</v>
      </c>
      <c r="T32" s="278">
        <f>'Versión ordenada trimestral'!T5-'Versión ordenada trimestral'!S5</f>
        <v>7763115.7399999984</v>
      </c>
      <c r="U32" s="279">
        <f>'Versión ordenada trimestral'!U5-'Versión ordenada trimestral'!T5</f>
        <v>9778593.620000001</v>
      </c>
      <c r="V32" s="279"/>
      <c r="W32" s="279"/>
      <c r="X32" s="279"/>
      <c r="Y32" s="279"/>
      <c r="AA32" s="319" t="s">
        <v>667</v>
      </c>
      <c r="AB32" s="283">
        <f>(AA33-AA32)/AA32</f>
        <v>0.25002823787813111</v>
      </c>
    </row>
    <row r="33" spans="1:30">
      <c r="A33" s="318" t="s">
        <v>291</v>
      </c>
      <c r="B33" s="278"/>
      <c r="C33" s="279"/>
      <c r="D33" s="278"/>
      <c r="E33" s="279"/>
      <c r="F33" s="295">
        <f>'Versión ordenada trimestral'!F6</f>
        <v>139869.44899999999</v>
      </c>
      <c r="G33" s="296">
        <f>'Versión ordenada trimestral'!G6-'Versión ordenada trimestral'!F6</f>
        <v>182588.08599999998</v>
      </c>
      <c r="H33" s="295">
        <f>'Versión ordenada trimestral'!H6-'Versión ordenada trimestral'!G6</f>
        <v>208030.04600000003</v>
      </c>
      <c r="I33" s="296">
        <f>'Versión ordenada trimestral'!I6-'Versión ordenada trimestral'!H6</f>
        <v>285639.03799999994</v>
      </c>
      <c r="J33" s="295">
        <f>'Versión ordenada trimestral'!J6</f>
        <v>133464.92000000001</v>
      </c>
      <c r="K33" s="296">
        <f>'Versión ordenada trimestral'!K6-'Versión ordenada trimestral'!J6</f>
        <v>157683.19200000001</v>
      </c>
      <c r="L33" s="295">
        <f>'Versión ordenada trimestral'!L6-'Versión ordenada trimestral'!K6</f>
        <v>356604.57300000003</v>
      </c>
      <c r="M33" s="296">
        <f>'Versión ordenada trimestral'!M6-'Versión ordenada trimestral'!L6</f>
        <v>1602293.5559999999</v>
      </c>
      <c r="N33" s="278">
        <f>'Versión ordenada trimestral'!N6</f>
        <v>225466.87700000001</v>
      </c>
      <c r="O33" s="279">
        <f>'Versión ordenada trimestral'!O6-'Versión ordenada trimestral'!N6</f>
        <v>1857382.8439999998</v>
      </c>
      <c r="P33" s="278">
        <f>'Versión ordenada trimestral'!P6-'Versión ordenada trimestral'!O6</f>
        <v>336398.49600000028</v>
      </c>
      <c r="Q33" s="279">
        <f>'Versión ordenada trimestral'!Q6-'Versión ordenada trimestral'!P6</f>
        <v>3482558.6359999999</v>
      </c>
      <c r="R33" s="278">
        <f>'Versión ordenada trimestral'!R6</f>
        <v>211745.766</v>
      </c>
      <c r="S33" s="279">
        <f>'Versión ordenada trimestral'!S6-'Versión ordenada trimestral'!R6</f>
        <v>288977.01</v>
      </c>
      <c r="T33" s="278">
        <f>'Versión ordenada trimestral'!T6-'Versión ordenada trimestral'!S6</f>
        <v>333677.45099999994</v>
      </c>
      <c r="U33" s="279">
        <f>'Versión ordenada trimestral'!U6-'Versión ordenada trimestral'!T6</f>
        <v>376021.14000000013</v>
      </c>
      <c r="V33" s="279"/>
      <c r="W33" s="279"/>
      <c r="X33" s="279"/>
      <c r="Y33" s="279"/>
      <c r="AA33" s="319" t="s">
        <v>668</v>
      </c>
    </row>
    <row r="34" spans="1:30">
      <c r="A34" s="318" t="s">
        <v>292</v>
      </c>
      <c r="B34" s="278"/>
      <c r="C34" s="279"/>
      <c r="D34" s="278"/>
      <c r="E34" s="279"/>
      <c r="F34" s="295">
        <f>'Versión ordenada trimestral'!F7</f>
        <v>104458.679</v>
      </c>
      <c r="G34" s="296">
        <f>'Versión ordenada trimestral'!G7-'Versión ordenada trimestral'!F7</f>
        <v>108018.11199999999</v>
      </c>
      <c r="H34" s="295">
        <f>'Versión ordenada trimestral'!H7-'Versión ordenada trimestral'!G7</f>
        <v>109189.60900000003</v>
      </c>
      <c r="I34" s="296">
        <f>'Versión ordenada trimestral'!I7-'Versión ordenada trimestral'!H7</f>
        <v>108025.25399999996</v>
      </c>
      <c r="J34" s="295">
        <f>'Versión ordenada trimestral'!J7</f>
        <v>104818.268</v>
      </c>
      <c r="K34" s="296">
        <f>'Versión ordenada trimestral'!K7-'Versión ordenada trimestral'!J7</f>
        <v>79297.946000000011</v>
      </c>
      <c r="L34" s="295">
        <f>'Versión ordenada trimestral'!L7-'Versión ordenada trimestral'!K7</f>
        <v>70209.734999999986</v>
      </c>
      <c r="M34" s="296">
        <f>'Versión ordenada trimestral'!M7-'Versión ordenada trimestral'!L7</f>
        <v>64718.853000000032</v>
      </c>
      <c r="N34" s="278">
        <f>'Versión ordenada trimestral'!N7</f>
        <v>76822.630999999994</v>
      </c>
      <c r="O34" s="279">
        <f>'Versión ordenada trimestral'!O7-'Versión ordenada trimestral'!N7</f>
        <v>209145.44199999998</v>
      </c>
      <c r="P34" s="278">
        <f>'Versión ordenada trimestral'!P7-'Versión ordenada trimestral'!O7</f>
        <v>607753.25199999998</v>
      </c>
      <c r="Q34" s="279">
        <f>'Versión ordenada trimestral'!Q7-'Versión ordenada trimestral'!P7</f>
        <v>742498.39000000013</v>
      </c>
      <c r="R34" s="278">
        <f>'Versión ordenada trimestral'!R7</f>
        <v>776448.19099999999</v>
      </c>
      <c r="S34" s="279">
        <f>'Versión ordenada trimestral'!S7-'Versión ordenada trimestral'!R7</f>
        <v>820814.66300000006</v>
      </c>
      <c r="T34" s="278">
        <f>'Versión ordenada trimestral'!T7-'Versión ordenada trimestral'!S7</f>
        <v>899372.23699999996</v>
      </c>
      <c r="U34" s="279">
        <f>'Versión ordenada trimestral'!U7-'Versión ordenada trimestral'!T7</f>
        <v>873079.82800000021</v>
      </c>
      <c r="V34" s="279"/>
      <c r="W34" s="279"/>
      <c r="X34" s="279"/>
      <c r="Y34" s="279"/>
    </row>
    <row r="35" spans="1:30">
      <c r="A35" s="318" t="s">
        <v>336</v>
      </c>
      <c r="B35" s="278"/>
      <c r="C35" s="279"/>
      <c r="D35" s="278"/>
      <c r="E35" s="279"/>
      <c r="F35" s="295">
        <f>'Versión ordenada trimestral'!F8</f>
        <v>5696080.7050000001</v>
      </c>
      <c r="G35" s="296">
        <f>'Versión ordenada trimestral'!G8-'Versión ordenada trimestral'!F8</f>
        <v>4494876.568</v>
      </c>
      <c r="H35" s="295">
        <f>'Versión ordenada trimestral'!H8-'Versión ordenada trimestral'!G8</f>
        <v>5179732.1809999999</v>
      </c>
      <c r="I35" s="296">
        <f>'Versión ordenada trimestral'!I8-'Versión ordenada trimestral'!H8</f>
        <v>4813613.6970000006</v>
      </c>
      <c r="J35" s="295">
        <f>'Versión ordenada trimestral'!J8</f>
        <v>6823277.409</v>
      </c>
      <c r="K35" s="296">
        <f>'Versión ordenada trimestral'!K8-'Versión ordenada trimestral'!J8</f>
        <v>4877056.8350000009</v>
      </c>
      <c r="L35" s="295">
        <f>'Versión ordenada trimestral'!L8-'Versión ordenada trimestral'!K8</f>
        <v>7625711.3340000007</v>
      </c>
      <c r="M35" s="296">
        <f>'Versión ordenada trimestral'!M8-'Versión ordenada trimestral'!L8</f>
        <v>5834030.8199999966</v>
      </c>
      <c r="N35" s="278">
        <f>'Versión ordenada trimestral'!N8</f>
        <v>9748901.7870000005</v>
      </c>
      <c r="O35" s="279">
        <f>'Versión ordenada trimestral'!O8-'Versión ordenada trimestral'!N8</f>
        <v>11213731.971000001</v>
      </c>
      <c r="P35" s="278">
        <f>'Versión ordenada trimestral'!P8-'Versión ordenada trimestral'!O8</f>
        <v>11753717.842</v>
      </c>
      <c r="Q35" s="279">
        <f>'Versión ordenada trimestral'!Q8-'Versión ordenada trimestral'!P8</f>
        <v>13527087.854999997</v>
      </c>
      <c r="R35" s="278">
        <f>'Versión ordenada trimestral'!R8</f>
        <v>17228256.583999999</v>
      </c>
      <c r="S35" s="279">
        <f>'Versión ordenada trimestral'!S8-'Versión ordenada trimestral'!R8</f>
        <v>16272725.968000002</v>
      </c>
      <c r="T35" s="278">
        <f>'Versión ordenada trimestral'!T8-'Versión ordenada trimestral'!S8</f>
        <v>15762052.714000002</v>
      </c>
      <c r="U35" s="279">
        <f>'Versión ordenada trimestral'!U8-'Versión ordenada trimestral'!T8</f>
        <v>17552862.404999994</v>
      </c>
      <c r="V35" s="279"/>
      <c r="W35" s="279"/>
      <c r="X35" s="279"/>
      <c r="Y35" s="279"/>
      <c r="Z35" s="283">
        <v>1.15E-2</v>
      </c>
    </row>
    <row r="36" spans="1:30">
      <c r="A36" s="318" t="s">
        <v>337</v>
      </c>
      <c r="B36" s="278"/>
      <c r="C36" s="279"/>
      <c r="D36" s="278"/>
      <c r="E36" s="279"/>
      <c r="F36" s="295">
        <f>'Versión ordenada trimestral'!F9</f>
        <v>831290.62199999997</v>
      </c>
      <c r="G36" s="296">
        <f>'Versión ordenada trimestral'!G9-'Versión ordenada trimestral'!F9</f>
        <v>857118.02500000014</v>
      </c>
      <c r="H36" s="295">
        <f>'Versión ordenada trimestral'!H9-'Versión ordenada trimestral'!G9</f>
        <v>1002484.0279999997</v>
      </c>
      <c r="I36" s="296">
        <f>'Versión ordenada trimestral'!I9-'Versión ordenada trimestral'!H9</f>
        <v>1035837.7000000002</v>
      </c>
      <c r="J36" s="295">
        <f>'Versión ordenada trimestral'!J9</f>
        <v>1084482.655</v>
      </c>
      <c r="K36" s="296">
        <f>'Versión ordenada trimestral'!K9-'Versión ordenada trimestral'!J9</f>
        <v>1163225.8</v>
      </c>
      <c r="L36" s="295">
        <f>'Versión ordenada trimestral'!L9-'Versión ordenada trimestral'!K9</f>
        <v>1498024.5919999997</v>
      </c>
      <c r="M36" s="296">
        <f>'Versión ordenada trimestral'!M9-'Versión ordenada trimestral'!L9</f>
        <v>1476857.355</v>
      </c>
      <c r="N36" s="278">
        <f>'Versión ordenada trimestral'!N9</f>
        <v>1719496.561</v>
      </c>
      <c r="O36" s="279">
        <f>'Versión ordenada trimestral'!O9-'Versión ordenada trimestral'!N9</f>
        <v>1997816.0790000001</v>
      </c>
      <c r="P36" s="278">
        <f>'Versión ordenada trimestral'!P9-'Versión ordenada trimestral'!O9</f>
        <v>2094103.7009999999</v>
      </c>
      <c r="Q36" s="279">
        <f>'Versión ordenada trimestral'!Q9-'Versión ordenada trimestral'!P9</f>
        <v>2340690.676</v>
      </c>
      <c r="R36" s="278">
        <f>'Versión ordenada trimestral'!R9</f>
        <v>2687608.0759999999</v>
      </c>
      <c r="S36" s="279">
        <f>'Versión ordenada trimestral'!S9-'Versión ordenada trimestral'!R9</f>
        <v>2689184.5019999999</v>
      </c>
      <c r="T36" s="278">
        <f>'Versión ordenada trimestral'!T9-'Versión ordenada trimestral'!S9</f>
        <v>2846849.5490000006</v>
      </c>
      <c r="U36" s="279">
        <f>'Versión ordenada trimestral'!U9-'Versión ordenada trimestral'!T9</f>
        <v>3146752.436999999</v>
      </c>
      <c r="V36" s="279"/>
      <c r="W36" s="279"/>
      <c r="X36" s="279"/>
      <c r="Y36" s="279"/>
      <c r="Z36" s="283">
        <v>1.1599999999999999E-2</v>
      </c>
    </row>
    <row r="37" spans="1:30">
      <c r="A37" s="318" t="s">
        <v>372</v>
      </c>
      <c r="B37" s="278"/>
      <c r="C37" s="279"/>
      <c r="D37" s="278"/>
      <c r="E37" s="279"/>
      <c r="F37" s="295">
        <f>'Versión ordenada trimestral'!F10</f>
        <v>2854720.6979999999</v>
      </c>
      <c r="G37" s="296">
        <f>'Versión ordenada trimestral'!G10-'Versión ordenada trimestral'!F10</f>
        <v>6471299.5389999999</v>
      </c>
      <c r="H37" s="295">
        <f>'Versión ordenada trimestral'!H10-'Versión ordenada trimestral'!G10</f>
        <v>6318286.3729999997</v>
      </c>
      <c r="I37" s="296">
        <f>'Versión ordenada trimestral'!I10-'Versión ordenada trimestral'!H10</f>
        <v>6470570.3790000007</v>
      </c>
      <c r="J37" s="295">
        <f>'Versión ordenada trimestral'!J10</f>
        <v>6272976.7060000002</v>
      </c>
      <c r="K37" s="296">
        <f>'Versión ordenada trimestral'!K10-'Versión ordenada trimestral'!J10</f>
        <v>9028261.5439999998</v>
      </c>
      <c r="L37" s="295">
        <f>'Versión ordenada trimestral'!L10-'Versión ordenada trimestral'!K10</f>
        <v>8895215.6009999998</v>
      </c>
      <c r="M37" s="296">
        <f>'Versión ordenada trimestral'!M10-'Versión ordenada trimestral'!L10</f>
        <v>9939106.7270000018</v>
      </c>
      <c r="N37" s="278">
        <f>'Versión ordenada trimestral'!N10</f>
        <v>11211122.461999999</v>
      </c>
      <c r="O37" s="279">
        <f>'Versión ordenada trimestral'!O10-'Versión ordenada trimestral'!N10</f>
        <v>12546539.730000002</v>
      </c>
      <c r="P37" s="278">
        <f>'Versión ordenada trimestral'!P10-'Versión ordenada trimestral'!O10</f>
        <v>11691325.281999998</v>
      </c>
      <c r="Q37" s="279">
        <f>'Versión ordenada trimestral'!Q10-'Versión ordenada trimestral'!P10</f>
        <v>15025571.270999998</v>
      </c>
      <c r="R37" s="278">
        <f>'Versión ordenada trimestral'!R10</f>
        <v>14853898.513</v>
      </c>
      <c r="S37" s="279">
        <f>'Versión ordenada trimestral'!S10-'Versión ordenada trimestral'!R10</f>
        <v>13932476.508000001</v>
      </c>
      <c r="T37" s="278">
        <f>'Versión ordenada trimestral'!T10-'Versión ordenada trimestral'!S10</f>
        <v>15619289.022999998</v>
      </c>
      <c r="U37" s="279">
        <f>'Versión ordenada trimestral'!U10-'Versión ordenada trimestral'!T10</f>
        <v>15709900.963</v>
      </c>
      <c r="V37" s="279"/>
      <c r="W37" s="279"/>
      <c r="X37" s="279"/>
      <c r="Y37" s="279"/>
      <c r="Z37" s="283">
        <v>1.24E-2</v>
      </c>
      <c r="AA37" s="283">
        <f>AVERAGE(Z35:Z38)</f>
        <v>1.155E-2</v>
      </c>
      <c r="AC37">
        <v>100</v>
      </c>
    </row>
    <row r="38" spans="1:30">
      <c r="A38" s="318" t="s">
        <v>405</v>
      </c>
      <c r="B38" s="278"/>
      <c r="C38" s="279"/>
      <c r="D38" s="278"/>
      <c r="E38" s="279"/>
      <c r="F38" s="295">
        <f>'Versión ordenada trimestral'!F11</f>
        <v>218884.93400000001</v>
      </c>
      <c r="G38" s="296">
        <f>'Versión ordenada trimestral'!G11-'Versión ordenada trimestral'!F11</f>
        <v>246971.40100000001</v>
      </c>
      <c r="H38" s="295">
        <f>'Versión ordenada trimestral'!H11-'Versión ordenada trimestral'!G11</f>
        <v>266217.34599999996</v>
      </c>
      <c r="I38" s="296">
        <f>'Versión ordenada trimestral'!I11-'Versión ordenada trimestral'!H11</f>
        <v>266018.97100000002</v>
      </c>
      <c r="J38" s="295">
        <f>'Versión ordenada trimestral'!J11</f>
        <v>339940.723</v>
      </c>
      <c r="K38" s="296">
        <f>'Versión ordenada trimestral'!K11-'Versión ordenada trimestral'!J11</f>
        <v>253779.92099999997</v>
      </c>
      <c r="L38" s="295">
        <f>'Versión ordenada trimestral'!L11-'Versión ordenada trimestral'!K11</f>
        <v>335707.65800000005</v>
      </c>
      <c r="M38" s="296">
        <f>'Versión ordenada trimestral'!M11-'Versión ordenada trimestral'!L11</f>
        <v>294959.50999999989</v>
      </c>
      <c r="N38" s="278">
        <f>'Versión ordenada trimestral'!N11</f>
        <v>590577.02599999995</v>
      </c>
      <c r="O38" s="279">
        <f>'Versión ordenada trimestral'!O11-'Versión ordenada trimestral'!N11</f>
        <v>730822.88600000006</v>
      </c>
      <c r="P38" s="278">
        <f>'Versión ordenada trimestral'!P11-'Versión ordenada trimestral'!O11</f>
        <v>705815.56499999994</v>
      </c>
      <c r="Q38" s="279">
        <f>'Versión ordenada trimestral'!Q11-'Versión ordenada trimestral'!P11</f>
        <v>730805.20200000005</v>
      </c>
      <c r="R38" s="278">
        <f>'Versión ordenada trimestral'!R11</f>
        <v>947125.505</v>
      </c>
      <c r="S38" s="279">
        <f>'Versión ordenada trimestral'!S11-'Versión ordenada trimestral'!R11</f>
        <v>873908.20899999992</v>
      </c>
      <c r="T38" s="278">
        <f>'Versión ordenada trimestral'!T11-'Versión ordenada trimestral'!S11</f>
        <v>864293.79800000018</v>
      </c>
      <c r="U38" s="279">
        <f>'Versión ordenada trimestral'!U11-'Versión ordenada trimestral'!T11</f>
        <v>924050.89699999988</v>
      </c>
      <c r="V38" s="279"/>
      <c r="W38" s="279"/>
      <c r="X38" s="279"/>
      <c r="Y38" s="279"/>
      <c r="Z38" s="283">
        <v>1.0699999999999999E-2</v>
      </c>
      <c r="AC38">
        <v>7.5</v>
      </c>
    </row>
    <row r="39" spans="1:30">
      <c r="B39" s="278"/>
      <c r="C39" s="279"/>
      <c r="D39" s="278"/>
      <c r="E39" s="279"/>
      <c r="F39" s="295"/>
      <c r="G39" s="296"/>
      <c r="H39" s="295"/>
      <c r="I39" s="296"/>
      <c r="J39" s="295"/>
      <c r="K39" s="296"/>
      <c r="L39" s="295"/>
      <c r="M39" s="296"/>
      <c r="N39" s="278"/>
      <c r="O39" s="279"/>
      <c r="P39" s="278"/>
      <c r="Q39" s="279"/>
      <c r="R39" s="278"/>
      <c r="S39" s="279"/>
      <c r="T39" s="278"/>
      <c r="U39" s="279"/>
      <c r="V39" s="279"/>
      <c r="W39" s="279"/>
      <c r="X39" s="279"/>
      <c r="Y39" s="279"/>
      <c r="AC39">
        <f>AC37-AC38</f>
        <v>92.5</v>
      </c>
    </row>
    <row r="40" spans="1:30">
      <c r="A40" s="318" t="s">
        <v>340</v>
      </c>
      <c r="B40" s="278"/>
      <c r="C40" s="279"/>
      <c r="D40" s="278"/>
      <c r="E40" s="279"/>
      <c r="F40" s="295">
        <f>'Versión ordenada trimestral'!F13</f>
        <v>495741.86700000003</v>
      </c>
      <c r="G40" s="296">
        <f>'Versión ordenada trimestral'!G13-'Versión ordenada trimestral'!F13</f>
        <v>617980.85999999987</v>
      </c>
      <c r="H40" s="295">
        <f>'Versión ordenada trimestral'!H13-'Versión ordenada trimestral'!G13</f>
        <v>560628.33499999996</v>
      </c>
      <c r="I40" s="296">
        <f>'Versión ordenada trimestral'!I13-'Versión ordenada trimestral'!H13</f>
        <v>729490.38100000005</v>
      </c>
      <c r="J40" s="295">
        <f>'Versión ordenada trimestral'!J13</f>
        <v>659269.147</v>
      </c>
      <c r="K40" s="296">
        <f>'Versión ordenada trimestral'!K13-'Versión ordenada trimestral'!J13</f>
        <v>889996.95400000003</v>
      </c>
      <c r="L40" s="295">
        <f>'Versión ordenada trimestral'!L13-'Versión ordenada trimestral'!K13</f>
        <v>839147.95199999982</v>
      </c>
      <c r="M40" s="296">
        <f>'Versión ordenada trimestral'!M13-'Versión ordenada trimestral'!L13</f>
        <v>1071273.1690000002</v>
      </c>
      <c r="N40" s="278">
        <f>'Versión ordenada trimestral'!N13</f>
        <v>980927.43099999998</v>
      </c>
      <c r="O40" s="279">
        <f>'Versión ordenada trimestral'!O13-'Versión ordenada trimestral'!N13</f>
        <v>1239158.5320000001</v>
      </c>
      <c r="P40" s="278">
        <f>'Versión ordenada trimestral'!P13-'Versión ordenada trimestral'!O13</f>
        <v>1142443.8909999998</v>
      </c>
      <c r="Q40" s="279">
        <f>'Versión ordenada trimestral'!Q13-'Versión ordenada trimestral'!P13</f>
        <v>1448658.2179999999</v>
      </c>
      <c r="R40" s="278">
        <f>'Versión ordenada trimestral'!R13</f>
        <v>1305074.115</v>
      </c>
      <c r="S40" s="279">
        <f>'Versión ordenada trimestral'!S13-'Versión ordenada trimestral'!R13</f>
        <v>1649782.9830000002</v>
      </c>
      <c r="T40" s="278">
        <f>'Versión ordenada trimestral'!T13-'Versión ordenada trimestral'!S13</f>
        <v>1482775.8990000002</v>
      </c>
      <c r="U40" s="279">
        <f>'Versión ordenada trimestral'!U13-'Versión ordenada trimestral'!T13</f>
        <v>1956603.8619999997</v>
      </c>
      <c r="V40" s="279"/>
      <c r="W40" s="279"/>
      <c r="X40" s="279"/>
      <c r="Y40" s="279"/>
      <c r="AC40" s="283">
        <f>AC38/AC39</f>
        <v>8.1081081081081086E-2</v>
      </c>
      <c r="AD40">
        <f>AC39+AC40*AC39</f>
        <v>100</v>
      </c>
    </row>
    <row r="41" spans="1:30">
      <c r="A41" s="318" t="s">
        <v>341</v>
      </c>
      <c r="B41" s="278"/>
      <c r="C41" s="279"/>
      <c r="D41" s="278"/>
      <c r="E41" s="279"/>
      <c r="F41" s="295">
        <f>'Versión ordenada trimestral'!F14</f>
        <v>451980.68900000001</v>
      </c>
      <c r="G41" s="296">
        <f>'Versión ordenada trimestral'!G14-'Versión ordenada trimestral'!F14</f>
        <v>443161.98699999996</v>
      </c>
      <c r="H41" s="295">
        <f>'Versión ordenada trimestral'!H14-'Versión ordenada trimestral'!G14</f>
        <v>1476644.858</v>
      </c>
      <c r="I41" s="296">
        <f>'Versión ordenada trimestral'!I14-'Versión ordenada trimestral'!H14</f>
        <v>1778373.2280000001</v>
      </c>
      <c r="J41" s="295">
        <f>'Versión ordenada trimestral'!J14</f>
        <v>546344.22600000002</v>
      </c>
      <c r="K41" s="296">
        <f>'Versión ordenada trimestral'!K14-'Versión ordenada trimestral'!J14</f>
        <v>626207.23900000006</v>
      </c>
      <c r="L41" s="295">
        <f>'Versión ordenada trimestral'!L14-'Versión ordenada trimestral'!K14</f>
        <v>832545.15999999992</v>
      </c>
      <c r="M41" s="296">
        <f>'Versión ordenada trimestral'!M14-'Versión ordenada trimestral'!L14</f>
        <v>347839.24399999995</v>
      </c>
      <c r="N41" s="278">
        <f>'Versión ordenada trimestral'!N14</f>
        <v>181915.125</v>
      </c>
      <c r="O41" s="279">
        <f>'Versión ordenada trimestral'!O14-'Versión ordenada trimestral'!N14</f>
        <v>153632.76899999997</v>
      </c>
      <c r="P41" s="278">
        <f>'Versión ordenada trimestral'!P14-'Versión ordenada trimestral'!O14</f>
        <v>350910.03600000008</v>
      </c>
      <c r="Q41" s="279">
        <f>'Versión ordenada trimestral'!Q14-'Versión ordenada trimestral'!P14</f>
        <v>1629632.3619999997</v>
      </c>
      <c r="R41" s="278"/>
      <c r="S41" s="279"/>
      <c r="T41" s="278"/>
      <c r="U41" s="279"/>
      <c r="V41" s="279"/>
      <c r="W41" s="279"/>
      <c r="X41" s="279"/>
      <c r="Y41" s="279"/>
    </row>
    <row r="42" spans="1:30">
      <c r="A42" s="318" t="s">
        <v>408</v>
      </c>
      <c r="B42" s="278"/>
      <c r="C42" s="279"/>
      <c r="D42" s="278"/>
      <c r="E42" s="279"/>
      <c r="F42" s="295"/>
      <c r="G42" s="296"/>
      <c r="H42" s="295">
        <f>'Versión ordenada trimestral'!H15-'Versión ordenada trimestral'!G15</f>
        <v>1464565.5530000001</v>
      </c>
      <c r="I42" s="296">
        <f>'Versión ordenada trimestral'!I15-'Versión ordenada trimestral'!H15</f>
        <v>893444.65699999989</v>
      </c>
      <c r="J42" s="295">
        <f>'Versión ordenada trimestral'!J15</f>
        <v>979901.29200000002</v>
      </c>
      <c r="K42" s="296">
        <f>'Versión ordenada trimestral'!K15-'Versión ordenada trimestral'!J15</f>
        <v>1415948.0300000003</v>
      </c>
      <c r="L42" s="295">
        <f>'Versión ordenada trimestral'!L15-'Versión ordenada trimestral'!K15</f>
        <v>1954461.6</v>
      </c>
      <c r="M42" s="296">
        <f>'Versión ordenada trimestral'!M15-'Versión ordenada trimestral'!L15</f>
        <v>2417901.4129999997</v>
      </c>
      <c r="N42" s="278">
        <f>'Versión ordenada trimestral'!N15</f>
        <v>1934559.12</v>
      </c>
      <c r="O42" s="279">
        <f>'Versión ordenada trimestral'!O15-'Versión ordenada trimestral'!N15</f>
        <v>2017500.7799999998</v>
      </c>
      <c r="P42" s="278">
        <f>'Versión ordenada trimestral'!P15-'Versión ordenada trimestral'!O15</f>
        <v>2244532.5819999999</v>
      </c>
      <c r="Q42" s="279">
        <f>'Versión ordenada trimestral'!Q15-'Versión ordenada trimestral'!P15</f>
        <v>2848708.7399999993</v>
      </c>
      <c r="R42" s="278">
        <f>'Versión ordenada trimestral'!R15</f>
        <v>1677814.2</v>
      </c>
      <c r="S42" s="279">
        <f>'Versión ordenada trimestral'!S15-'Versión ordenada trimestral'!R15</f>
        <v>1332508.68</v>
      </c>
      <c r="T42" s="278">
        <f>'Versión ordenada trimestral'!T15-'Versión ordenada trimestral'!S15</f>
        <v>3012267.42</v>
      </c>
      <c r="U42" s="279">
        <f>'Versión ordenada trimestral'!U15-'Versión ordenada trimestral'!T15</f>
        <v>2134287</v>
      </c>
      <c r="V42" s="279"/>
      <c r="W42" s="279"/>
      <c r="X42" s="279"/>
      <c r="Y42" s="279"/>
    </row>
    <row r="43" spans="1:30">
      <c r="B43" s="278"/>
      <c r="C43" s="279"/>
      <c r="D43" s="278"/>
      <c r="E43" s="279"/>
      <c r="F43" s="295"/>
      <c r="G43" s="281"/>
      <c r="H43" s="280"/>
      <c r="I43" s="281"/>
      <c r="J43" s="280"/>
      <c r="K43" s="281"/>
      <c r="L43" s="280"/>
      <c r="M43" s="281"/>
      <c r="N43" s="278"/>
      <c r="O43" s="279"/>
      <c r="P43" s="278"/>
      <c r="Q43" s="279"/>
      <c r="R43" s="278"/>
      <c r="S43" s="279"/>
      <c r="T43" s="278"/>
      <c r="U43" s="279"/>
      <c r="V43" s="279"/>
      <c r="W43" s="279"/>
      <c r="X43" s="279"/>
      <c r="Y43" s="279"/>
    </row>
    <row r="44" spans="1:30">
      <c r="A44" s="318" t="s">
        <v>324</v>
      </c>
      <c r="B44" s="280">
        <f>SUM('Versión ordenada trimestral'!B30:B41)</f>
        <v>0</v>
      </c>
      <c r="C44" s="281">
        <f>SUM('Versión ordenada trimestral'!C30:C41)</f>
        <v>0</v>
      </c>
      <c r="D44" s="280">
        <f>SUM('Versión ordenada trimestral'!D30:D41)</f>
        <v>0</v>
      </c>
      <c r="E44" s="281">
        <f>SUM('Versión ordenada trimestral'!E30:E41)</f>
        <v>0</v>
      </c>
      <c r="F44" s="280">
        <f>(SUM('Versión ordenada trimestral'!F30:F43))</f>
        <v>70257050.706</v>
      </c>
      <c r="G44" s="281">
        <f>(SUM('Versión ordenada trimestral'!G30:G43))</f>
        <v>87891533.068000019</v>
      </c>
      <c r="H44" s="280">
        <f>(SUM('Versión ordenada trimestral'!H30:H43))</f>
        <v>85017394.441999987</v>
      </c>
      <c r="I44" s="281">
        <f>(SUM('Versión ordenada trimestral'!I30:I43))</f>
        <v>107219164.09099998</v>
      </c>
      <c r="J44" s="280">
        <f>(SUM('Versión ordenada trimestral'!J30:J43))</f>
        <v>101372988.604</v>
      </c>
      <c r="K44" s="281">
        <f>(SUM('Versión ordenada trimestral'!K30:K43))</f>
        <v>130053808.38699999</v>
      </c>
      <c r="L44" s="280">
        <f>(SUM('Versión ordenada trimestral'!L30:L43))</f>
        <v>126845812.633</v>
      </c>
      <c r="M44" s="281">
        <f>(SUM('Versión ordenada trimestral'!M30:M43))</f>
        <v>152591928.46899998</v>
      </c>
      <c r="N44" s="280">
        <f>(SUM('Versión ordenada trimestral'!N30:N43))</f>
        <v>146531629.079</v>
      </c>
      <c r="O44" s="281">
        <f>(SUM('Versión ordenada trimestral'!O30:O43))</f>
        <v>185950453.169</v>
      </c>
      <c r="P44" s="280">
        <f>(SUM('Versión ordenada trimestral'!P30:P43))</f>
        <v>172412491.949</v>
      </c>
      <c r="Q44" s="281">
        <f>(SUM('Versión ordenada trimestral'!Q30:Q43))</f>
        <v>225604898.70799997</v>
      </c>
      <c r="R44" s="280">
        <f>(SUM('Versión ordenada trimestral'!R30:R43))</f>
        <v>210189134.83300003</v>
      </c>
      <c r="S44" s="281">
        <f>(SUM('Versión ordenada trimestral'!S30:S43))</f>
        <v>254909767.32600001</v>
      </c>
      <c r="T44" s="280">
        <f>(SUM('Versión ordenada trimestral'!T30:T43))</f>
        <v>238562097.52299997</v>
      </c>
      <c r="U44" s="281">
        <f>(SUM('Versión ordenada trimestral'!U30:U43))</f>
        <v>293219214.38800001</v>
      </c>
      <c r="V44" s="281"/>
      <c r="W44" s="281"/>
      <c r="X44" s="281"/>
      <c r="Y44" s="281"/>
    </row>
    <row r="45" spans="1:30">
      <c r="B45" s="282"/>
      <c r="D45" s="282"/>
      <c r="F45" s="282"/>
      <c r="H45" s="282"/>
      <c r="J45" s="282"/>
      <c r="L45" s="282"/>
      <c r="N45" s="282"/>
      <c r="P45" s="282"/>
      <c r="R45" s="282"/>
      <c r="T45" s="282"/>
    </row>
    <row r="46" spans="1:30" ht="15.75">
      <c r="B46" s="320" t="s">
        <v>669</v>
      </c>
      <c r="C46" s="320" t="s">
        <v>670</v>
      </c>
      <c r="D46" s="320" t="s">
        <v>671</v>
      </c>
      <c r="E46" s="320" t="s">
        <v>672</v>
      </c>
      <c r="F46" s="320" t="s">
        <v>673</v>
      </c>
      <c r="G46" s="320" t="s">
        <v>674</v>
      </c>
      <c r="H46" s="320" t="s">
        <v>675</v>
      </c>
      <c r="I46" s="320" t="s">
        <v>676</v>
      </c>
      <c r="J46" s="320" t="s">
        <v>677</v>
      </c>
      <c r="K46" s="320" t="s">
        <v>678</v>
      </c>
      <c r="L46" s="320" t="s">
        <v>679</v>
      </c>
      <c r="M46" s="320" t="s">
        <v>680</v>
      </c>
      <c r="N46" s="320" t="s">
        <v>681</v>
      </c>
      <c r="O46" s="320" t="s">
        <v>682</v>
      </c>
      <c r="P46" s="320" t="s">
        <v>683</v>
      </c>
      <c r="Q46" s="320" t="s">
        <v>684</v>
      </c>
      <c r="R46" s="320" t="s">
        <v>685</v>
      </c>
      <c r="S46" s="320" t="s">
        <v>686</v>
      </c>
      <c r="T46" s="320" t="s">
        <v>687</v>
      </c>
      <c r="U46" s="320" t="s">
        <v>688</v>
      </c>
      <c r="V46" s="320"/>
    </row>
    <row r="47" spans="1:30" ht="15">
      <c r="B47" s="321">
        <v>74.627559398000002</v>
      </c>
      <c r="C47" s="321">
        <v>76.238858442999998</v>
      </c>
      <c r="D47" s="321">
        <v>78.235892714000002</v>
      </c>
      <c r="E47" s="321">
        <v>80.325698747999994</v>
      </c>
      <c r="F47" s="321">
        <v>87.364011981999994</v>
      </c>
      <c r="G47" s="321">
        <v>92.542254682000006</v>
      </c>
      <c r="H47" s="321">
        <v>96.348619912999993</v>
      </c>
      <c r="I47" s="321">
        <v>100</v>
      </c>
      <c r="J47" s="321">
        <v>103.09103866</v>
      </c>
      <c r="K47" s="321">
        <v>106.73436665</v>
      </c>
      <c r="L47" s="321">
        <v>110.48458934999999</v>
      </c>
      <c r="M47" s="321">
        <v>115.79241048</v>
      </c>
      <c r="N47" s="321">
        <v>131.11898839</v>
      </c>
      <c r="O47" s="321">
        <v>147.89635652000001</v>
      </c>
      <c r="P47" s="321">
        <v>155.88165151000001</v>
      </c>
      <c r="Q47" s="321">
        <v>164.01000929</v>
      </c>
      <c r="R47" s="321">
        <v>172.09591728000001</v>
      </c>
      <c r="S47" s="321">
        <v>183.45579240999999</v>
      </c>
      <c r="T47" s="321">
        <v>191.50871928999999</v>
      </c>
      <c r="U47" s="321">
        <v>200.87293846</v>
      </c>
      <c r="V47" s="321"/>
    </row>
    <row r="48" spans="1:30">
      <c r="B48" s="282"/>
      <c r="D48" s="282"/>
      <c r="F48" s="282"/>
      <c r="H48" s="282"/>
      <c r="J48" s="282"/>
      <c r="L48" s="282"/>
      <c r="N48" s="282"/>
      <c r="P48" s="282"/>
      <c r="R48" s="282"/>
      <c r="T48" s="282"/>
    </row>
    <row r="49" spans="1:22">
      <c r="B49" s="282"/>
      <c r="D49" s="282"/>
      <c r="F49" s="282"/>
      <c r="H49" s="282"/>
      <c r="J49" s="282"/>
      <c r="L49" s="282"/>
      <c r="N49" s="282"/>
      <c r="P49" s="282"/>
      <c r="R49" s="282"/>
      <c r="T49" s="282"/>
    </row>
    <row r="50" spans="1:22">
      <c r="B50" s="282"/>
      <c r="D50" s="282"/>
      <c r="F50" s="282"/>
      <c r="H50" s="282"/>
      <c r="J50" s="282"/>
      <c r="L50" s="282"/>
      <c r="N50" s="282"/>
      <c r="P50" s="282"/>
      <c r="R50" s="282"/>
      <c r="T50" s="282"/>
    </row>
    <row r="51" spans="1:22">
      <c r="A51" s="318" t="s">
        <v>689</v>
      </c>
      <c r="B51" s="470"/>
      <c r="C51" s="470"/>
      <c r="D51" s="470"/>
      <c r="E51" s="470"/>
      <c r="F51" s="470"/>
      <c r="G51" s="470"/>
      <c r="H51" s="470"/>
      <c r="I51" s="470"/>
      <c r="J51" s="470"/>
      <c r="K51" s="470"/>
      <c r="L51" s="470"/>
      <c r="M51" s="470"/>
      <c r="N51" s="470"/>
      <c r="O51" s="470"/>
      <c r="P51" s="470"/>
      <c r="Q51" s="470"/>
      <c r="R51" s="470"/>
      <c r="S51" s="470"/>
      <c r="T51" s="470"/>
      <c r="U51" s="470"/>
      <c r="V51" s="293"/>
    </row>
    <row r="52" spans="1:22">
      <c r="A52" s="318" t="s">
        <v>334</v>
      </c>
      <c r="B52" s="322"/>
      <c r="C52" s="323"/>
      <c r="D52" s="322"/>
      <c r="E52" s="323"/>
      <c r="F52" s="324">
        <f>'Versión ordenada trimestral'!F30*100/'Versión ordenada trimestral'!F47</f>
        <v>41287349.916384019</v>
      </c>
      <c r="G52" s="325">
        <f>'Versión ordenada trimestral'!G30*100/'Versión ordenada trimestral'!G47</f>
        <v>48748923.887819223</v>
      </c>
      <c r="H52" s="324">
        <f>'Versión ordenada trimestral'!H30*100/'Versión ordenada trimestral'!H47</f>
        <v>42898118.259837419</v>
      </c>
      <c r="I52" s="325">
        <f>'Versión ordenada trimestral'!I30*100/'Versión ordenada trimestral'!I47</f>
        <v>55429294.905999988</v>
      </c>
      <c r="J52" s="324">
        <f>'Versión ordenada trimestral'!J30*100/'Versión ordenada trimestral'!J47</f>
        <v>48528942.236190289</v>
      </c>
      <c r="K52" s="325">
        <f>'Versión ordenada trimestral'!K30*100/'Versión ordenada trimestral'!K47</f>
        <v>60425827.426784098</v>
      </c>
      <c r="L52" s="324">
        <f>'Versión ordenada trimestral'!L30*100/'Versión ordenada trimestral'!L47</f>
        <v>54318950.454604745</v>
      </c>
      <c r="M52" s="325">
        <f>'Versión ordenada trimestral'!M30*100/'Versión ordenada trimestral'!M47</f>
        <v>62638624.980112784</v>
      </c>
      <c r="N52" s="324">
        <f>'Versión ordenada trimestral'!N30*100/'Versión ordenada trimestral'!N47</f>
        <v>52114079.769861467</v>
      </c>
      <c r="O52" s="325">
        <f>'Versión ordenada trimestral'!O30*100/'Versión ordenada trimestral'!O47</f>
        <v>58761523.60943909</v>
      </c>
      <c r="P52" s="324">
        <f>'Versión ordenada trimestral'!P30*100/'Versión ordenada trimestral'!P47</f>
        <v>51325897.705713876</v>
      </c>
      <c r="Q52" s="325">
        <f>'Versión ordenada trimestral'!Q30*100/'Versión ordenada trimestral'!Q47</f>
        <v>63670456.558145605</v>
      </c>
      <c r="R52" s="324">
        <f>'Versión ordenada trimestral'!R30*100/'Versión ordenada trimestral'!R47</f>
        <v>57536878.771445073</v>
      </c>
      <c r="S52" s="325">
        <f>'Versión ordenada trimestral'!S30*100/'Versión ordenada trimestral'!S47</f>
        <v>69084251.467380539</v>
      </c>
      <c r="T52" s="324">
        <f>'Versión ordenada trimestral'!T30*100/'Versión ordenada trimestral'!T47</f>
        <v>60647579.308972366</v>
      </c>
      <c r="U52" s="325">
        <f>'Versión ordenada trimestral'!U30*100/'Versión ordenada trimestral'!U47</f>
        <v>73645310.368403926</v>
      </c>
      <c r="V52" s="277"/>
    </row>
    <row r="53" spans="1:22">
      <c r="A53" s="318" t="s">
        <v>371</v>
      </c>
      <c r="B53" s="278"/>
      <c r="C53" s="279"/>
      <c r="D53" s="278"/>
      <c r="E53" s="279"/>
      <c r="F53" s="324">
        <f>'Versión ordenada trimestral'!F31*100/'Versión ordenada trimestral'!F47</f>
        <v>23163534.301938239</v>
      </c>
      <c r="G53" s="325">
        <f>'Versión ordenada trimestral'!G31*100/'Versión ordenada trimestral'!G47</f>
        <v>27362424.065647099</v>
      </c>
      <c r="H53" s="324">
        <f>'Versión ordenada trimestral'!H31*100/'Versión ordenada trimestral'!H47</f>
        <v>24223176.636130508</v>
      </c>
      <c r="I53" s="325">
        <f>'Versión ordenada trimestral'!I31*100/'Versión ordenada trimestral'!I47</f>
        <v>31001134.419999987</v>
      </c>
      <c r="J53" s="324">
        <f>'Versión ordenada trimestral'!J31*100/'Versión ordenada trimestral'!J47</f>
        <v>29587372.259966325</v>
      </c>
      <c r="K53" s="325">
        <f>'Versión ordenada trimestral'!K31*100/'Versión ordenada trimestral'!K47</f>
        <v>39306357.936776116</v>
      </c>
      <c r="L53" s="324">
        <f>'Versión ordenada trimestral'!L31*100/'Versión ordenada trimestral'!L47</f>
        <v>35733787.64791508</v>
      </c>
      <c r="M53" s="325">
        <f>'Versión ordenada trimestral'!M31*100/'Versión ordenada trimestral'!M47</f>
        <v>44100147.182634257</v>
      </c>
      <c r="N53" s="292">
        <f>'Versión ordenada trimestral'!N31*100/'Versión ordenada trimestral'!N47</f>
        <v>35198225.867733911</v>
      </c>
      <c r="O53" s="326">
        <f>'Versión ordenada trimestral'!O31*100/'Versión ordenada trimestral'!O47</f>
        <v>40826381.392860562</v>
      </c>
      <c r="P53" s="292">
        <f>'Versión ordenada trimestral'!P31*100/'Versión ordenada trimestral'!P47</f>
        <v>35182620.904219583</v>
      </c>
      <c r="Q53" s="326">
        <f>'Versión ordenada trimestral'!Q31*100/'Versión ordenada trimestral'!Q47</f>
        <v>43663384.800726511</v>
      </c>
      <c r="R53" s="292">
        <f>'Versión ordenada trimestral'!R31*100/'Versión ordenada trimestral'!R47</f>
        <v>37727218.175875597</v>
      </c>
      <c r="S53" s="326">
        <f>'Versión ordenada trimestral'!S31*100/'Versión ordenada trimestral'!S47</f>
        <v>44726952.728545912</v>
      </c>
      <c r="T53" s="292">
        <f>'Versión ordenada trimestral'!T31*100/'Versión ordenada trimestral'!T47</f>
        <v>38553336.657844447</v>
      </c>
      <c r="U53" s="326">
        <f>'Versión ordenada trimestral'!U31*100/'Versión ordenada trimestral'!U47</f>
        <v>46215067.083058611</v>
      </c>
      <c r="V53" s="279"/>
    </row>
    <row r="54" spans="1:22">
      <c r="A54" s="318" t="s">
        <v>296</v>
      </c>
      <c r="B54" s="278"/>
      <c r="C54" s="279"/>
      <c r="D54" s="278"/>
      <c r="E54" s="279"/>
      <c r="F54" s="324">
        <f>'Versión ordenada trimestral'!F32*100/'Versión ordenada trimestral'!F47</f>
        <v>3613781.8998633907</v>
      </c>
      <c r="G54" s="325">
        <f>'Versión ordenada trimestral'!G32*100/'Versión ordenada trimestral'!G47</f>
        <v>4359479.9358013766</v>
      </c>
      <c r="H54" s="324">
        <f>'Versión ordenada trimestral'!H32*100/'Versión ordenada trimestral'!H47</f>
        <v>3903714.2580726435</v>
      </c>
      <c r="I54" s="325">
        <f>'Versión ordenada trimestral'!I32*100/'Versión ordenada trimestral'!I47</f>
        <v>4407721.4600000009</v>
      </c>
      <c r="J54" s="324">
        <f>'Versión ordenada trimestral'!J32*100/'Versión ordenada trimestral'!J47</f>
        <v>3780729.4714087425</v>
      </c>
      <c r="K54" s="325">
        <f>'Versión ordenada trimestral'!K32*100/'Versión ordenada trimestral'!K47</f>
        <v>4791178.9730941365</v>
      </c>
      <c r="L54" s="324">
        <f>'Versión ordenada trimestral'!L32*100/'Versión ordenada trimestral'!L47</f>
        <v>4474639.011725666</v>
      </c>
      <c r="M54" s="325">
        <f>'Versión ordenada trimestral'!M32*100/'Versión ordenada trimestral'!M47</f>
        <v>5136390.7127810214</v>
      </c>
      <c r="N54" s="292">
        <f>'Versión ordenada trimestral'!N32*100/'Versión ordenada trimestral'!N47</f>
        <v>4102249.5925618545</v>
      </c>
      <c r="O54" s="326">
        <f>'Versión ordenada trimestral'!O32*100/'Versión ordenada trimestral'!O47</f>
        <v>4528738.4088425813</v>
      </c>
      <c r="P54" s="292">
        <f>'Versión ordenada trimestral'!P32*100/'Versión ordenada trimestral'!P47</f>
        <v>4256167.2472236948</v>
      </c>
      <c r="Q54" s="326">
        <f>'Versión ordenada trimestral'!Q32*100/'Versión ordenada trimestral'!Q47</f>
        <v>4749980.9357519476</v>
      </c>
      <c r="R54" s="292">
        <f>'Versión ordenada trimestral'!R32*100/'Versión ordenada trimestral'!R47</f>
        <v>3809237.608079995</v>
      </c>
      <c r="S54" s="326">
        <f>'Versión ordenada trimestral'!S32*100/'Versión ordenada trimestral'!S47</f>
        <v>4500344.298504672</v>
      </c>
      <c r="T54" s="292">
        <f>'Versión ordenada trimestral'!T32*100/'Versión ordenada trimestral'!T47</f>
        <v>4053661.7699606568</v>
      </c>
      <c r="U54" s="326">
        <f>'Versión ordenada trimestral'!U32*100/'Versión ordenada trimestral'!U47</f>
        <v>4868049.2728228895</v>
      </c>
      <c r="V54" s="279"/>
    </row>
    <row r="55" spans="1:22">
      <c r="A55" s="318" t="s">
        <v>291</v>
      </c>
      <c r="B55" s="278"/>
      <c r="C55" s="279"/>
      <c r="D55" s="278"/>
      <c r="E55" s="279"/>
      <c r="F55" s="324">
        <f>'Versión ordenada trimestral'!F33*100/'Versión ordenada trimestral'!F47</f>
        <v>160099.61748187334</v>
      </c>
      <c r="G55" s="325">
        <f>'Versión ordenada trimestral'!G33*100/'Versión ordenada trimestral'!G47</f>
        <v>197302.39621610861</v>
      </c>
      <c r="H55" s="324">
        <f>'Versión ordenada trimestral'!H33*100/'Versión ordenada trimestral'!H47</f>
        <v>215913.88251107812</v>
      </c>
      <c r="I55" s="325">
        <f>'Versión ordenada trimestral'!I33*100/'Versión ordenada trimestral'!I47</f>
        <v>285639.03799999994</v>
      </c>
      <c r="J55" s="324">
        <f>'Versión ordenada trimestral'!J33*100/'Versión ordenada trimestral'!J47</f>
        <v>129463.16356378442</v>
      </c>
      <c r="K55" s="325">
        <f>'Versión ordenada trimestral'!K33*100/'Versión ordenada trimestral'!K47</f>
        <v>147734.22745559528</v>
      </c>
      <c r="L55" s="324">
        <f>'Versión ordenada trimestral'!L33*100/'Versión ordenada trimestral'!L47</f>
        <v>322764.08420211961</v>
      </c>
      <c r="M55" s="325">
        <f>'Versión ordenada trimestral'!M33*100/'Versión ordenada trimestral'!M47</f>
        <v>1383763.8834513708</v>
      </c>
      <c r="N55" s="292">
        <f>'Versión ordenada trimestral'!N33*100/'Versión ordenada trimestral'!N47</f>
        <v>171955.93084456376</v>
      </c>
      <c r="O55" s="326">
        <f>'Versión ordenada trimestral'!O33*100/'Versión ordenada trimestral'!O47</f>
        <v>1255867.8845809335</v>
      </c>
      <c r="P55" s="292">
        <f>'Versión ordenada trimestral'!P33*100/'Versión ordenada trimestral'!P47</f>
        <v>215803.77981716458</v>
      </c>
      <c r="Q55" s="326">
        <f>'Versión ordenada trimestral'!Q33*100/'Versión ordenada trimestral'!Q47</f>
        <v>2123381.7686347379</v>
      </c>
      <c r="R55" s="292">
        <f>'Versión ordenada trimestral'!R33*100/'Versión ordenada trimestral'!R47</f>
        <v>123039.38951409853</v>
      </c>
      <c r="S55" s="326">
        <f>'Versión ordenada trimestral'!S33*100/'Versión ordenada trimestral'!S47</f>
        <v>157518.60772767192</v>
      </c>
      <c r="T55" s="292">
        <f>'Versión ordenada trimestral'!T33*100/'Versión ordenada trimestral'!T47</f>
        <v>174236.16649783714</v>
      </c>
      <c r="U55" s="326">
        <f>'Versión ordenada trimestral'!U33*100/'Versión ordenada trimestral'!U47</f>
        <v>187193.52785038168</v>
      </c>
      <c r="V55" s="279"/>
    </row>
    <row r="56" spans="1:22">
      <c r="A56" s="318" t="s">
        <v>292</v>
      </c>
      <c r="B56" s="278"/>
      <c r="C56" s="279"/>
      <c r="D56" s="278"/>
      <c r="E56" s="279"/>
      <c r="F56" s="324">
        <f>'Versión ordenada trimestral'!F34*100/'Versión ordenada trimestral'!F47</f>
        <v>119567.17260365984</v>
      </c>
      <c r="G56" s="325">
        <f>'Versión ordenada trimestral'!G34*100/'Versión ordenada trimestral'!G47</f>
        <v>116723.0173623705</v>
      </c>
      <c r="H56" s="324">
        <f>'Versión ordenada trimestral'!H34*100/'Versión ordenada trimestral'!H47</f>
        <v>113327.63157229971</v>
      </c>
      <c r="I56" s="325">
        <f>'Versión ordenada trimestral'!I34*100/'Versión ordenada trimestral'!I47</f>
        <v>108025.25399999994</v>
      </c>
      <c r="J56" s="324">
        <f>'Versión ordenada trimestral'!J34*100/'Versión ordenada trimestral'!J47</f>
        <v>101675.44081663246</v>
      </c>
      <c r="K56" s="325">
        <f>'Versión ordenada trimestral'!K34*100/'Versión ordenada trimestral'!K47</f>
        <v>74294.670487933254</v>
      </c>
      <c r="L56" s="324">
        <f>'Versión ordenada trimestral'!L34*100/'Versión ordenada trimestral'!L47</f>
        <v>63547.084179844474</v>
      </c>
      <c r="M56" s="325">
        <f>'Versión ordenada trimestral'!M34*100/'Versión ordenada trimestral'!M47</f>
        <v>55892.13725814825</v>
      </c>
      <c r="N56" s="292">
        <f>'Versión ordenada trimestral'!N34*100/'Versión ordenada trimestral'!N47</f>
        <v>58590.011975610236</v>
      </c>
      <c r="O56" s="326">
        <f>'Versión ordenada trimestral'!O34*100/'Versión ordenada trimestral'!O47</f>
        <v>141413.51884602869</v>
      </c>
      <c r="P56" s="292">
        <f>'Versión ordenada trimestral'!P34*100/'Versión ordenada trimestral'!P47</f>
        <v>389881.1990460672</v>
      </c>
      <c r="Q56" s="326">
        <f>'Versión ordenada trimestral'!Q34*100/'Versión ordenada trimestral'!Q47</f>
        <v>452715.29049615859</v>
      </c>
      <c r="R56" s="292">
        <f>'Versión ordenada trimestral'!R34*100/'Versión ordenada trimestral'!R47</f>
        <v>451171.76704239822</v>
      </c>
      <c r="S56" s="326">
        <f>'Versión ordenada trimestral'!S34*100/'Versión ordenada trimestral'!S47</f>
        <v>447418.23205319425</v>
      </c>
      <c r="T56" s="292">
        <f>'Versión ordenada trimestral'!T34*100/'Versión ordenada trimestral'!T47</f>
        <v>469624.69402664038</v>
      </c>
      <c r="U56" s="326">
        <f>'Versión ordenada trimestral'!U34*100/'Versión ordenada trimestral'!U47</f>
        <v>434642.83177888463</v>
      </c>
      <c r="V56" s="279"/>
    </row>
    <row r="57" spans="1:22">
      <c r="A57" s="318" t="s">
        <v>336</v>
      </c>
      <c r="B57" s="278"/>
      <c r="C57" s="279"/>
      <c r="D57" s="278"/>
      <c r="E57" s="279"/>
      <c r="F57" s="324">
        <f>'Versión ordenada trimestral'!F35*100/'Versión ordenada trimestral'!F47</f>
        <v>6519939.4759636149</v>
      </c>
      <c r="G57" s="325">
        <f>'Versión ordenada trimestral'!G35*100/'Versión ordenada trimestral'!G47</f>
        <v>4857107.2570531173</v>
      </c>
      <c r="H57" s="324">
        <f>'Versión ordenada trimestral'!H35*100/'Versión ordenada trimestral'!H47</f>
        <v>5376031.5255964715</v>
      </c>
      <c r="I57" s="325">
        <f>'Versión ordenada trimestral'!I35*100/'Versión ordenada trimestral'!I47</f>
        <v>4813613.6970000006</v>
      </c>
      <c r="J57" s="324">
        <f>'Versión ordenada trimestral'!J35*100/'Versión ordenada trimestral'!J47</f>
        <v>6618691.1080637667</v>
      </c>
      <c r="K57" s="325">
        <f>'Versión ordenada trimestral'!K35*100/'Versión ordenada trimestral'!K47</f>
        <v>4569340.6801135512</v>
      </c>
      <c r="L57" s="324">
        <f>'Versión ordenada trimestral'!L35*100/'Versión ordenada trimestral'!L47</f>
        <v>6902058.8109738957</v>
      </c>
      <c r="M57" s="325">
        <f>'Versión ordenada trimestral'!M35*100/'Versión ordenada trimestral'!M47</f>
        <v>5038353.3737797672</v>
      </c>
      <c r="N57" s="292">
        <f>'Versión ordenada trimestral'!N35*100/'Versión ordenada trimestral'!N47</f>
        <v>7435156.3466939591</v>
      </c>
      <c r="O57" s="326">
        <f>'Versión ordenada trimestral'!O35*100/'Versión ordenada trimestral'!O47</f>
        <v>7582155.662829712</v>
      </c>
      <c r="P57" s="292">
        <f>'Versión ordenada trimestral'!P35*100/'Versión ordenada trimestral'!P47</f>
        <v>7540154.8085638443</v>
      </c>
      <c r="Q57" s="326">
        <f>'Versión ordenada trimestral'!Q35*100/'Versión ordenada trimestral'!Q47</f>
        <v>8247720.9248135621</v>
      </c>
      <c r="R57" s="292">
        <f>'Versión ordenada trimestral'!R35*100/'Versión ordenada trimestral'!R47</f>
        <v>10010845.612316085</v>
      </c>
      <c r="S57" s="326">
        <f>'Versión ordenada trimestral'!S35*100/'Versión ordenada trimestral'!S47</f>
        <v>8870107.4816065561</v>
      </c>
      <c r="T57" s="292">
        <f>'Versión ordenada trimestral'!T35*100/'Versión ordenada trimestral'!T47</f>
        <v>8230462.1807488892</v>
      </c>
      <c r="U57" s="326">
        <f>'Versión ordenada trimestral'!U35*100/'Versión ordenada trimestral'!U47</f>
        <v>8738291.249966111</v>
      </c>
      <c r="V57" s="279"/>
    </row>
    <row r="58" spans="1:22">
      <c r="A58" s="318" t="s">
        <v>337</v>
      </c>
      <c r="B58" s="278"/>
      <c r="C58" s="279"/>
      <c r="D58" s="278"/>
      <c r="E58" s="279"/>
      <c r="F58" s="324">
        <f>'Versión ordenada trimestral'!F36*100/'Versión ordenada trimestral'!F47</f>
        <v>951525.23692624678</v>
      </c>
      <c r="G58" s="325">
        <f>'Versión ordenada trimestral'!G36*100/'Versión ordenada trimestral'!G47</f>
        <v>926190.99020797305</v>
      </c>
      <c r="H58" s="324">
        <f>'Versión ordenada trimestral'!H36*100/'Versión ordenada trimestral'!H47</f>
        <v>1040475.7524344549</v>
      </c>
      <c r="I58" s="325">
        <f>'Versión ordenada trimestral'!I36*100/'Versión ordenada trimestral'!I47</f>
        <v>1035837.7000000002</v>
      </c>
      <c r="J58" s="324">
        <f>'Versión ordenada trimestral'!J36*100/'Versión ordenada trimestral'!J47</f>
        <v>1051965.9798721054</v>
      </c>
      <c r="K58" s="325">
        <f>'Versión ordenada trimestral'!K36*100/'Versión ordenada trimestral'!K47</f>
        <v>1089832.4846152072</v>
      </c>
      <c r="L58" s="324">
        <f>'Versión ordenada trimestral'!L36*100/'Versión ordenada trimestral'!L47</f>
        <v>1355867.4570029522</v>
      </c>
      <c r="M58" s="325">
        <f>'Versión ordenada trimestral'!M36*100/'Versión ordenada trimestral'!M47</f>
        <v>1275435.3665131507</v>
      </c>
      <c r="N58" s="292">
        <f>'Versión ordenada trimestral'!N36*100/'Versión ordenada trimestral'!N47</f>
        <v>1311401.63763736</v>
      </c>
      <c r="O58" s="326">
        <f>'Versión ordenada trimestral'!O36*100/'Versión ordenada trimestral'!O47</f>
        <v>1350821.7010943305</v>
      </c>
      <c r="P58" s="292">
        <f>'Versión ordenada trimestral'!P36*100/'Versión ordenada trimestral'!P47</f>
        <v>1343393.3248171036</v>
      </c>
      <c r="Q58" s="326">
        <f>'Versión ordenada trimestral'!Q36*100/'Versión ordenada trimestral'!Q47</f>
        <v>1427163.3091985418</v>
      </c>
      <c r="R58" s="292">
        <f>'Versión ordenada trimestral'!R36*100/'Versión ordenada trimestral'!R47</f>
        <v>1561691.9439333717</v>
      </c>
      <c r="S58" s="326">
        <f>'Versión ordenada trimestral'!S36*100/'Versión ordenada trimestral'!S47</f>
        <v>1465848.7838803257</v>
      </c>
      <c r="T58" s="292">
        <f>'Versión ordenada trimestral'!T36*100/'Versión ordenada trimestral'!T47</f>
        <v>1486537.8242590828</v>
      </c>
      <c r="U58" s="326">
        <f>'Versión ordenada trimestral'!U36*100/'Versión ordenada trimestral'!U47</f>
        <v>1566538.7588416319</v>
      </c>
      <c r="V58" s="279"/>
    </row>
    <row r="59" spans="1:22">
      <c r="A59" s="318" t="s">
        <v>372</v>
      </c>
      <c r="B59" s="278"/>
      <c r="C59" s="279"/>
      <c r="D59" s="278"/>
      <c r="E59" s="279"/>
      <c r="F59" s="324">
        <f>'Versión ordenada trimestral'!F37*100/'Versión ordenada trimestral'!F47</f>
        <v>3267616.3024520567</v>
      </c>
      <c r="G59" s="325">
        <f>'Versión ordenada trimestral'!G37*100/'Versión ordenada trimestral'!G47</f>
        <v>6992805.1366774235</v>
      </c>
      <c r="H59" s="324">
        <f>'Versión ordenada trimestral'!H37*100/'Versión ordenada trimestral'!H47</f>
        <v>6557734.1727418918</v>
      </c>
      <c r="I59" s="325">
        <f>'Versión ordenada trimestral'!I37*100/'Versión ordenada trimestral'!I47</f>
        <v>6470570.3790000007</v>
      </c>
      <c r="J59" s="324">
        <f>'Versión ordenada trimestral'!J37*100/'Versión ordenada trimestral'!J47</f>
        <v>6084890.3915777085</v>
      </c>
      <c r="K59" s="325">
        <f>'Versión ordenada trimestral'!K37*100/'Versión ordenada trimestral'!K47</f>
        <v>8458626.6142424326</v>
      </c>
      <c r="L59" s="324">
        <f>'Versión ordenada trimestral'!L37*100/'Versión ordenada trimestral'!L47</f>
        <v>8051091.6982468748</v>
      </c>
      <c r="M59" s="325">
        <f>'Versión ordenada trimestral'!M37*100/'Versión ordenada trimestral'!M47</f>
        <v>8583556.284733111</v>
      </c>
      <c r="N59" s="292">
        <f>'Versión ordenada trimestral'!N37*100/'Versión ordenada trimestral'!N47</f>
        <v>8550342.4024700876</v>
      </c>
      <c r="O59" s="326">
        <f>'Versión ordenada trimestral'!O37*100/'Versión ordenada trimestral'!O47</f>
        <v>8483332.5344991405</v>
      </c>
      <c r="P59" s="292">
        <f>'Versión ordenada trimestral'!P37*100/'Versión ordenada trimestral'!P47</f>
        <v>7500129.2126097241</v>
      </c>
      <c r="Q59" s="326">
        <f>'Versión ordenada trimestral'!Q37*100/'Versión ordenada trimestral'!Q47</f>
        <v>9161374.5624707658</v>
      </c>
      <c r="R59" s="292">
        <f>'Versión ordenada trimestral'!R37*100/'Versión ordenada trimestral'!R47</f>
        <v>8631174.258964384</v>
      </c>
      <c r="S59" s="326">
        <f>'Versión ordenada trimestral'!S37*100/'Versión ordenada trimestral'!S47</f>
        <v>7594459.8559541348</v>
      </c>
      <c r="T59" s="292">
        <f>'Versión ordenada trimestral'!T37*100/'Versión ordenada trimestral'!T47</f>
        <v>8155915.3446939634</v>
      </c>
      <c r="U59" s="326">
        <f>'Versión ordenada trimestral'!U37*100/'Versión ordenada trimestral'!U47</f>
        <v>7820815.0303572752</v>
      </c>
      <c r="V59" s="279"/>
    </row>
    <row r="60" spans="1:22">
      <c r="A60" s="318" t="s">
        <v>405</v>
      </c>
      <c r="B60" s="278"/>
      <c r="C60" s="279"/>
      <c r="D60" s="278"/>
      <c r="E60" s="279"/>
      <c r="F60" s="324">
        <f>'Versión ordenada trimestral'!F38*100/'Versión ordenada trimestral'!F47</f>
        <v>250543.59230331349</v>
      </c>
      <c r="G60" s="325">
        <f>'Versión ordenada trimestral'!G38*100/'Versión ordenada trimestral'!G47</f>
        <v>266874.1990873898</v>
      </c>
      <c r="H60" s="324">
        <f>'Versión ordenada trimestral'!H38*100/'Versión ordenada trimestral'!H47</f>
        <v>276306.34070356848</v>
      </c>
      <c r="I60" s="325">
        <f>'Versión ordenada trimestral'!I38*100/'Versión ordenada trimestral'!I47</f>
        <v>266018.97100000002</v>
      </c>
      <c r="J60" s="324">
        <f>'Versión ordenada trimestral'!J38*100/'Versión ordenada trimestral'!J47</f>
        <v>329748.08229563333</v>
      </c>
      <c r="K60" s="325">
        <f>'Versión ordenada trimestral'!K38*100/'Versión ordenada trimestral'!K47</f>
        <v>237767.76774456081</v>
      </c>
      <c r="L60" s="324">
        <f>'Versión ordenada trimestral'!L38*100/'Versión ordenada trimestral'!L47</f>
        <v>303850.21112448932</v>
      </c>
      <c r="M60" s="325">
        <f>'Versión ordenada trimestral'!M38*100/'Versión ordenada trimestral'!M47</f>
        <v>254731.29782624755</v>
      </c>
      <c r="N60" s="292">
        <f>'Versión ordenada trimestral'!N38*100/'Versión ordenada trimestral'!N47</f>
        <v>450413.04333693383</v>
      </c>
      <c r="O60" s="326">
        <f>'Versión ordenada trimestral'!O38*100/'Versión ordenada trimestral'!O47</f>
        <v>494145.29417509417</v>
      </c>
      <c r="P60" s="292">
        <f>'Versión ordenada trimestral'!P38*100/'Versión ordenada trimestral'!P47</f>
        <v>452789.38102264138</v>
      </c>
      <c r="Q60" s="326">
        <f>'Versión ordenada trimestral'!Q38*100/'Versión ordenada trimestral'!Q47</f>
        <v>445585.73294621392</v>
      </c>
      <c r="R60" s="292">
        <f>'Versión ordenada trimestral'!R38*100/'Versión ordenada trimestral'!R47</f>
        <v>550347.4573769389</v>
      </c>
      <c r="S60" s="326">
        <f>'Versión ordenada trimestral'!S38*100/'Versión ordenada trimestral'!S47</f>
        <v>476359.01680712705</v>
      </c>
      <c r="T60" s="292">
        <f>'Versión ordenada trimestral'!T38*100/'Versión ordenada trimestral'!T47</f>
        <v>451307.8053073957</v>
      </c>
      <c r="U60" s="326">
        <f>'Versión ordenada trimestral'!U38*100/'Versión ordenada trimestral'!U47</f>
        <v>460017.61316595011</v>
      </c>
      <c r="V60" s="279"/>
    </row>
    <row r="61" spans="1:22">
      <c r="A61" s="318"/>
      <c r="B61" s="278"/>
      <c r="C61" s="279"/>
      <c r="D61" s="278"/>
      <c r="E61" s="279"/>
      <c r="F61" s="324"/>
      <c r="G61" s="325"/>
      <c r="H61" s="324"/>
      <c r="I61" s="325"/>
      <c r="J61" s="324"/>
      <c r="K61" s="325"/>
      <c r="L61" s="324"/>
      <c r="M61" s="325"/>
      <c r="N61" s="292"/>
      <c r="O61" s="326"/>
      <c r="P61" s="292"/>
      <c r="Q61" s="326"/>
      <c r="R61" s="292"/>
      <c r="S61" s="326"/>
      <c r="T61" s="292"/>
      <c r="U61" s="326"/>
      <c r="V61" s="279"/>
    </row>
    <row r="62" spans="1:22">
      <c r="A62" t="s">
        <v>340</v>
      </c>
      <c r="B62" s="278"/>
      <c r="C62" s="279"/>
      <c r="D62" s="278"/>
      <c r="E62" s="279"/>
      <c r="F62" s="324">
        <f>'Versión ordenada trimestral'!F40*100/'Versión ordenada trimestral'!F47</f>
        <v>567444.02615362941</v>
      </c>
      <c r="G62" s="325">
        <f>'Versión ordenada trimestral'!G40*100/'Versión ordenada trimestral'!G47</f>
        <v>667782.36830683204</v>
      </c>
      <c r="H62" s="324">
        <f>'Versión ordenada trimestral'!H40*100/'Versión ordenada trimestral'!H47</f>
        <v>581874.79541090585</v>
      </c>
      <c r="I62" s="325">
        <f>'Versión ordenada trimestral'!I40*100/'Versión ordenada trimestral'!I47</f>
        <v>729490.38100000005</v>
      </c>
      <c r="J62" s="324">
        <f>'Versión ordenada trimestral'!J40*100/'Versión ordenada trimestral'!J47</f>
        <v>639501.8961583135</v>
      </c>
      <c r="K62" s="325">
        <f>'Versión ordenada trimestral'!K40*100/'Versión ordenada trimestral'!K47</f>
        <v>833842.91483028163</v>
      </c>
      <c r="L62" s="324">
        <f>'Versión ordenada trimestral'!L40*100/'Versión ordenada trimestral'!L47</f>
        <v>759515.83559015137</v>
      </c>
      <c r="M62" s="325">
        <f>'Versión ordenada trimestral'!M40*100/'Versión ordenada trimestral'!M47</f>
        <v>925166.9989070947</v>
      </c>
      <c r="N62" s="292">
        <f>'Versión ordenada trimestral'!N40*100/'Versión ordenada trimestral'!N47</f>
        <v>748120.04198989994</v>
      </c>
      <c r="O62" s="326">
        <f>'Versión ordenada trimestral'!O40*100/'Versión ordenada trimestral'!O47</f>
        <v>837856.02374351176</v>
      </c>
      <c r="P62" s="292">
        <f>'Versión ordenada trimestral'!P40*100/'Versión ordenada trimestral'!P47</f>
        <v>732891.83167700178</v>
      </c>
      <c r="Q62" s="326">
        <f>'Versión ordenada trimestral'!Q40*100/'Versión ordenada trimestral'!Q47</f>
        <v>883274.27348565322</v>
      </c>
      <c r="R62" s="292">
        <f>'Versión ordenada trimestral'!R40*100/'Versión ordenada trimestral'!R47</f>
        <v>758341.12489527848</v>
      </c>
      <c r="S62" s="326">
        <f>'Versión ordenada trimestral'!S40*100/'Versión ordenada trimestral'!S47</f>
        <v>899280.94465011405</v>
      </c>
      <c r="T62" s="292">
        <f>'Versión ordenada trimestral'!T40*100/'Versión ordenada trimestral'!T47</f>
        <v>774260.25535403728</v>
      </c>
      <c r="U62" s="326">
        <f>'Versión ordenada trimestral'!U40*100/'Versión ordenada trimestral'!U47</f>
        <v>974050.50028160959</v>
      </c>
      <c r="V62" s="279"/>
    </row>
    <row r="63" spans="1:22">
      <c r="A63" s="318" t="s">
        <v>341</v>
      </c>
      <c r="B63" s="278"/>
      <c r="C63" s="279"/>
      <c r="D63" s="278"/>
      <c r="E63" s="279"/>
      <c r="F63" s="324">
        <f>'Versión ordenada trimestral'!F41*100/'Versión ordenada trimestral'!F47</f>
        <v>517353.40301579057</v>
      </c>
      <c r="G63" s="325">
        <f>'Versión ordenada trimestral'!G41*100/'Versión ordenada trimestral'!G47</f>
        <v>478875.28623851162</v>
      </c>
      <c r="H63" s="324">
        <f>'Versión ordenada trimestral'!H41*100/'Versión ordenada trimestral'!H47</f>
        <v>1532606.1331582824</v>
      </c>
      <c r="I63" s="325">
        <f>'Versión ordenada trimestral'!I41*100/'Versión ordenada trimestral'!I47</f>
        <v>1778373.2280000001</v>
      </c>
      <c r="J63" s="324">
        <f>'Versión ordenada trimestral'!J41*100/'Versión ordenada trimestral'!J47</f>
        <v>529962.86884049524</v>
      </c>
      <c r="K63" s="325">
        <f>'Versión ordenada trimestral'!K41*100/'Versión ordenada trimestral'!K47</f>
        <v>586696.9174543746</v>
      </c>
      <c r="L63" s="324">
        <f>'Versión ordenada trimestral'!L41*100/'Versión ordenada trimestral'!L47</f>
        <v>753539.62475491606</v>
      </c>
      <c r="M63" s="325">
        <f>'Versión ordenada trimestral'!M41*100/'Versión ordenada trimestral'!M47</f>
        <v>300399.00072732288</v>
      </c>
      <c r="N63" s="292">
        <f>'Versión ordenada trimestral'!N41*100/'Versión ordenada trimestral'!N47</f>
        <v>138740.48849348357</v>
      </c>
      <c r="O63" s="326">
        <f>'Versión ordenada trimestral'!O41*100/'Versión ordenada trimestral'!O47</f>
        <v>103878.67058727996</v>
      </c>
      <c r="P63" s="292">
        <f>'Versión ordenada trimestral'!P41*100/'Versión ordenada trimestral'!P47</f>
        <v>225113.11151812421</v>
      </c>
      <c r="Q63" s="326">
        <f>'Versión ordenada trimestral'!Q41*100/'Versión ordenada trimestral'!Q47</f>
        <v>993617.62678673398</v>
      </c>
      <c r="R63" s="292"/>
      <c r="S63" s="326"/>
      <c r="T63" s="292"/>
      <c r="U63" s="326"/>
      <c r="V63" s="279"/>
    </row>
    <row r="64" spans="1:22">
      <c r="A64" s="318" t="s">
        <v>408</v>
      </c>
      <c r="B64" s="278"/>
      <c r="C64" s="279"/>
      <c r="D64" s="278"/>
      <c r="E64" s="279"/>
      <c r="F64" s="324"/>
      <c r="G64" s="325"/>
      <c r="H64" s="324">
        <f>'Versión ordenada trimestral'!H42*100/'Versión ordenada trimestral'!H47</f>
        <v>1520069.0516609997</v>
      </c>
      <c r="I64" s="325">
        <f>'Versión ordenada trimestral'!I42*100/'Versión ordenada trimestral'!I47</f>
        <v>893444.65699999989</v>
      </c>
      <c r="J64" s="324">
        <f>'Versión ordenada trimestral'!J42*100/'Versión ordenada trimestral'!J47</f>
        <v>950520.34079486702</v>
      </c>
      <c r="K64" s="325">
        <f>'Versión ordenada trimestral'!K42*100/'Versión ordenada trimestral'!K47</f>
        <v>1326609.2959947314</v>
      </c>
      <c r="L64" s="324">
        <f>'Versión ordenada trimestral'!L42*100/'Versión ordenada trimestral'!L47</f>
        <v>1768990.2379132118</v>
      </c>
      <c r="M64" s="325">
        <f>'Versión ordenada trimestral'!M42*100/'Versión ordenada trimestral'!M47</f>
        <v>2088134.6221025658</v>
      </c>
      <c r="N64" s="292">
        <f>'Versión ordenada trimestral'!N42*100/'Versión ordenada trimestral'!N47</f>
        <v>1475422.5484457309</v>
      </c>
      <c r="O64" s="326">
        <f>'Versión ordenada trimestral'!O42*100/'Versión ordenada trimestral'!O47</f>
        <v>1364131.4955092713</v>
      </c>
      <c r="P64" s="292">
        <f>'Versión ordenada trimestral'!P42*100/'Versión ordenada trimestral'!P47</f>
        <v>1439895.3053535041</v>
      </c>
      <c r="Q64" s="326">
        <f>'Versión ordenada trimestral'!Q42*100/'Versión ordenada trimestral'!Q47</f>
        <v>1736911.5167617337</v>
      </c>
      <c r="R64" s="292">
        <f>'Versión ordenada trimestral'!R42*100/'Versión ordenada trimestral'!R47</f>
        <v>974929.69416014489</v>
      </c>
      <c r="S64" s="326">
        <f>'Versión ordenada trimestral'!S42*100/'Versión ordenada trimestral'!S47</f>
        <v>726337.7528151389</v>
      </c>
      <c r="T64" s="292">
        <f>'Versión ordenada trimestral'!T42*100/'Versión ordenada trimestral'!T47</f>
        <v>1572913.9807146585</v>
      </c>
      <c r="U64" s="326">
        <f>'Versión ordenada trimestral'!U42*100/'Versión ordenada trimestral'!U47</f>
        <v>1062505.9882941884</v>
      </c>
      <c r="V64" s="279"/>
    </row>
    <row r="65" spans="1:22">
      <c r="A65" s="318"/>
      <c r="B65" s="278"/>
      <c r="C65" s="279"/>
      <c r="D65" s="278"/>
      <c r="E65" s="279"/>
      <c r="F65" s="324"/>
      <c r="G65" s="325"/>
      <c r="H65" s="324"/>
      <c r="I65" s="325"/>
      <c r="J65" s="324"/>
      <c r="K65" s="325"/>
      <c r="L65" s="324"/>
      <c r="M65" s="325"/>
      <c r="N65" s="292"/>
      <c r="O65" s="326"/>
      <c r="P65" s="292"/>
      <c r="Q65" s="326"/>
      <c r="R65" s="292"/>
      <c r="S65" s="326"/>
      <c r="T65" s="292"/>
      <c r="U65" s="326"/>
      <c r="V65" s="279"/>
    </row>
    <row r="66" spans="1:22" s="327" customFormat="1">
      <c r="A66" s="327" t="s">
        <v>324</v>
      </c>
      <c r="B66" s="280"/>
      <c r="C66" s="281"/>
      <c r="D66" s="280"/>
      <c r="E66" s="281"/>
      <c r="F66" s="328">
        <f>SUM('Versión ordenada trimestral'!F52:F64)</f>
        <v>80418754.945085853</v>
      </c>
      <c r="G66" s="329">
        <f>SUM('Versión ordenada trimestral'!G52:G64)</f>
        <v>94974488.540417433</v>
      </c>
      <c r="H66" s="328">
        <f>SUM('Versión ordenada trimestral'!H52:H64)</f>
        <v>88239348.439830527</v>
      </c>
      <c r="I66" s="329">
        <f>SUM('Versión ordenada trimestral'!I52:I64)</f>
        <v>107219164.09099998</v>
      </c>
      <c r="J66" s="328">
        <f>SUM('Versión ordenada trimestral'!J52:J64)</f>
        <v>98333463.239548653</v>
      </c>
      <c r="K66" s="329">
        <f>SUM('Versión ordenada trimestral'!K52:K64)</f>
        <v>121848109.90959303</v>
      </c>
      <c r="L66" s="328">
        <f>SUM('Versión ordenada trimestral'!L52:L64)</f>
        <v>114808602.15823397</v>
      </c>
      <c r="M66" s="329">
        <f>SUM('Versión ordenada trimestral'!M52:M64)</f>
        <v>131780595.84082684</v>
      </c>
      <c r="N66" s="328">
        <f>SUM('Versión ordenada trimestral'!N52:N64)</f>
        <v>111754697.68204486</v>
      </c>
      <c r="O66" s="329">
        <f>SUM('Versión ordenada trimestral'!O52:O64)</f>
        <v>125730246.19700754</v>
      </c>
      <c r="P66" s="328">
        <f>SUM('Versión ordenada trimestral'!P52:P64)</f>
        <v>110604737.81158234</v>
      </c>
      <c r="Q66" s="329">
        <f>SUM('Versión ordenada trimestral'!Q52:Q64)</f>
        <v>137555567.30021816</v>
      </c>
      <c r="R66" s="328">
        <f>SUM('Versión ordenada trimestral'!R52:R64)</f>
        <v>122134875.80360338</v>
      </c>
      <c r="S66" s="329">
        <f>SUM('Versión ordenada trimestral'!S52:S64)</f>
        <v>138948879.16992539</v>
      </c>
      <c r="T66" s="328">
        <f>SUM('Versión ordenada trimestral'!T52:T64)</f>
        <v>124569835.98837997</v>
      </c>
      <c r="U66" s="329">
        <f>SUM('Versión ordenada trimestral'!U52:U64)</f>
        <v>145972482.22482142</v>
      </c>
      <c r="V66" s="281"/>
    </row>
    <row r="67" spans="1:22">
      <c r="A67" s="318"/>
      <c r="B67" s="280"/>
      <c r="C67" s="281"/>
      <c r="D67" s="280"/>
      <c r="E67" s="281"/>
      <c r="F67" s="280"/>
      <c r="G67" s="281"/>
      <c r="H67" s="280"/>
      <c r="I67" s="281"/>
      <c r="J67" s="280"/>
      <c r="K67" s="281"/>
      <c r="L67" s="280"/>
      <c r="M67" s="281"/>
      <c r="N67" s="280"/>
      <c r="O67" s="281"/>
      <c r="P67" s="280"/>
      <c r="Q67" s="281"/>
      <c r="R67" s="280"/>
      <c r="S67" s="281"/>
      <c r="T67" s="280"/>
      <c r="U67" s="281"/>
      <c r="V67" s="281"/>
    </row>
    <row r="69" spans="1:22">
      <c r="A69" t="s">
        <v>690</v>
      </c>
      <c r="G69">
        <f>SUM(F71:I71)-SUM(F42:I42)-SUM(F38:I38)</f>
        <v>47271728.788000003</v>
      </c>
      <c r="K69">
        <f>SUM(J71:M71)-SUM(J42:M42)-SUM(J38:M38)</f>
        <v>67087318.421000011</v>
      </c>
      <c r="O69">
        <f>SUM(N71:Q71)-SUM(N42:Q42)-SUM(N38:Q38)</f>
        <v>112408131.785</v>
      </c>
      <c r="S69">
        <f>SUM(R71:U71)-SUM(R42:U42)-SUM(R38:U38)</f>
        <v>142881993.52799997</v>
      </c>
    </row>
    <row r="70" spans="1:22">
      <c r="A70" t="s">
        <v>691</v>
      </c>
      <c r="F70" s="168">
        <f>'Versión ordenada trimestral'!F30+'Versión ordenada trimestral'!F31+'Versión ordenada trimestral'!F32</f>
        <v>59464023.063000001</v>
      </c>
      <c r="G70" s="168">
        <f>'Versión ordenada trimestral'!G30+'Versión ordenada trimestral'!G31+'Versión ordenada trimestral'!G32</f>
        <v>74469518.49000001</v>
      </c>
      <c r="H70" s="168">
        <f>'Versión ordenada trimestral'!H30+'Versión ordenada trimestral'!H31+'Versión ordenada trimestral'!H32</f>
        <v>68431616.113000005</v>
      </c>
      <c r="I70" s="168">
        <f>'Versión ordenada trimestral'!I30+'Versión ordenada trimestral'!I31+'Versión ordenada trimestral'!I32</f>
        <v>90838150.785999984</v>
      </c>
      <c r="J70" s="168">
        <f>'Versión ordenada trimestral'!J30+'Versión ordenada trimestral'!J31+'Versión ordenada trimestral'!J32</f>
        <v>84428513.258000001</v>
      </c>
      <c r="K70" s="168">
        <f>'Versión ordenada trimestral'!K30+'Versión ordenada trimestral'!K31+'Versión ordenada trimestral'!K32</f>
        <v>111562350.926</v>
      </c>
      <c r="L70" s="168">
        <f>'Versión ordenada trimestral'!L30+'Versión ordenada trimestral'!L31+'Versión ordenada trimestral'!L32</f>
        <v>104438184.428</v>
      </c>
      <c r="M70" s="168">
        <f>'Versión ordenada trimestral'!M30+'Versión ordenada trimestral'!M31+'Versión ordenada trimestral'!M32</f>
        <v>129542947.82200003</v>
      </c>
      <c r="N70" s="168">
        <f>'Versión ordenada trimestral'!N30+'Versión ordenada trimestral'!N31+'Versión ordenada trimestral'!N32</f>
        <v>119861840.05899999</v>
      </c>
      <c r="O70" s="168">
        <f>'Versión ordenada trimestral'!O30+'Versión ordenada trimestral'!O31+'Versión ordenada trimestral'!O32</f>
        <v>153984722.13600001</v>
      </c>
      <c r="P70" s="168">
        <f>'Versión ordenada trimestral'!P30+'Versión ordenada trimestral'!P31+'Versión ordenada trimestral'!P32</f>
        <v>141485491.30199999</v>
      </c>
      <c r="Q70" s="168">
        <f>'Versión ordenada trimestral'!Q30+'Versión ordenada trimestral'!Q31+'Versión ordenada trimestral'!Q32</f>
        <v>183828687.35800001</v>
      </c>
      <c r="R70" s="168">
        <f>'Versión ordenada trimestral'!R30+'Versión ordenada trimestral'!R31+'Versión ordenada trimestral'!R32</f>
        <v>170501163.88300002</v>
      </c>
      <c r="S70" s="168">
        <f>'Versión ordenada trimestral'!S30+'Versión ordenada trimestral'!S31+'Versión ordenada trimestral'!S32</f>
        <v>217049388.803</v>
      </c>
      <c r="T70" s="168">
        <f>'Versión ordenada trimestral'!T30+'Versión ordenada trimestral'!T31+'Versión ordenada trimestral'!T32</f>
        <v>197741519.43199998</v>
      </c>
      <c r="U70" s="168">
        <f>'Versión ordenada trimestral'!U30+'Versión ordenada trimestral'!U31+'Versión ordenada trimestral'!U32</f>
        <v>250545655.85600007</v>
      </c>
    </row>
    <row r="71" spans="1:22">
      <c r="A71" t="s">
        <v>692</v>
      </c>
      <c r="F71" s="168">
        <f>'Versión ordenada trimestral'!F33+'Versión ordenada trimestral'!F34+'Versión ordenada trimestral'!F35+'Versión ordenada trimestral'!F36+'Versión ordenada trimestral'!F37+'Versión ordenada trimestral'!F38+'Versión ordenada trimestral'!F42</f>
        <v>9845305.0870000012</v>
      </c>
      <c r="G71" s="168">
        <f>'Versión ordenada trimestral'!G33+'Versión ordenada trimestral'!G34+'Versión ordenada trimestral'!G35+'Versión ordenada trimestral'!G36+'Versión ordenada trimestral'!G37+'Versión ordenada trimestral'!G38+'Versión ordenada trimestral'!G42</f>
        <v>12360871.731000001</v>
      </c>
      <c r="H71" s="168">
        <f>'Versión ordenada trimestral'!H33+'Versión ordenada trimestral'!H34+'Versión ordenada trimestral'!H35+'Versión ordenada trimestral'!H36+'Versión ordenada trimestral'!H37+'Versión ordenada trimestral'!H38+'Versión ordenada trimestral'!H42</f>
        <v>14548505.136</v>
      </c>
      <c r="I71" s="168">
        <f>'Versión ordenada trimestral'!I33+'Versión ordenada trimestral'!I34+'Versión ordenada trimestral'!I35+'Versión ordenada trimestral'!I36+'Versión ordenada trimestral'!I37+'Versión ordenada trimestral'!I38+'Versión ordenada trimestral'!I42</f>
        <v>13873149.696</v>
      </c>
      <c r="J71" s="168">
        <f>'Versión ordenada trimestral'!J33+'Versión ordenada trimestral'!J34+'Versión ordenada trimestral'!J35+'Versión ordenada trimestral'!J36+'Versión ordenada trimestral'!J37+'Versión ordenada trimestral'!J38+'Versión ordenada trimestral'!J42</f>
        <v>15738861.972999999</v>
      </c>
      <c r="K71" s="168">
        <f>'Versión ordenada trimestral'!K33+'Versión ordenada trimestral'!K34+'Versión ordenada trimestral'!K35+'Versión ordenada trimestral'!K36+'Versión ordenada trimestral'!K37+'Versión ordenada trimestral'!K38+'Versión ordenada trimestral'!K42</f>
        <v>16975253.268000003</v>
      </c>
      <c r="L71" s="168">
        <f>'Versión ordenada trimestral'!L33+'Versión ordenada trimestral'!L34+'Versión ordenada trimestral'!L35+'Versión ordenada trimestral'!L36+'Versión ordenada trimestral'!L37+'Versión ordenada trimestral'!L38+'Versión ordenada trimestral'!L42</f>
        <v>20735935.093000002</v>
      </c>
      <c r="M71" s="168">
        <f>'Versión ordenada trimestral'!M33+'Versión ordenada trimestral'!M34+'Versión ordenada trimestral'!M35+'Versión ordenada trimestral'!M36+'Versión ordenada trimestral'!M37+'Versión ordenada trimestral'!M38+'Versión ordenada trimestral'!M42</f>
        <v>21629868.233999997</v>
      </c>
      <c r="N71" s="168">
        <f>'Versión ordenada trimestral'!N33+'Versión ordenada trimestral'!N34+'Versión ordenada trimestral'!N35+'Versión ordenada trimestral'!N36+'Versión ordenada trimestral'!N37+'Versión ordenada trimestral'!N38+'Versión ordenada trimestral'!N42</f>
        <v>25506946.464000002</v>
      </c>
      <c r="O71" s="168">
        <f>'Versión ordenada trimestral'!O33+'Versión ordenada trimestral'!O34+'Versión ordenada trimestral'!O35+'Versión ordenada trimestral'!O36+'Versión ordenada trimestral'!O37+'Versión ordenada trimestral'!O38+'Versión ordenada trimestral'!O42</f>
        <v>30572939.732000005</v>
      </c>
      <c r="P71" s="168">
        <f>'Versión ordenada trimestral'!P33+'Versión ordenada trimestral'!P34+'Versión ordenada trimestral'!P35+'Versión ordenada trimestral'!P36+'Versión ordenada trimestral'!P37+'Versión ordenada trimestral'!P38+'Versión ordenada trimestral'!P42</f>
        <v>29433646.719999999</v>
      </c>
      <c r="Q71" s="168">
        <f>'Versión ordenada trimestral'!Q33+'Versión ordenada trimestral'!Q34+'Versión ordenada trimestral'!Q35+'Versión ordenada trimestral'!Q36+'Versión ordenada trimestral'!Q37+'Versión ordenada trimestral'!Q38+'Versión ordenada trimestral'!Q42</f>
        <v>38697920.769999996</v>
      </c>
      <c r="R71" s="168">
        <f>'Versión ordenada trimestral'!R33+'Versión ordenada trimestral'!R34+'Versión ordenada trimestral'!R35+'Versión ordenada trimestral'!R36+'Versión ordenada trimestral'!R37+'Versión ordenada trimestral'!R38+'Versión ordenada trimestral'!R42</f>
        <v>38382896.835000001</v>
      </c>
      <c r="S71" s="168">
        <f>'Versión ordenada trimestral'!S33+'Versión ordenada trimestral'!S34+'Versión ordenada trimestral'!S35+'Versión ordenada trimestral'!S36+'Versión ordenada trimestral'!S37+'Versión ordenada trimestral'!S38+'Versión ordenada trimestral'!S42</f>
        <v>36210595.540000007</v>
      </c>
      <c r="T71" s="168">
        <f>'Versión ordenada trimestral'!T33+'Versión ordenada trimestral'!T34+'Versión ordenada trimestral'!T35+'Versión ordenada trimestral'!T36+'Versión ordenada trimestral'!T37+'Versión ordenada trimestral'!T38+'Versión ordenada trimestral'!T42</f>
        <v>39337802.192000009</v>
      </c>
      <c r="U71" s="168">
        <f>'Versión ordenada trimestral'!U33+'Versión ordenada trimestral'!U34+'Versión ordenada trimestral'!U35+'Versión ordenada trimestral'!U36+'Versión ordenada trimestral'!U37+'Versión ordenada trimestral'!U38+'Versión ordenada trimestral'!U42</f>
        <v>40716954.669999994</v>
      </c>
    </row>
    <row r="72" spans="1:22" s="327" customFormat="1">
      <c r="A72" s="327" t="s">
        <v>693</v>
      </c>
      <c r="F72" s="330">
        <f>'Versión ordenada trimestral'!F52+'Versión ordenada trimestral'!F53+'Versión ordenada trimestral'!F54</f>
        <v>68064666.118185654</v>
      </c>
      <c r="G72" s="330">
        <f>'Versión ordenada trimestral'!G52+'Versión ordenada trimestral'!G53+'Versión ordenada trimestral'!G54</f>
        <v>80470827.889267698</v>
      </c>
      <c r="H72" s="330">
        <f>'Versión ordenada trimestral'!H52+'Versión ordenada trimestral'!H53+'Versión ordenada trimestral'!H54</f>
        <v>71025009.154040575</v>
      </c>
      <c r="I72" s="330">
        <f>'Versión ordenada trimestral'!I52+'Versión ordenada trimestral'!I53+'Versión ordenada trimestral'!I54</f>
        <v>90838150.785999984</v>
      </c>
      <c r="J72" s="330">
        <f>'Versión ordenada trimestral'!J52+'Versión ordenada trimestral'!J53+'Versión ordenada trimestral'!J54</f>
        <v>81897043.967565358</v>
      </c>
      <c r="K72" s="330">
        <f>'Versión ordenada trimestral'!K52+'Versión ordenada trimestral'!K53+'Versión ordenada trimestral'!K54</f>
        <v>104523364.33665435</v>
      </c>
      <c r="L72" s="330">
        <f>'Versión ordenada trimestral'!L52+'Versión ordenada trimestral'!L53+'Versión ordenada trimestral'!L54</f>
        <v>94527377.114245489</v>
      </c>
      <c r="M72" s="330">
        <f>'Versión ordenada trimestral'!M52+'Versión ordenada trimestral'!M53+'Versión ordenada trimestral'!M54</f>
        <v>111875162.87552807</v>
      </c>
      <c r="N72" s="330">
        <f>'Versión ordenada trimestral'!N52+'Versión ordenada trimestral'!N53+'Versión ordenada trimestral'!N54</f>
        <v>91414555.230157241</v>
      </c>
      <c r="O72" s="330">
        <f>'Versión ordenada trimestral'!O52+'Versión ordenada trimestral'!O53+'Versión ordenada trimestral'!O54</f>
        <v>104116643.41114223</v>
      </c>
      <c r="P72" s="330">
        <f>'Versión ordenada trimestral'!P52+'Versión ordenada trimestral'!P53+'Versión ordenada trimestral'!P54</f>
        <v>90764685.857157156</v>
      </c>
      <c r="Q72" s="330">
        <f>'Versión ordenada trimestral'!Q52+'Versión ordenada trimestral'!Q53+'Versión ordenada trimestral'!Q54</f>
        <v>112083822.29462406</v>
      </c>
      <c r="R72" s="330">
        <f>'Versión ordenada trimestral'!R52+'Versión ordenada trimestral'!R53+'Versión ordenada trimestral'!R54</f>
        <v>99073334.55540067</v>
      </c>
      <c r="S72" s="330">
        <f>'Versión ordenada trimestral'!S52+'Versión ordenada trimestral'!S53+'Versión ordenada trimestral'!S54</f>
        <v>118311548.49443112</v>
      </c>
      <c r="T72" s="330">
        <f>'Versión ordenada trimestral'!T52+'Versión ordenada trimestral'!T53+'Versión ordenada trimestral'!T54</f>
        <v>103254577.73677747</v>
      </c>
      <c r="U72" s="330">
        <f>'Versión ordenada trimestral'!U52+'Versión ordenada trimestral'!U53+'Versión ordenada trimestral'!U54</f>
        <v>124728426.72428542</v>
      </c>
    </row>
    <row r="73" spans="1:22">
      <c r="A73" t="s">
        <v>191</v>
      </c>
      <c r="F73" s="312">
        <f>'Versión ordenada trimestral'!F55+'Versión ordenada trimestral'!F56+'Versión ordenada trimestral'!F57+'Versión ordenada trimestral'!F58+'Versión ordenada trimestral'!F59+'Versión ordenada trimestral'!F60+'Versión ordenada trimestral'!F64</f>
        <v>11269291.397730764</v>
      </c>
      <c r="G73" s="312">
        <f>'Versión ordenada trimestral'!G55+'Versión ordenada trimestral'!G56+'Versión ordenada trimestral'!G57+'Versión ordenada trimestral'!G58+'Versión ordenada trimestral'!G59+'Versión ordenada trimestral'!G60+'Versión ordenada trimestral'!G64</f>
        <v>13357002.996604385</v>
      </c>
      <c r="H73" s="312">
        <f>'Versión ordenada trimestral'!H55+'Versión ordenada trimestral'!H56+'Versión ordenada trimestral'!H57+'Versión ordenada trimestral'!H58+'Versión ordenada trimestral'!H59+'Versión ordenada trimestral'!H60+'Versión ordenada trimestral'!H64</f>
        <v>15099858.357220765</v>
      </c>
      <c r="I73" s="312">
        <f>'Versión ordenada trimestral'!I55+'Versión ordenada trimestral'!I56+'Versión ordenada trimestral'!I57+'Versión ordenada trimestral'!I58+'Versión ordenada trimestral'!I59+'Versión ordenada trimestral'!I60+'Versión ordenada trimestral'!I64</f>
        <v>13873149.696</v>
      </c>
      <c r="J73" s="312">
        <f>'Versión ordenada trimestral'!J55+'Versión ordenada trimestral'!J56+'Versión ordenada trimestral'!J57+'Versión ordenada trimestral'!J58+'Versión ordenada trimestral'!J59+'Versión ordenada trimestral'!J60+'Versión ordenada trimestral'!J64</f>
        <v>15266954.506984498</v>
      </c>
      <c r="K73" s="312">
        <f>'Versión ordenada trimestral'!K55+'Versión ordenada trimestral'!K56+'Versión ordenada trimestral'!K57+'Versión ordenada trimestral'!K58+'Versión ordenada trimestral'!K59+'Versión ordenada trimestral'!K60+'Versión ordenada trimestral'!K64</f>
        <v>15904205.740654012</v>
      </c>
      <c r="L73" s="312">
        <f>'Versión ordenada trimestral'!L55+'Versión ordenada trimestral'!L56+'Versión ordenada trimestral'!L57+'Versión ordenada trimestral'!L58+'Versión ordenada trimestral'!L59+'Versión ordenada trimestral'!L60+'Versión ordenada trimestral'!L64</f>
        <v>18768169.583643392</v>
      </c>
      <c r="M73" s="312">
        <f>'Versión ordenada trimestral'!M55+'Versión ordenada trimestral'!M56+'Versión ordenada trimestral'!M57+'Versión ordenada trimestral'!M58+'Versión ordenada trimestral'!M59+'Versión ordenada trimestral'!M60+'Versión ordenada trimestral'!M64</f>
        <v>18679866.965664361</v>
      </c>
      <c r="N73" s="312">
        <f>'Versión ordenada trimestral'!N55+'Versión ordenada trimestral'!N56+'Versión ordenada trimestral'!N57+'Versión ordenada trimestral'!N58+'Versión ordenada trimestral'!N59+'Versión ordenada trimestral'!N60+'Versión ordenada trimestral'!N64</f>
        <v>19453281.92140425</v>
      </c>
      <c r="O73" s="312">
        <f>'Versión ordenada trimestral'!O55+'Versión ordenada trimestral'!O56+'Versión ordenada trimestral'!O57+'Versión ordenada trimestral'!O58+'Versión ordenada trimestral'!O59+'Versión ordenada trimestral'!O60+'Versión ordenada trimestral'!O64</f>
        <v>20671868.091534514</v>
      </c>
      <c r="P73" s="312">
        <f>'Versión ordenada trimestral'!P55+'Versión ordenada trimestral'!P56+'Versión ordenada trimestral'!P57+'Versión ordenada trimestral'!P58+'Versión ordenada trimestral'!P59+'Versión ordenada trimestral'!P60+'Versión ordenada trimestral'!P64</f>
        <v>18882047.011230048</v>
      </c>
      <c r="Q73" s="312">
        <f>'Versión ordenada trimestral'!Q55+'Versión ordenada trimestral'!Q56+'Versión ordenada trimestral'!Q57+'Versión ordenada trimestral'!Q58+'Versión ordenada trimestral'!Q59+'Versión ordenada trimestral'!Q60+'Versión ordenada trimestral'!Q64</f>
        <v>23594853.105321717</v>
      </c>
      <c r="R73" s="312">
        <f>'Versión ordenada trimestral'!R55+'Versión ordenada trimestral'!R56+'Versión ordenada trimestral'!R57+'Versión ordenada trimestral'!R58+'Versión ordenada trimestral'!R59+'Versión ordenada trimestral'!R60+'Versión ordenada trimestral'!R64</f>
        <v>22303200.123307422</v>
      </c>
      <c r="S73" s="312">
        <f>'Versión ordenada trimestral'!S55+'Versión ordenada trimestral'!S56+'Versión ordenada trimestral'!S57+'Versión ordenada trimestral'!S58+'Versión ordenada trimestral'!S59+'Versión ordenada trimestral'!S60+'Versión ordenada trimestral'!S64</f>
        <v>19738049.730844148</v>
      </c>
      <c r="T73" s="312">
        <f>'Versión ordenada trimestral'!T55+'Versión ordenada trimestral'!T56+'Versión ordenada trimestral'!T57+'Versión ordenada trimestral'!T58+'Versión ordenada trimestral'!T59+'Versión ordenada trimestral'!T60+'Versión ordenada trimestral'!T64</f>
        <v>20540997.996248469</v>
      </c>
      <c r="U73" s="312">
        <f>'Versión ordenada trimestral'!U55+'Versión ordenada trimestral'!U56+'Versión ordenada trimestral'!U57+'Versión ordenada trimestral'!U58+'Versión ordenada trimestral'!U59+'Versión ordenada trimestral'!U60+'Versión ordenada trimestral'!U64</f>
        <v>20270005.000254422</v>
      </c>
    </row>
    <row r="74" spans="1:22">
      <c r="A74" t="s">
        <v>694</v>
      </c>
      <c r="F74" s="168">
        <f>'Versión ordenada trimestral'!F70*0.0362</f>
        <v>2152597.6348806</v>
      </c>
      <c r="G74" s="168">
        <f>'Versión ordenada trimestral'!G70*0.0362</f>
        <v>2695796.5693380004</v>
      </c>
      <c r="H74" s="168">
        <f>'Versión ordenada trimestral'!H70*0.0362</f>
        <v>2477224.5032906006</v>
      </c>
      <c r="I74" s="168">
        <f>'Versión ordenada trimestral'!I70*0.0362</f>
        <v>3288341.0584531995</v>
      </c>
      <c r="J74" s="168">
        <f>'Versión ordenada trimestral'!J70*0.0362</f>
        <v>3056312.1799396002</v>
      </c>
      <c r="K74" s="168">
        <f>'Versión ordenada trimestral'!K70*0.0362</f>
        <v>4038557.1035212004</v>
      </c>
      <c r="L74" s="168">
        <f>'Versión ordenada trimestral'!L70*0.0362</f>
        <v>3780662.2762936004</v>
      </c>
      <c r="M74" s="168">
        <f>'Versión ordenada trimestral'!M70*0.0362</f>
        <v>4689454.7111564018</v>
      </c>
      <c r="N74" s="168">
        <f>'Versión ordenada trimestral'!N70*0.0362</f>
        <v>4338998.6101358002</v>
      </c>
      <c r="O74" s="168">
        <f>'Versión ordenada trimestral'!O70*0.0362</f>
        <v>5574246.9413232012</v>
      </c>
      <c r="P74" s="168">
        <f>'Versión ordenada trimestral'!P70*0.0362</f>
        <v>5121774.7851323998</v>
      </c>
      <c r="Q74" s="168">
        <f>'Versión ordenada trimestral'!Q70*0.0362</f>
        <v>6654598.4823596012</v>
      </c>
      <c r="R74" s="168">
        <f>'Versión ordenada trimestral'!R70*0.0362</f>
        <v>6172142.1325646015</v>
      </c>
      <c r="S74" s="168">
        <f>'Versión ordenada trimestral'!S70*0.0362</f>
        <v>7857187.874668601</v>
      </c>
      <c r="T74" s="168">
        <f>'Versión ordenada trimestral'!T70*0.0362</f>
        <v>7158243.0034384001</v>
      </c>
      <c r="U74" s="168">
        <f>'Versión ordenada trimestral'!U70*0.0362</f>
        <v>9069752.7419872023</v>
      </c>
    </row>
    <row r="75" spans="1:22">
      <c r="A75" t="s">
        <v>695</v>
      </c>
      <c r="F75" s="168">
        <f>'Versión ordenada trimestral'!F72*0.0362</f>
        <v>2463940.9134783209</v>
      </c>
      <c r="G75" s="168">
        <f>'Versión ordenada trimestral'!G72*0.0362</f>
        <v>2913043.9695914909</v>
      </c>
      <c r="H75" s="168">
        <f>'Versión ordenada trimestral'!H72*0.0362</f>
        <v>2571105.331376269</v>
      </c>
      <c r="I75" s="168">
        <f>'Versión ordenada trimestral'!I72*0.0362</f>
        <v>3288341.0584531995</v>
      </c>
      <c r="J75" s="168">
        <f>'Versión ordenada trimestral'!J72*0.0362</f>
        <v>2964672.9916258664</v>
      </c>
      <c r="K75" s="168">
        <f>'Versión ordenada trimestral'!K72*0.0362</f>
        <v>3783745.7889868878</v>
      </c>
      <c r="L75" s="168">
        <f>'Versión ordenada trimestral'!L72*0.0362</f>
        <v>3421891.0515356869</v>
      </c>
      <c r="M75" s="168">
        <f>'Versión ordenada trimestral'!M72*0.0362</f>
        <v>4049880.8960941164</v>
      </c>
      <c r="N75" s="168">
        <f>'Versión ordenada trimestral'!N72*0.0362</f>
        <v>3309206.8993316926</v>
      </c>
      <c r="O75" s="168">
        <f>'Versión ordenada trimestral'!O72*0.0362</f>
        <v>3769022.4914833489</v>
      </c>
      <c r="P75" s="168">
        <f>'Versión ordenada trimestral'!P72*0.0362</f>
        <v>3285681.6280290894</v>
      </c>
      <c r="Q75" s="168">
        <f>'Versión ordenada trimestral'!Q72*0.0362</f>
        <v>4057434.3670653915</v>
      </c>
      <c r="R75" s="168">
        <f>'Versión ordenada trimestral'!R72*0.0362</f>
        <v>3586454.7109055044</v>
      </c>
      <c r="S75" s="168">
        <f>'Versión ordenada trimestral'!S72*0.0362</f>
        <v>4282878.0554984072</v>
      </c>
      <c r="T75" s="168">
        <f>'Versión ordenada trimestral'!T72*0.0362</f>
        <v>3737815.7140713446</v>
      </c>
      <c r="U75" s="168">
        <f>'Versión ordenada trimestral'!U72*0.0362</f>
        <v>4515169.0474191327</v>
      </c>
    </row>
    <row r="76" spans="1:22" s="327" customFormat="1">
      <c r="A76" s="327" t="s">
        <v>696</v>
      </c>
      <c r="F76" s="330">
        <f>'Versión ordenada trimestral'!F73-'Versión ordenada trimestral'!F60-'Versión ordenada trimestral'!F64</f>
        <v>11018747.805427451</v>
      </c>
      <c r="G76" s="330">
        <f>'Versión ordenada trimestral'!G73-'Versión ordenada trimestral'!G60-'Versión ordenada trimestral'!G64</f>
        <v>13090128.797516994</v>
      </c>
      <c r="H76" s="330">
        <f>'Versión ordenada trimestral'!H73-'Versión ordenada trimestral'!H60-'Versión ordenada trimestral'!H64</f>
        <v>13303482.964856196</v>
      </c>
      <c r="I76" s="330">
        <f>'Versión ordenada trimestral'!I73-'Versión ordenada trimestral'!I60-'Versión ordenada trimestral'!I64</f>
        <v>12713686.068</v>
      </c>
      <c r="J76" s="330">
        <f>'Versión ordenada trimestral'!J73-'Versión ordenada trimestral'!J60-'Versión ordenada trimestral'!J64</f>
        <v>13986686.083893998</v>
      </c>
      <c r="K76" s="330">
        <f>'Versión ordenada trimestral'!K73-'Versión ordenada trimestral'!K60-'Versión ordenada trimestral'!K64</f>
        <v>14339828.67691472</v>
      </c>
      <c r="L76" s="330">
        <f>'Versión ordenada trimestral'!L73-'Versión ordenada trimestral'!L60-'Versión ordenada trimestral'!L64</f>
        <v>16695329.134605689</v>
      </c>
      <c r="M76" s="330">
        <f>'Versión ordenada trimestral'!M73-'Versión ordenada trimestral'!M60-'Versión ordenada trimestral'!M64</f>
        <v>16337001.045735545</v>
      </c>
      <c r="N76" s="330">
        <f>'Versión ordenada trimestral'!N73-'Versión ordenada trimestral'!N60-'Versión ordenada trimestral'!N64</f>
        <v>17527446.329621583</v>
      </c>
      <c r="O76" s="330">
        <f>'Versión ordenada trimestral'!O73-'Versión ordenada trimestral'!O60-'Versión ordenada trimestral'!O64</f>
        <v>18813591.301850148</v>
      </c>
      <c r="P76" s="330">
        <f>'Versión ordenada trimestral'!P73-'Versión ordenada trimestral'!P60-'Versión ordenada trimestral'!P64</f>
        <v>16989362.324853905</v>
      </c>
      <c r="Q76" s="330">
        <f>'Versión ordenada trimestral'!Q73-'Versión ordenada trimestral'!Q60-'Versión ordenada trimestral'!Q64</f>
        <v>21412355.855613768</v>
      </c>
      <c r="R76" s="330">
        <f>'Versión ordenada trimestral'!R73-'Versión ordenada trimestral'!R60-'Versión ordenada trimestral'!R64</f>
        <v>20777922.971770339</v>
      </c>
      <c r="S76" s="330">
        <f>'Versión ordenada trimestral'!S73-'Versión ordenada trimestral'!S60-'Versión ordenada trimestral'!S64</f>
        <v>18535352.961221881</v>
      </c>
      <c r="T76" s="330">
        <f>'Versión ordenada trimestral'!T73-'Versión ordenada trimestral'!T60-'Versión ordenada trimestral'!T64</f>
        <v>18516776.210226413</v>
      </c>
      <c r="U76" s="330">
        <f>'Versión ordenada trimestral'!U73-'Versión ordenada trimestral'!U60-'Versión ordenada trimestral'!U64</f>
        <v>18747481.398794286</v>
      </c>
    </row>
    <row r="77" spans="1:22">
      <c r="A77" t="s">
        <v>697</v>
      </c>
      <c r="D77" t="s">
        <v>698</v>
      </c>
      <c r="F77" s="174">
        <f>'Versión ordenada trimestral'!F60+'Versión ordenada trimestral'!F64</f>
        <v>250543.59230331349</v>
      </c>
      <c r="G77" s="174">
        <f>'Versión ordenada trimestral'!G60+'Versión ordenada trimestral'!G64</f>
        <v>266874.1990873898</v>
      </c>
      <c r="H77" s="174">
        <f>'Versión ordenada trimestral'!H60+'Versión ordenada trimestral'!H64</f>
        <v>1796375.3923645681</v>
      </c>
      <c r="I77" s="174">
        <f>'Versión ordenada trimestral'!I60+'Versión ordenada trimestral'!I64</f>
        <v>1159463.628</v>
      </c>
      <c r="J77" s="174">
        <f>'Versión ordenada trimestral'!J60+'Versión ordenada trimestral'!J64</f>
        <v>1280268.4230905003</v>
      </c>
      <c r="K77" s="174">
        <f>'Versión ordenada trimestral'!K60+'Versión ordenada trimestral'!K64</f>
        <v>1564377.0637392921</v>
      </c>
      <c r="L77" s="174">
        <f>'Versión ordenada trimestral'!L60+'Versión ordenada trimestral'!L64</f>
        <v>2072840.4490377011</v>
      </c>
      <c r="M77" s="174">
        <f>'Versión ordenada trimestral'!M60+'Versión ordenada trimestral'!M64</f>
        <v>2342865.9199288134</v>
      </c>
      <c r="N77" s="174">
        <f>'Versión ordenada trimestral'!N60+'Versión ordenada trimestral'!N64</f>
        <v>1925835.5917826649</v>
      </c>
      <c r="O77" s="174">
        <f>'Versión ordenada trimestral'!O60+'Versión ordenada trimestral'!O64</f>
        <v>1858276.7896843655</v>
      </c>
      <c r="P77" s="174">
        <f>'Versión ordenada trimestral'!P60+'Versión ordenada trimestral'!P64</f>
        <v>1892684.6863761456</v>
      </c>
      <c r="Q77" s="174">
        <f>'Versión ordenada trimestral'!Q60+'Versión ordenada trimestral'!Q64</f>
        <v>2182497.2497079475</v>
      </c>
      <c r="R77" s="174">
        <f>'Versión ordenada trimestral'!R60+'Versión ordenada trimestral'!R64</f>
        <v>1525277.1515370838</v>
      </c>
      <c r="S77" s="174">
        <f>'Versión ordenada trimestral'!S60+'Versión ordenada trimestral'!S64</f>
        <v>1202696.7696222658</v>
      </c>
      <c r="T77" s="174">
        <f>'Versión ordenada trimestral'!T60+'Versión ordenada trimestral'!T64</f>
        <v>2024221.7860220543</v>
      </c>
      <c r="U77" s="174">
        <f>'Versión ordenada trimestral'!U60+'Versión ordenada trimestral'!U64</f>
        <v>1522523.6014601386</v>
      </c>
    </row>
    <row r="78" spans="1:22">
      <c r="A78" t="s">
        <v>699</v>
      </c>
      <c r="F78" s="331">
        <f>'Versión ordenada trimestral'!F76+'Versión ordenada trimestral'!F77+'Versión ordenada trimestral'!F75</f>
        <v>13733232.311209084</v>
      </c>
      <c r="G78" s="331">
        <f>'Versión ordenada trimestral'!G76+'Versión ordenada trimestral'!G77+'Versión ordenada trimestral'!G75</f>
        <v>16270046.966195876</v>
      </c>
      <c r="H78" s="331">
        <f>'Versión ordenada trimestral'!H76+'Versión ordenada trimestral'!H77+'Versión ordenada trimestral'!H75</f>
        <v>17670963.688597035</v>
      </c>
      <c r="I78" s="331">
        <f>'Versión ordenada trimestral'!I76+'Versión ordenada trimestral'!I77+'Versión ordenada trimestral'!I75</f>
        <v>17161490.754453201</v>
      </c>
      <c r="J78" s="331">
        <f>'Versión ordenada trimestral'!J76+'Versión ordenada trimestral'!J77+'Versión ordenada trimestral'!J75</f>
        <v>18231627.498610366</v>
      </c>
      <c r="K78" s="331">
        <f>'Versión ordenada trimestral'!K76+'Versión ordenada trimestral'!K77+'Versión ordenada trimestral'!K75</f>
        <v>19687951.529640898</v>
      </c>
      <c r="L78" s="331">
        <f>'Versión ordenada trimestral'!L76+'Versión ordenada trimestral'!L77+'Versión ordenada trimestral'!L75</f>
        <v>22190060.63517908</v>
      </c>
      <c r="M78" s="331">
        <f>'Versión ordenada trimestral'!M76+'Versión ordenada trimestral'!M77+'Versión ordenada trimestral'!M75</f>
        <v>22729747.861758474</v>
      </c>
      <c r="N78" s="331">
        <f>'Versión ordenada trimestral'!N76+'Versión ordenada trimestral'!N77+'Versión ordenada trimestral'!N75</f>
        <v>22762488.820735943</v>
      </c>
      <c r="O78" s="331">
        <f>'Versión ordenada trimestral'!O76+'Versión ordenada trimestral'!O77+'Versión ordenada trimestral'!O75</f>
        <v>24440890.583017863</v>
      </c>
      <c r="P78" s="331">
        <f>'Versión ordenada trimestral'!P76+'Versión ordenada trimestral'!P77+'Versión ordenada trimestral'!P75</f>
        <v>22167728.639259141</v>
      </c>
      <c r="Q78" s="331">
        <f>'Versión ordenada trimestral'!Q76+'Versión ordenada trimestral'!Q77+'Versión ordenada trimestral'!Q75</f>
        <v>27652287.472387109</v>
      </c>
      <c r="R78" s="331">
        <f>'Versión ordenada trimestral'!R76+'Versión ordenada trimestral'!R77+'Versión ordenada trimestral'!R75</f>
        <v>25889654.834212925</v>
      </c>
      <c r="S78" s="331">
        <f>'Versión ordenada trimestral'!S76+'Versión ordenada trimestral'!S77+'Versión ordenada trimestral'!S75</f>
        <v>24020927.786342554</v>
      </c>
      <c r="T78" s="331">
        <f>'Versión ordenada trimestral'!T76+'Versión ordenada trimestral'!T77+'Versión ordenada trimestral'!T75</f>
        <v>24278813.710319813</v>
      </c>
      <c r="U78" s="331">
        <f>'Versión ordenada trimestral'!U76+'Versión ordenada trimestral'!U77+'Versión ordenada trimestral'!U75</f>
        <v>24785174.047673561</v>
      </c>
    </row>
    <row r="80" spans="1:22">
      <c r="U80" s="332"/>
    </row>
    <row r="81" spans="7:21">
      <c r="G81">
        <f>'Versión ordenada trimestral'!F74+'Versión ordenada trimestral'!G74+'Versión ordenada trimestral'!H74+'Versión ordenada trimestral'!I74</f>
        <v>10613959.7659624</v>
      </c>
      <c r="U81" s="283"/>
    </row>
    <row r="82" spans="7:21">
      <c r="U82" s="284">
        <v>10558497.343</v>
      </c>
    </row>
  </sheetData>
  <mergeCells count="15">
    <mergeCell ref="B51:E51"/>
    <mergeCell ref="F51:I51"/>
    <mergeCell ref="J51:M51"/>
    <mergeCell ref="N51:Q51"/>
    <mergeCell ref="R51:U51"/>
    <mergeCell ref="B28:E28"/>
    <mergeCell ref="F28:I28"/>
    <mergeCell ref="J28:M28"/>
    <mergeCell ref="N28:Q28"/>
    <mergeCell ref="R28:U28"/>
    <mergeCell ref="B1:E1"/>
    <mergeCell ref="F1:I1"/>
    <mergeCell ref="J1:M1"/>
    <mergeCell ref="N1:Q1"/>
    <mergeCell ref="R1:U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"/>
  <sheetViews>
    <sheetView topLeftCell="A67" zoomScale="85" zoomScaleNormal="85" workbookViewId="0">
      <selection activeCell="B97" sqref="B97"/>
    </sheetView>
    <sheetView workbookViewId="1"/>
  </sheetViews>
  <sheetFormatPr baseColWidth="10" defaultColWidth="9.140625" defaultRowHeight="12.75"/>
  <cols>
    <col min="1" max="1" width="9.28515625"/>
    <col min="2" max="2" width="55"/>
    <col min="3" max="1025" width="9.28515625"/>
  </cols>
  <sheetData>
    <row r="1" spans="1:11">
      <c r="A1" s="333" t="s">
        <v>700</v>
      </c>
      <c r="B1" s="334"/>
      <c r="C1" s="335"/>
      <c r="D1" s="336"/>
      <c r="E1" s="336"/>
      <c r="F1" s="336"/>
      <c r="G1" s="336"/>
      <c r="H1" s="336"/>
      <c r="I1" s="336"/>
      <c r="J1" s="336"/>
      <c r="K1" s="337"/>
    </row>
    <row r="2" spans="1:11">
      <c r="A2" s="338" t="s">
        <v>701</v>
      </c>
      <c r="B2" s="339"/>
      <c r="C2" s="339"/>
      <c r="D2" s="340"/>
      <c r="E2" s="340"/>
      <c r="F2" s="341"/>
      <c r="G2" s="341"/>
      <c r="H2" s="341"/>
      <c r="I2" s="342"/>
      <c r="J2" s="336"/>
      <c r="K2" s="337"/>
    </row>
    <row r="3" spans="1:11" ht="15">
      <c r="A3" s="473" t="s">
        <v>702</v>
      </c>
      <c r="B3" s="473"/>
      <c r="C3" s="473"/>
      <c r="D3" s="473"/>
      <c r="E3" s="473"/>
      <c r="F3" s="473"/>
      <c r="G3" s="473"/>
      <c r="H3" s="473"/>
      <c r="I3" s="473"/>
      <c r="J3" s="473"/>
      <c r="K3" s="337"/>
    </row>
    <row r="4" spans="1:11" ht="15">
      <c r="A4" s="473" t="s">
        <v>703</v>
      </c>
      <c r="B4" s="473"/>
      <c r="C4" s="473"/>
      <c r="D4" s="473"/>
      <c r="E4" s="473"/>
      <c r="F4" s="473"/>
      <c r="G4" s="473"/>
      <c r="H4" s="473"/>
      <c r="I4" s="473"/>
      <c r="J4" s="473"/>
      <c r="K4" s="337"/>
    </row>
    <row r="5" spans="1:11" ht="15">
      <c r="A5" s="473" t="s">
        <v>704</v>
      </c>
      <c r="B5" s="473"/>
      <c r="C5" s="473"/>
      <c r="D5" s="473"/>
      <c r="E5" s="473"/>
      <c r="F5" s="473"/>
      <c r="G5" s="473"/>
      <c r="H5" s="473"/>
      <c r="I5" s="473"/>
      <c r="J5" s="473"/>
      <c r="K5" s="337"/>
    </row>
    <row r="6" spans="1:11">
      <c r="A6" s="343"/>
      <c r="B6" s="344"/>
      <c r="C6" s="474" t="s">
        <v>705</v>
      </c>
      <c r="D6" s="474"/>
      <c r="E6" s="474"/>
      <c r="F6" s="474"/>
      <c r="G6" s="474"/>
      <c r="H6" s="474"/>
      <c r="I6" s="345" t="s">
        <v>706</v>
      </c>
      <c r="J6" s="346"/>
      <c r="K6" s="337"/>
    </row>
    <row r="7" spans="1:11">
      <c r="A7" s="347"/>
      <c r="B7" s="348" t="s">
        <v>707</v>
      </c>
      <c r="C7" s="349" t="s">
        <v>708</v>
      </c>
      <c r="D7" s="350" t="s">
        <v>709</v>
      </c>
      <c r="E7" s="350" t="s">
        <v>710</v>
      </c>
      <c r="F7" s="350" t="s">
        <v>711</v>
      </c>
      <c r="G7" s="350" t="s">
        <v>712</v>
      </c>
      <c r="H7" s="350" t="s">
        <v>713</v>
      </c>
      <c r="I7" s="351" t="s">
        <v>714</v>
      </c>
      <c r="J7" s="352" t="s">
        <v>715</v>
      </c>
      <c r="K7" s="337"/>
    </row>
    <row r="8" spans="1:11">
      <c r="A8" s="347"/>
      <c r="B8" s="353"/>
      <c r="C8" s="348" t="s">
        <v>716</v>
      </c>
      <c r="D8" s="351" t="s">
        <v>717</v>
      </c>
      <c r="E8" s="351" t="s">
        <v>718</v>
      </c>
      <c r="F8" s="351" t="s">
        <v>719</v>
      </c>
      <c r="G8" s="354" t="s">
        <v>720</v>
      </c>
      <c r="H8" s="355"/>
      <c r="I8" s="351" t="s">
        <v>721</v>
      </c>
      <c r="J8" s="356"/>
      <c r="K8" s="337"/>
    </row>
    <row r="9" spans="1:11">
      <c r="A9" s="357"/>
      <c r="B9" s="358"/>
      <c r="C9" s="358"/>
      <c r="D9" s="359"/>
      <c r="E9" s="359"/>
      <c r="F9" s="359"/>
      <c r="G9" s="359"/>
      <c r="H9" s="359"/>
      <c r="I9" s="359"/>
      <c r="J9" s="360"/>
      <c r="K9" s="337"/>
    </row>
    <row r="10" spans="1:11">
      <c r="A10" s="361" t="s">
        <v>722</v>
      </c>
      <c r="B10" s="362" t="s">
        <v>723</v>
      </c>
      <c r="C10" s="363">
        <v>749714</v>
      </c>
      <c r="D10" s="363">
        <v>78379.7</v>
      </c>
      <c r="E10" s="363">
        <v>44985.599999999999</v>
      </c>
      <c r="F10" s="363">
        <v>892630.6</v>
      </c>
      <c r="G10" s="363">
        <v>22144.1</v>
      </c>
      <c r="H10" s="364">
        <v>1787854</v>
      </c>
      <c r="I10" s="364">
        <v>207458.5</v>
      </c>
      <c r="J10" s="365">
        <v>1995312.5</v>
      </c>
      <c r="K10" s="337"/>
    </row>
    <row r="11" spans="1:11">
      <c r="A11" s="347"/>
      <c r="B11" s="366" t="s">
        <v>724</v>
      </c>
      <c r="C11" s="367">
        <v>717695.4</v>
      </c>
      <c r="D11" s="367">
        <v>45244.3</v>
      </c>
      <c r="E11" s="367">
        <v>11210.9</v>
      </c>
      <c r="F11" s="367">
        <v>270077.40000000002</v>
      </c>
      <c r="G11" s="367">
        <v>0</v>
      </c>
      <c r="H11" s="368">
        <v>1044228</v>
      </c>
      <c r="I11" s="367">
        <v>73384.5</v>
      </c>
      <c r="J11" s="369">
        <v>1117612.5</v>
      </c>
      <c r="K11" s="337"/>
    </row>
    <row r="12" spans="1:11">
      <c r="A12" s="347"/>
      <c r="B12" s="366" t="s">
        <v>725</v>
      </c>
      <c r="C12" s="367">
        <v>0</v>
      </c>
      <c r="D12" s="367">
        <v>8284.4</v>
      </c>
      <c r="E12" s="367">
        <v>8473</v>
      </c>
      <c r="F12" s="367">
        <v>589898.19999999995</v>
      </c>
      <c r="G12" s="367">
        <v>22144.1</v>
      </c>
      <c r="H12" s="368">
        <v>628799.69999999995</v>
      </c>
      <c r="I12" s="367">
        <v>98454.1</v>
      </c>
      <c r="J12" s="369">
        <v>727253.8</v>
      </c>
      <c r="K12" s="370"/>
    </row>
    <row r="13" spans="1:11">
      <c r="A13" s="347"/>
      <c r="B13" s="366" t="s">
        <v>726</v>
      </c>
      <c r="C13" s="367">
        <v>5473.6</v>
      </c>
      <c r="D13" s="367">
        <v>18692.7</v>
      </c>
      <c r="E13" s="367">
        <v>18775</v>
      </c>
      <c r="F13" s="367">
        <v>840.6</v>
      </c>
      <c r="G13" s="367">
        <v>0</v>
      </c>
      <c r="H13" s="368">
        <v>43781.9</v>
      </c>
      <c r="I13" s="367">
        <v>17419</v>
      </c>
      <c r="J13" s="369">
        <v>61200.9</v>
      </c>
      <c r="K13" s="370"/>
    </row>
    <row r="14" spans="1:11">
      <c r="A14" s="347"/>
      <c r="B14" s="366" t="s">
        <v>727</v>
      </c>
      <c r="C14" s="367">
        <v>0.3</v>
      </c>
      <c r="D14" s="367">
        <v>3249</v>
      </c>
      <c r="E14" s="367">
        <v>2601.1999999999998</v>
      </c>
      <c r="F14" s="367">
        <v>0</v>
      </c>
      <c r="G14" s="367">
        <v>0</v>
      </c>
      <c r="H14" s="368">
        <v>5850.5</v>
      </c>
      <c r="I14" s="367">
        <v>8.3000000000000007</v>
      </c>
      <c r="J14" s="369">
        <v>5858.8</v>
      </c>
      <c r="K14" s="337"/>
    </row>
    <row r="15" spans="1:11">
      <c r="A15" s="347"/>
      <c r="B15" s="366" t="s">
        <v>728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8">
        <v>0</v>
      </c>
      <c r="I15" s="367">
        <v>0</v>
      </c>
      <c r="J15" s="369">
        <v>0</v>
      </c>
      <c r="K15" s="337"/>
    </row>
    <row r="16" spans="1:11">
      <c r="A16" s="347"/>
      <c r="B16" s="362" t="s">
        <v>729</v>
      </c>
      <c r="C16" s="367">
        <v>22323.7</v>
      </c>
      <c r="D16" s="367">
        <v>562.6</v>
      </c>
      <c r="E16" s="367">
        <v>3920</v>
      </c>
      <c r="F16" s="367">
        <v>31814.400000000001</v>
      </c>
      <c r="G16" s="367">
        <v>0</v>
      </c>
      <c r="H16" s="368">
        <v>58620.7</v>
      </c>
      <c r="I16" s="367">
        <v>12489.3</v>
      </c>
      <c r="J16" s="369">
        <v>71110</v>
      </c>
      <c r="K16" s="337"/>
    </row>
    <row r="17" spans="1:11">
      <c r="A17" s="347"/>
      <c r="B17" s="366" t="s">
        <v>730</v>
      </c>
      <c r="C17" s="367">
        <v>4221</v>
      </c>
      <c r="D17" s="367">
        <v>2346.6999999999998</v>
      </c>
      <c r="E17" s="367">
        <v>5.5</v>
      </c>
      <c r="F17" s="367">
        <v>0</v>
      </c>
      <c r="G17" s="367">
        <v>0</v>
      </c>
      <c r="H17" s="368">
        <v>6573.2</v>
      </c>
      <c r="I17" s="367">
        <v>14.7</v>
      </c>
      <c r="J17" s="369">
        <v>6587.9</v>
      </c>
      <c r="K17" s="337"/>
    </row>
    <row r="18" spans="1:11">
      <c r="A18" s="347"/>
      <c r="B18" s="366" t="s">
        <v>731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8">
        <v>0</v>
      </c>
      <c r="I18" s="367">
        <v>5688.6</v>
      </c>
      <c r="J18" s="369">
        <v>5688.6</v>
      </c>
      <c r="K18" s="337"/>
    </row>
    <row r="19" spans="1:11">
      <c r="A19" s="347"/>
      <c r="B19" s="366" t="s">
        <v>732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8">
        <v>0</v>
      </c>
      <c r="I19" s="367">
        <v>0</v>
      </c>
      <c r="J19" s="369">
        <v>0</v>
      </c>
      <c r="K19" s="337"/>
    </row>
    <row r="20" spans="1:11">
      <c r="A20" s="347"/>
      <c r="B20" s="366"/>
      <c r="C20" s="371"/>
      <c r="D20" s="371"/>
      <c r="E20" s="371"/>
      <c r="F20" s="371"/>
      <c r="G20" s="371"/>
      <c r="H20" s="368"/>
      <c r="I20" s="371"/>
      <c r="J20" s="369"/>
      <c r="K20" s="337"/>
    </row>
    <row r="21" spans="1:11">
      <c r="A21" s="361" t="s">
        <v>733</v>
      </c>
      <c r="B21" s="362" t="s">
        <v>734</v>
      </c>
      <c r="C21" s="363">
        <v>782963.9</v>
      </c>
      <c r="D21" s="363">
        <v>169608</v>
      </c>
      <c r="E21" s="363">
        <v>72437.8</v>
      </c>
      <c r="F21" s="363">
        <v>1056710.7</v>
      </c>
      <c r="G21" s="363">
        <v>34457.300000000003</v>
      </c>
      <c r="H21" s="364">
        <v>2116177.7000000002</v>
      </c>
      <c r="I21" s="363">
        <v>303020.3</v>
      </c>
      <c r="J21" s="365">
        <v>2419198</v>
      </c>
      <c r="K21" s="337"/>
    </row>
    <row r="22" spans="1:11">
      <c r="A22" s="347"/>
      <c r="B22" s="366" t="s">
        <v>735</v>
      </c>
      <c r="C22" s="371">
        <v>243534.4</v>
      </c>
      <c r="D22" s="371">
        <v>32904.199999999997</v>
      </c>
      <c r="E22" s="371">
        <v>60526.400000000001</v>
      </c>
      <c r="F22" s="371">
        <v>17868.2</v>
      </c>
      <c r="G22" s="371">
        <v>0</v>
      </c>
      <c r="H22" s="368">
        <v>354833.2</v>
      </c>
      <c r="I22" s="371">
        <v>82889.8</v>
      </c>
      <c r="J22" s="369">
        <v>437723</v>
      </c>
      <c r="K22" s="372"/>
    </row>
    <row r="23" spans="1:11">
      <c r="A23" s="347"/>
      <c r="B23" s="366" t="s">
        <v>736</v>
      </c>
      <c r="C23" s="367">
        <v>188336.4</v>
      </c>
      <c r="D23" s="367">
        <v>25653.599999999999</v>
      </c>
      <c r="E23" s="367">
        <v>45769.5</v>
      </c>
      <c r="F23" s="367">
        <v>13371.7</v>
      </c>
      <c r="G23" s="367">
        <v>0</v>
      </c>
      <c r="H23" s="368">
        <v>273131.2</v>
      </c>
      <c r="I23" s="367">
        <v>60062</v>
      </c>
      <c r="J23" s="369">
        <v>333193.2</v>
      </c>
      <c r="K23" s="370"/>
    </row>
    <row r="24" spans="1:11">
      <c r="A24" s="347"/>
      <c r="B24" s="366" t="s">
        <v>737</v>
      </c>
      <c r="C24" s="367">
        <v>55198</v>
      </c>
      <c r="D24" s="367">
        <v>7247.3</v>
      </c>
      <c r="E24" s="367">
        <v>14755.1</v>
      </c>
      <c r="F24" s="367">
        <v>4496.5</v>
      </c>
      <c r="G24" s="367">
        <v>0</v>
      </c>
      <c r="H24" s="368">
        <v>81696.899999999994</v>
      </c>
      <c r="I24" s="367">
        <v>22651.599999999999</v>
      </c>
      <c r="J24" s="369">
        <v>104348.5</v>
      </c>
      <c r="K24" s="370"/>
    </row>
    <row r="25" spans="1:11">
      <c r="A25" s="347"/>
      <c r="B25" s="366" t="s">
        <v>738</v>
      </c>
      <c r="C25" s="367">
        <v>0</v>
      </c>
      <c r="D25" s="367">
        <v>3.3</v>
      </c>
      <c r="E25" s="367">
        <v>1.8</v>
      </c>
      <c r="F25" s="367">
        <v>0</v>
      </c>
      <c r="G25" s="367">
        <v>0</v>
      </c>
      <c r="H25" s="368">
        <v>5.0999999999999996</v>
      </c>
      <c r="I25" s="367">
        <v>176.2</v>
      </c>
      <c r="J25" s="369">
        <v>181.3</v>
      </c>
      <c r="K25" s="337"/>
    </row>
    <row r="26" spans="1:11">
      <c r="A26" s="347"/>
      <c r="B26" s="366" t="s">
        <v>739</v>
      </c>
      <c r="C26" s="371">
        <v>222011.6</v>
      </c>
      <c r="D26" s="371">
        <v>1</v>
      </c>
      <c r="E26" s="371">
        <v>345.7</v>
      </c>
      <c r="F26" s="371">
        <v>0</v>
      </c>
      <c r="G26" s="371">
        <v>0</v>
      </c>
      <c r="H26" s="368">
        <v>222358.3</v>
      </c>
      <c r="I26" s="371">
        <v>2568.9</v>
      </c>
      <c r="J26" s="369">
        <v>224927.2</v>
      </c>
      <c r="K26" s="337"/>
    </row>
    <row r="27" spans="1:11">
      <c r="A27" s="347"/>
      <c r="B27" s="362" t="s">
        <v>740</v>
      </c>
      <c r="C27" s="367">
        <v>222011.6</v>
      </c>
      <c r="D27" s="367">
        <v>0</v>
      </c>
      <c r="E27" s="367">
        <v>328.4</v>
      </c>
      <c r="F27" s="367">
        <v>0</v>
      </c>
      <c r="G27" s="367">
        <v>0</v>
      </c>
      <c r="H27" s="368">
        <v>222340</v>
      </c>
      <c r="I27" s="367">
        <v>2567.1999999999998</v>
      </c>
      <c r="J27" s="369">
        <v>224907.2</v>
      </c>
      <c r="K27" s="337"/>
    </row>
    <row r="28" spans="1:11">
      <c r="A28" s="347"/>
      <c r="B28" s="366" t="s">
        <v>741</v>
      </c>
      <c r="C28" s="367">
        <v>0</v>
      </c>
      <c r="D28" s="367">
        <v>1</v>
      </c>
      <c r="E28" s="367">
        <v>17.3</v>
      </c>
      <c r="F28" s="367">
        <v>0</v>
      </c>
      <c r="G28" s="367">
        <v>0</v>
      </c>
      <c r="H28" s="368">
        <v>18.3</v>
      </c>
      <c r="I28" s="367">
        <v>1.7</v>
      </c>
      <c r="J28" s="369">
        <v>20</v>
      </c>
      <c r="K28" s="337"/>
    </row>
    <row r="29" spans="1:11">
      <c r="A29" s="347"/>
      <c r="B29" s="373" t="s">
        <v>742</v>
      </c>
      <c r="C29" s="367">
        <v>0.7</v>
      </c>
      <c r="D29" s="367">
        <v>114177.3</v>
      </c>
      <c r="E29" s="367">
        <v>73</v>
      </c>
      <c r="F29" s="367">
        <v>873832.5</v>
      </c>
      <c r="G29" s="367">
        <v>34457.300000000003</v>
      </c>
      <c r="H29" s="368">
        <v>1022540.8</v>
      </c>
      <c r="I29" s="367">
        <v>0</v>
      </c>
      <c r="J29" s="369">
        <v>1022540.8</v>
      </c>
      <c r="K29" s="372"/>
    </row>
    <row r="30" spans="1:11">
      <c r="A30" s="347"/>
      <c r="B30" s="366" t="s">
        <v>743</v>
      </c>
      <c r="C30" s="367">
        <v>31.7</v>
      </c>
      <c r="D30" s="367">
        <v>10.1</v>
      </c>
      <c r="E30" s="367">
        <v>28.7</v>
      </c>
      <c r="F30" s="367">
        <v>0</v>
      </c>
      <c r="G30" s="367">
        <v>0</v>
      </c>
      <c r="H30" s="368">
        <v>70.5</v>
      </c>
      <c r="I30" s="367">
        <v>4755.2</v>
      </c>
      <c r="J30" s="369">
        <v>4825.7</v>
      </c>
      <c r="K30" s="370"/>
    </row>
    <row r="31" spans="1:11">
      <c r="A31" s="347"/>
      <c r="B31" s="366" t="s">
        <v>730</v>
      </c>
      <c r="C31" s="371">
        <v>317363.5</v>
      </c>
      <c r="D31" s="371">
        <v>22515.4</v>
      </c>
      <c r="E31" s="371">
        <v>11464</v>
      </c>
      <c r="F31" s="371">
        <v>165010</v>
      </c>
      <c r="G31" s="371">
        <v>0</v>
      </c>
      <c r="H31" s="368">
        <v>516352.9</v>
      </c>
      <c r="I31" s="371">
        <v>166165.5</v>
      </c>
      <c r="J31" s="374">
        <v>682518.4</v>
      </c>
      <c r="K31" s="372"/>
    </row>
    <row r="32" spans="1:11">
      <c r="A32" s="347"/>
      <c r="B32" s="373" t="s">
        <v>744</v>
      </c>
      <c r="C32" s="367">
        <v>164896.5</v>
      </c>
      <c r="D32" s="367">
        <v>11672.5</v>
      </c>
      <c r="E32" s="367">
        <v>11081.2</v>
      </c>
      <c r="F32" s="367">
        <v>154164.5</v>
      </c>
      <c r="G32" s="367">
        <v>0</v>
      </c>
      <c r="H32" s="368">
        <v>341814.7</v>
      </c>
      <c r="I32" s="367">
        <v>165275.20000000001</v>
      </c>
      <c r="J32" s="374">
        <v>507089.9</v>
      </c>
      <c r="K32" s="372"/>
    </row>
    <row r="33" spans="1:11">
      <c r="A33" s="347"/>
      <c r="B33" s="366" t="s">
        <v>745</v>
      </c>
      <c r="C33" s="371">
        <v>150760.1</v>
      </c>
      <c r="D33" s="371">
        <v>10375.4</v>
      </c>
      <c r="E33" s="371">
        <v>177.2</v>
      </c>
      <c r="F33" s="371">
        <v>10845.4</v>
      </c>
      <c r="G33" s="371">
        <v>0</v>
      </c>
      <c r="H33" s="368">
        <v>172158.1</v>
      </c>
      <c r="I33" s="371">
        <v>890.3</v>
      </c>
      <c r="J33" s="369">
        <v>173048.4</v>
      </c>
      <c r="K33" s="375"/>
    </row>
    <row r="34" spans="1:11">
      <c r="A34" s="347"/>
      <c r="B34" s="366" t="s">
        <v>746</v>
      </c>
      <c r="C34" s="367">
        <v>61733</v>
      </c>
      <c r="D34" s="367">
        <v>9856.4</v>
      </c>
      <c r="E34" s="367">
        <v>118.4</v>
      </c>
      <c r="F34" s="367">
        <v>10845.4</v>
      </c>
      <c r="G34" s="367">
        <v>0</v>
      </c>
      <c r="H34" s="368">
        <v>82553.2</v>
      </c>
      <c r="I34" s="367">
        <v>107.1</v>
      </c>
      <c r="J34" s="369">
        <v>82660.3</v>
      </c>
      <c r="K34" s="337"/>
    </row>
    <row r="35" spans="1:11">
      <c r="A35" s="347"/>
      <c r="B35" s="373" t="s">
        <v>747</v>
      </c>
      <c r="C35" s="367">
        <v>84565</v>
      </c>
      <c r="D35" s="367">
        <v>82.599999999999795</v>
      </c>
      <c r="E35" s="367">
        <v>55.5</v>
      </c>
      <c r="F35" s="367">
        <v>0</v>
      </c>
      <c r="G35" s="367">
        <v>0</v>
      </c>
      <c r="H35" s="368">
        <v>84703.1</v>
      </c>
      <c r="I35" s="367">
        <v>71.3</v>
      </c>
      <c r="J35" s="369">
        <v>84774.399999999994</v>
      </c>
      <c r="K35" s="337"/>
    </row>
    <row r="36" spans="1:11">
      <c r="A36" s="347"/>
      <c r="B36" s="366" t="s">
        <v>748</v>
      </c>
      <c r="C36" s="367">
        <v>4462.1000000000004</v>
      </c>
      <c r="D36" s="367">
        <v>436.4</v>
      </c>
      <c r="E36" s="367">
        <v>3.3</v>
      </c>
      <c r="F36" s="367">
        <v>0</v>
      </c>
      <c r="G36" s="367">
        <v>0</v>
      </c>
      <c r="H36" s="368">
        <v>4901.8</v>
      </c>
      <c r="I36" s="367">
        <v>711.9</v>
      </c>
      <c r="J36" s="374">
        <v>5613.7</v>
      </c>
      <c r="K36" s="337"/>
    </row>
    <row r="37" spans="1:11">
      <c r="A37" s="347"/>
      <c r="B37" s="366" t="s">
        <v>749</v>
      </c>
      <c r="C37" s="367">
        <v>1706.9</v>
      </c>
      <c r="D37" s="367">
        <v>467.5</v>
      </c>
      <c r="E37" s="367">
        <v>205.6</v>
      </c>
      <c r="F37" s="367">
        <v>0.1</v>
      </c>
      <c r="G37" s="367">
        <v>0</v>
      </c>
      <c r="H37" s="368">
        <v>2380.1</v>
      </c>
      <c r="I37" s="367">
        <v>0</v>
      </c>
      <c r="J37" s="369">
        <v>2380.1</v>
      </c>
      <c r="K37" s="337"/>
    </row>
    <row r="38" spans="1:11">
      <c r="A38" s="347"/>
      <c r="B38" s="366" t="s">
        <v>750</v>
      </c>
      <c r="C38" s="367">
        <v>22</v>
      </c>
      <c r="D38" s="367">
        <v>0</v>
      </c>
      <c r="E38" s="367">
        <v>0</v>
      </c>
      <c r="F38" s="367">
        <v>0</v>
      </c>
      <c r="G38" s="367">
        <v>0</v>
      </c>
      <c r="H38" s="368">
        <v>22</v>
      </c>
      <c r="I38" s="367">
        <v>0</v>
      </c>
      <c r="J38" s="369">
        <v>22</v>
      </c>
      <c r="K38" s="337"/>
    </row>
    <row r="39" spans="1:11">
      <c r="A39" s="347"/>
      <c r="B39" s="366" t="s">
        <v>751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8">
        <v>0</v>
      </c>
      <c r="I39" s="367">
        <v>46640.9</v>
      </c>
      <c r="J39" s="369">
        <v>46640.9</v>
      </c>
      <c r="K39" s="337"/>
    </row>
    <row r="40" spans="1:11">
      <c r="A40" s="347"/>
      <c r="B40" s="366"/>
      <c r="C40" s="371"/>
      <c r="D40" s="371"/>
      <c r="E40" s="371"/>
      <c r="F40" s="371"/>
      <c r="G40" s="371"/>
      <c r="H40" s="368"/>
      <c r="I40" s="371"/>
      <c r="J40" s="369"/>
      <c r="K40" s="337"/>
    </row>
    <row r="41" spans="1:11">
      <c r="A41" s="361" t="s">
        <v>752</v>
      </c>
      <c r="B41" s="362" t="s">
        <v>753</v>
      </c>
      <c r="C41" s="363">
        <v>-33249.9</v>
      </c>
      <c r="D41" s="363">
        <v>-91228.3</v>
      </c>
      <c r="E41" s="363">
        <v>-27452.2</v>
      </c>
      <c r="F41" s="363">
        <v>-164080.1</v>
      </c>
      <c r="G41" s="363">
        <v>-12313.2</v>
      </c>
      <c r="H41" s="364">
        <v>-328323.7</v>
      </c>
      <c r="I41" s="363">
        <v>-95561.800000000105</v>
      </c>
      <c r="J41" s="365">
        <v>-423885.5</v>
      </c>
      <c r="K41" s="337"/>
    </row>
    <row r="42" spans="1:11">
      <c r="A42" s="347"/>
      <c r="B42" s="366"/>
      <c r="C42" s="371"/>
      <c r="D42" s="371"/>
      <c r="E42" s="371"/>
      <c r="F42" s="371"/>
      <c r="G42" s="371"/>
      <c r="H42" s="364"/>
      <c r="I42" s="371"/>
      <c r="J42" s="369"/>
      <c r="K42" s="337"/>
    </row>
    <row r="43" spans="1:11">
      <c r="A43" s="361" t="s">
        <v>754</v>
      </c>
      <c r="B43" s="362" t="s">
        <v>755</v>
      </c>
      <c r="C43" s="376">
        <v>306</v>
      </c>
      <c r="D43" s="376">
        <v>99.3</v>
      </c>
      <c r="E43" s="376">
        <v>56.5</v>
      </c>
      <c r="F43" s="376">
        <v>1.5</v>
      </c>
      <c r="G43" s="376">
        <v>0</v>
      </c>
      <c r="H43" s="364">
        <v>463.3</v>
      </c>
      <c r="I43" s="376">
        <v>2306.6999999999998</v>
      </c>
      <c r="J43" s="365">
        <v>2770</v>
      </c>
      <c r="K43" s="337"/>
    </row>
    <row r="44" spans="1:11">
      <c r="A44" s="347"/>
      <c r="B44" s="366"/>
      <c r="C44" s="367"/>
      <c r="D44" s="367"/>
      <c r="E44" s="367"/>
      <c r="F44" s="367"/>
      <c r="G44" s="367"/>
      <c r="H44" s="368"/>
      <c r="I44" s="367"/>
      <c r="J44" s="369"/>
      <c r="K44" s="337"/>
    </row>
    <row r="45" spans="1:11">
      <c r="A45" s="361" t="s">
        <v>756</v>
      </c>
      <c r="B45" s="362" t="s">
        <v>757</v>
      </c>
      <c r="C45" s="363">
        <v>96055.8</v>
      </c>
      <c r="D45" s="363">
        <v>17287</v>
      </c>
      <c r="E45" s="363">
        <v>42547</v>
      </c>
      <c r="F45" s="363">
        <v>291.7</v>
      </c>
      <c r="G45" s="363">
        <v>0</v>
      </c>
      <c r="H45" s="364">
        <v>156181.5</v>
      </c>
      <c r="I45" s="363">
        <v>51752.5</v>
      </c>
      <c r="J45" s="365">
        <v>207934</v>
      </c>
      <c r="K45" s="372"/>
    </row>
    <row r="46" spans="1:11">
      <c r="A46" s="347"/>
      <c r="B46" s="366" t="s">
        <v>758</v>
      </c>
      <c r="C46" s="367">
        <v>12727.9</v>
      </c>
      <c r="D46" s="367">
        <v>6042.6</v>
      </c>
      <c r="E46" s="367">
        <v>34756.9</v>
      </c>
      <c r="F46" s="367">
        <v>291.7</v>
      </c>
      <c r="G46" s="367">
        <v>0</v>
      </c>
      <c r="H46" s="368">
        <v>53819.1</v>
      </c>
      <c r="I46" s="367">
        <v>41869.5</v>
      </c>
      <c r="J46" s="374">
        <v>95688.6</v>
      </c>
      <c r="K46" s="337"/>
    </row>
    <row r="47" spans="1:11">
      <c r="A47" s="347"/>
      <c r="B47" s="366" t="s">
        <v>759</v>
      </c>
      <c r="C47" s="371">
        <v>70815.899999999994</v>
      </c>
      <c r="D47" s="371">
        <v>11054.2</v>
      </c>
      <c r="E47" s="371">
        <v>7729.7</v>
      </c>
      <c r="F47" s="371">
        <v>0</v>
      </c>
      <c r="G47" s="371">
        <v>0</v>
      </c>
      <c r="H47" s="368">
        <v>89599.8</v>
      </c>
      <c r="I47" s="371">
        <v>9883</v>
      </c>
      <c r="J47" s="369">
        <v>99482.8</v>
      </c>
      <c r="K47" s="337"/>
    </row>
    <row r="48" spans="1:11">
      <c r="A48" s="347"/>
      <c r="B48" s="366" t="s">
        <v>760</v>
      </c>
      <c r="C48" s="367">
        <v>64800.800000000003</v>
      </c>
      <c r="D48" s="367">
        <v>10015</v>
      </c>
      <c r="E48" s="367">
        <v>6893.6</v>
      </c>
      <c r="F48" s="367">
        <v>0</v>
      </c>
      <c r="G48" s="367">
        <v>0</v>
      </c>
      <c r="H48" s="368">
        <v>81709.399999999994</v>
      </c>
      <c r="I48" s="367">
        <v>5080.8</v>
      </c>
      <c r="J48" s="369">
        <v>86790.2</v>
      </c>
      <c r="K48" s="337"/>
    </row>
    <row r="49" spans="1:11">
      <c r="A49" s="347"/>
      <c r="B49" s="366" t="s">
        <v>761</v>
      </c>
      <c r="C49" s="367">
        <v>6015.1</v>
      </c>
      <c r="D49" s="367">
        <v>1039.2</v>
      </c>
      <c r="E49" s="367">
        <v>836.1</v>
      </c>
      <c r="F49" s="367">
        <v>0</v>
      </c>
      <c r="G49" s="367">
        <v>0</v>
      </c>
      <c r="H49" s="368">
        <v>7890.4</v>
      </c>
      <c r="I49" s="367">
        <v>4802.2</v>
      </c>
      <c r="J49" s="369">
        <v>12692.6</v>
      </c>
      <c r="K49" s="337"/>
    </row>
    <row r="50" spans="1:11">
      <c r="A50" s="347"/>
      <c r="B50" s="366" t="s">
        <v>762</v>
      </c>
      <c r="C50" s="371">
        <v>12512</v>
      </c>
      <c r="D50" s="371">
        <v>190.2</v>
      </c>
      <c r="E50" s="371">
        <v>60.4</v>
      </c>
      <c r="F50" s="371">
        <v>0</v>
      </c>
      <c r="G50" s="371">
        <v>0</v>
      </c>
      <c r="H50" s="368">
        <v>12762.6</v>
      </c>
      <c r="I50" s="371">
        <v>0</v>
      </c>
      <c r="J50" s="374">
        <v>12762.6</v>
      </c>
      <c r="K50" s="337"/>
    </row>
    <row r="51" spans="1:11">
      <c r="A51" s="347"/>
      <c r="B51" s="366" t="s">
        <v>760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8">
        <v>0</v>
      </c>
      <c r="I51" s="367">
        <v>0</v>
      </c>
      <c r="J51" s="369">
        <v>0</v>
      </c>
      <c r="K51" s="337"/>
    </row>
    <row r="52" spans="1:11">
      <c r="A52" s="347"/>
      <c r="B52" s="366" t="s">
        <v>763</v>
      </c>
      <c r="C52" s="367">
        <v>12512</v>
      </c>
      <c r="D52" s="367">
        <v>190.2</v>
      </c>
      <c r="E52" s="367">
        <v>60.4</v>
      </c>
      <c r="F52" s="367">
        <v>0</v>
      </c>
      <c r="G52" s="367">
        <v>0</v>
      </c>
      <c r="H52" s="368">
        <v>12762.6</v>
      </c>
      <c r="I52" s="367">
        <v>0</v>
      </c>
      <c r="J52" s="374">
        <v>12762.6</v>
      </c>
      <c r="K52" s="337"/>
    </row>
    <row r="53" spans="1:11">
      <c r="A53" s="347"/>
      <c r="B53" s="366"/>
      <c r="C53" s="371"/>
      <c r="D53" s="368"/>
      <c r="E53" s="368"/>
      <c r="F53" s="371"/>
      <c r="G53" s="371"/>
      <c r="H53" s="368"/>
      <c r="I53" s="368"/>
      <c r="J53" s="369"/>
      <c r="K53" s="337"/>
    </row>
    <row r="54" spans="1:11">
      <c r="A54" s="361" t="s">
        <v>764</v>
      </c>
      <c r="B54" s="362" t="s">
        <v>765</v>
      </c>
      <c r="C54" s="363">
        <v>750020</v>
      </c>
      <c r="D54" s="364">
        <v>78479</v>
      </c>
      <c r="E54" s="364">
        <v>45042.1</v>
      </c>
      <c r="F54" s="363">
        <v>892632.1</v>
      </c>
      <c r="G54" s="363">
        <v>22144.1</v>
      </c>
      <c r="H54" s="364">
        <v>1788317.3</v>
      </c>
      <c r="I54" s="364">
        <v>209765.2</v>
      </c>
      <c r="J54" s="365">
        <v>1998082.5</v>
      </c>
      <c r="K54" s="337"/>
    </row>
    <row r="55" spans="1:11">
      <c r="A55" s="361" t="s">
        <v>766</v>
      </c>
      <c r="B55" s="362" t="s">
        <v>767</v>
      </c>
      <c r="C55" s="363">
        <v>879019.7</v>
      </c>
      <c r="D55" s="364">
        <v>186895</v>
      </c>
      <c r="E55" s="364">
        <v>114984.8</v>
      </c>
      <c r="F55" s="363">
        <v>1057002.3999999999</v>
      </c>
      <c r="G55" s="363">
        <v>34457.300000000003</v>
      </c>
      <c r="H55" s="364">
        <v>2272359.2000000002</v>
      </c>
      <c r="I55" s="364">
        <v>354772.8</v>
      </c>
      <c r="J55" s="365">
        <v>2627132</v>
      </c>
      <c r="K55" s="370"/>
    </row>
    <row r="56" spans="1:11">
      <c r="A56" s="361" t="s">
        <v>768</v>
      </c>
      <c r="B56" s="362" t="s">
        <v>769</v>
      </c>
      <c r="C56" s="363">
        <v>-128999.7</v>
      </c>
      <c r="D56" s="364">
        <v>-108416</v>
      </c>
      <c r="E56" s="364">
        <v>-69942.7</v>
      </c>
      <c r="F56" s="363">
        <v>-164370.29999999999</v>
      </c>
      <c r="G56" s="363">
        <v>-12313.2</v>
      </c>
      <c r="H56" s="364">
        <v>-484041.9</v>
      </c>
      <c r="I56" s="364">
        <v>-145007.6</v>
      </c>
      <c r="J56" s="365">
        <v>-629049.5</v>
      </c>
      <c r="K56" s="337"/>
    </row>
    <row r="57" spans="1:11">
      <c r="A57" s="361"/>
      <c r="B57" s="362"/>
      <c r="C57" s="363"/>
      <c r="D57" s="364"/>
      <c r="E57" s="364"/>
      <c r="F57" s="363"/>
      <c r="G57" s="363"/>
      <c r="H57" s="364"/>
      <c r="I57" s="364"/>
      <c r="J57" s="365"/>
      <c r="K57" s="370"/>
    </row>
    <row r="58" spans="1:11">
      <c r="A58" s="361" t="s">
        <v>770</v>
      </c>
      <c r="B58" s="362" t="s">
        <v>771</v>
      </c>
      <c r="C58" s="363">
        <v>672.8</v>
      </c>
      <c r="D58" s="364">
        <v>113763.2</v>
      </c>
      <c r="E58" s="364">
        <v>79108.3</v>
      </c>
      <c r="F58" s="363">
        <v>393040</v>
      </c>
      <c r="G58" s="363">
        <v>12313.2</v>
      </c>
      <c r="H58" s="364">
        <v>598897.5</v>
      </c>
      <c r="I58" s="364">
        <v>166435</v>
      </c>
      <c r="J58" s="365">
        <v>765332.5</v>
      </c>
      <c r="K58" s="337"/>
    </row>
    <row r="59" spans="1:11">
      <c r="A59" s="347"/>
      <c r="B59" s="366" t="s">
        <v>772</v>
      </c>
      <c r="C59" s="367">
        <v>0</v>
      </c>
      <c r="D59" s="367">
        <v>0</v>
      </c>
      <c r="E59" s="367">
        <v>75751.5</v>
      </c>
      <c r="F59" s="367">
        <v>361967.1</v>
      </c>
      <c r="G59" s="367">
        <v>12313.2</v>
      </c>
      <c r="H59" s="368">
        <v>450031.8</v>
      </c>
      <c r="I59" s="367">
        <v>122941.8</v>
      </c>
      <c r="J59" s="369">
        <v>572973.6</v>
      </c>
      <c r="K59" s="377"/>
    </row>
    <row r="60" spans="1:11">
      <c r="A60" s="347"/>
      <c r="B60" s="366" t="s">
        <v>773</v>
      </c>
      <c r="C60" s="367">
        <v>0</v>
      </c>
      <c r="D60" s="367">
        <v>733.4</v>
      </c>
      <c r="E60" s="367">
        <v>356</v>
      </c>
      <c r="F60" s="367">
        <v>0</v>
      </c>
      <c r="G60" s="367">
        <v>0</v>
      </c>
      <c r="H60" s="368">
        <v>1089.4000000000001</v>
      </c>
      <c r="I60" s="367">
        <v>5256.2</v>
      </c>
      <c r="J60" s="369">
        <v>6345.6</v>
      </c>
      <c r="K60" s="377"/>
    </row>
    <row r="61" spans="1:11">
      <c r="A61" s="347"/>
      <c r="B61" s="366" t="s">
        <v>774</v>
      </c>
      <c r="C61" s="367">
        <v>672.8</v>
      </c>
      <c r="D61" s="367">
        <v>1138.4000000000001</v>
      </c>
      <c r="E61" s="367">
        <v>350.9</v>
      </c>
      <c r="F61" s="367">
        <v>0</v>
      </c>
      <c r="G61" s="367">
        <v>0</v>
      </c>
      <c r="H61" s="368">
        <v>2162.1</v>
      </c>
      <c r="I61" s="367">
        <v>0</v>
      </c>
      <c r="J61" s="369">
        <v>2162.1</v>
      </c>
      <c r="K61" s="337"/>
    </row>
    <row r="62" spans="1:11">
      <c r="A62" s="347"/>
      <c r="B62" s="366" t="s">
        <v>775</v>
      </c>
      <c r="C62" s="367">
        <v>0</v>
      </c>
      <c r="D62" s="367">
        <v>111891.4</v>
      </c>
      <c r="E62" s="367">
        <v>0</v>
      </c>
      <c r="F62" s="367">
        <v>31072.9</v>
      </c>
      <c r="G62" s="367">
        <v>0</v>
      </c>
      <c r="H62" s="368">
        <v>142964.29999999999</v>
      </c>
      <c r="I62" s="367">
        <v>35666.400000000001</v>
      </c>
      <c r="J62" s="369">
        <v>178630.7</v>
      </c>
      <c r="K62" s="370"/>
    </row>
    <row r="63" spans="1:11">
      <c r="A63" s="347"/>
      <c r="B63" s="366" t="s">
        <v>776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8">
        <v>0</v>
      </c>
      <c r="I63" s="367">
        <v>0</v>
      </c>
      <c r="J63" s="369">
        <v>0</v>
      </c>
      <c r="K63" s="337"/>
    </row>
    <row r="64" spans="1:11">
      <c r="A64" s="347"/>
      <c r="B64" s="366" t="s">
        <v>777</v>
      </c>
      <c r="C64" s="367">
        <v>0</v>
      </c>
      <c r="D64" s="367">
        <v>0</v>
      </c>
      <c r="E64" s="367">
        <v>2649.9</v>
      </c>
      <c r="F64" s="367">
        <v>0</v>
      </c>
      <c r="G64" s="367">
        <v>0</v>
      </c>
      <c r="H64" s="368">
        <v>2649.9</v>
      </c>
      <c r="I64" s="367">
        <v>2570.6</v>
      </c>
      <c r="J64" s="374">
        <v>5220.5</v>
      </c>
      <c r="K64" s="337"/>
    </row>
    <row r="65" spans="1:11">
      <c r="A65" s="361" t="s">
        <v>778</v>
      </c>
      <c r="B65" s="362" t="s">
        <v>779</v>
      </c>
      <c r="C65" s="363">
        <v>572973.6</v>
      </c>
      <c r="D65" s="364">
        <v>6345.6</v>
      </c>
      <c r="E65" s="364">
        <v>2162.1</v>
      </c>
      <c r="F65" s="363">
        <v>178630.7</v>
      </c>
      <c r="G65" s="363">
        <v>0</v>
      </c>
      <c r="H65" s="364">
        <v>760112</v>
      </c>
      <c r="I65" s="364">
        <v>5220.5</v>
      </c>
      <c r="J65" s="365">
        <v>765332.5</v>
      </c>
      <c r="K65" s="337"/>
    </row>
    <row r="66" spans="1:11">
      <c r="A66" s="361"/>
      <c r="B66" s="362"/>
      <c r="C66" s="363"/>
      <c r="D66" s="364"/>
      <c r="E66" s="364"/>
      <c r="F66" s="363"/>
      <c r="G66" s="363"/>
      <c r="H66" s="364"/>
      <c r="I66" s="364"/>
      <c r="J66" s="365"/>
      <c r="K66" s="337"/>
    </row>
    <row r="67" spans="1:11">
      <c r="A67" s="361" t="s">
        <v>780</v>
      </c>
      <c r="B67" s="362" t="s">
        <v>781</v>
      </c>
      <c r="C67" s="363">
        <v>750692.8</v>
      </c>
      <c r="D67" s="364">
        <v>192242.2</v>
      </c>
      <c r="E67" s="364">
        <v>124150.39999999999</v>
      </c>
      <c r="F67" s="363">
        <v>1285672.1000000001</v>
      </c>
      <c r="G67" s="363">
        <v>34457.300000000003</v>
      </c>
      <c r="H67" s="364">
        <v>2387214.7999999998</v>
      </c>
      <c r="I67" s="364">
        <v>376200.2</v>
      </c>
      <c r="J67" s="365">
        <v>2763415</v>
      </c>
      <c r="K67" s="337"/>
    </row>
    <row r="68" spans="1:11">
      <c r="A68" s="361" t="s">
        <v>782</v>
      </c>
      <c r="B68" s="362" t="s">
        <v>783</v>
      </c>
      <c r="C68" s="363">
        <v>1229981.7</v>
      </c>
      <c r="D68" s="364">
        <v>193240.6</v>
      </c>
      <c r="E68" s="364">
        <v>116818.5</v>
      </c>
      <c r="F68" s="363">
        <v>1235633.1000000001</v>
      </c>
      <c r="G68" s="363">
        <v>34457.300000000003</v>
      </c>
      <c r="H68" s="364">
        <v>2810131.2</v>
      </c>
      <c r="I68" s="364">
        <v>357426.1</v>
      </c>
      <c r="J68" s="365">
        <v>3167557.3</v>
      </c>
      <c r="K68" s="337"/>
    </row>
    <row r="69" spans="1:11">
      <c r="A69" s="361" t="s">
        <v>784</v>
      </c>
      <c r="B69" s="362" t="s">
        <v>785</v>
      </c>
      <c r="C69" s="363">
        <v>1451993.3</v>
      </c>
      <c r="D69" s="364">
        <v>193240.6</v>
      </c>
      <c r="E69" s="364">
        <v>117146.9</v>
      </c>
      <c r="F69" s="364">
        <v>1235633.1000000001</v>
      </c>
      <c r="G69" s="364">
        <v>34457.300000000003</v>
      </c>
      <c r="H69" s="364">
        <v>3032471.2</v>
      </c>
      <c r="I69" s="364">
        <v>359993.3</v>
      </c>
      <c r="J69" s="365">
        <v>3392464.5</v>
      </c>
      <c r="K69" s="378"/>
    </row>
    <row r="70" spans="1:11">
      <c r="A70" s="379" t="s">
        <v>786</v>
      </c>
      <c r="B70" s="380" t="s">
        <v>787</v>
      </c>
      <c r="C70" s="381">
        <v>-479288.9</v>
      </c>
      <c r="D70" s="382">
        <v>-998.39999999999395</v>
      </c>
      <c r="E70" s="382">
        <v>7331.8999999999896</v>
      </c>
      <c r="F70" s="382">
        <v>50039.000000000196</v>
      </c>
      <c r="G70" s="382">
        <v>0</v>
      </c>
      <c r="H70" s="382">
        <v>-422916.39999999898</v>
      </c>
      <c r="I70" s="382">
        <v>18774.099999999999</v>
      </c>
      <c r="J70" s="383">
        <v>-404142.299999999</v>
      </c>
      <c r="K70" s="378"/>
    </row>
    <row r="71" spans="1:11">
      <c r="A71" s="384" t="s">
        <v>788</v>
      </c>
      <c r="B71" s="385" t="s">
        <v>789</v>
      </c>
      <c r="C71" s="386">
        <v>-701300.5</v>
      </c>
      <c r="D71" s="387">
        <v>-998.39999999999395</v>
      </c>
      <c r="E71" s="387">
        <v>7003.5</v>
      </c>
      <c r="F71" s="387">
        <v>50039.000000000196</v>
      </c>
      <c r="G71" s="387">
        <v>0</v>
      </c>
      <c r="H71" s="387">
        <v>-645256.4</v>
      </c>
      <c r="I71" s="387">
        <v>16206.9</v>
      </c>
      <c r="J71" s="388">
        <v>-629049.5</v>
      </c>
      <c r="K71" s="378"/>
    </row>
    <row r="72" spans="1:11">
      <c r="A72" s="389"/>
      <c r="B72" s="335"/>
      <c r="C72" s="390"/>
      <c r="D72" s="390"/>
      <c r="E72" s="390"/>
      <c r="F72" s="390"/>
      <c r="G72" s="390"/>
      <c r="H72" s="390"/>
      <c r="I72" s="390"/>
      <c r="J72" s="391"/>
      <c r="K72" s="378"/>
    </row>
    <row r="73" spans="1:11">
      <c r="A73" s="392"/>
      <c r="B73" s="393" t="s">
        <v>790</v>
      </c>
      <c r="C73" s="367">
        <v>60000</v>
      </c>
      <c r="D73" s="367">
        <v>0</v>
      </c>
      <c r="E73" s="367">
        <v>0</v>
      </c>
      <c r="F73" s="367">
        <v>0</v>
      </c>
      <c r="G73" s="367">
        <v>0</v>
      </c>
      <c r="H73" s="371">
        <v>60000</v>
      </c>
      <c r="I73" s="367">
        <v>0</v>
      </c>
      <c r="J73" s="374">
        <v>60000</v>
      </c>
      <c r="K73" s="378"/>
    </row>
    <row r="74" spans="1:11">
      <c r="A74" s="392"/>
      <c r="B74" s="393" t="s">
        <v>791</v>
      </c>
      <c r="C74" s="367">
        <v>0</v>
      </c>
      <c r="D74" s="367">
        <v>0</v>
      </c>
      <c r="E74" s="367">
        <v>2404.8000000000002</v>
      </c>
      <c r="F74" s="367">
        <v>80429.899999999994</v>
      </c>
      <c r="G74" s="367">
        <v>0</v>
      </c>
      <c r="H74" s="371">
        <v>82834.7</v>
      </c>
      <c r="I74" s="367">
        <v>306.10000000000002</v>
      </c>
      <c r="J74" s="374">
        <v>83140.800000000003</v>
      </c>
      <c r="K74" s="394"/>
    </row>
    <row r="75" spans="1:11">
      <c r="A75" s="392"/>
      <c r="B75" s="393" t="s">
        <v>792</v>
      </c>
      <c r="C75" s="367">
        <v>75405.399999999994</v>
      </c>
      <c r="D75" s="367">
        <v>0</v>
      </c>
      <c r="E75" s="367">
        <v>0</v>
      </c>
      <c r="F75" s="367">
        <v>0</v>
      </c>
      <c r="G75" s="367">
        <v>0</v>
      </c>
      <c r="H75" s="371">
        <v>75405.399999999994</v>
      </c>
      <c r="I75" s="367">
        <v>7735.4</v>
      </c>
      <c r="J75" s="374">
        <v>83140.800000000003</v>
      </c>
      <c r="K75" s="337"/>
    </row>
    <row r="76" spans="1:11">
      <c r="A76" s="395"/>
      <c r="B76" s="396"/>
      <c r="C76" s="397"/>
      <c r="D76" s="397"/>
      <c r="E76" s="397"/>
      <c r="F76" s="397"/>
      <c r="G76" s="397"/>
      <c r="H76" s="397"/>
      <c r="I76" s="397"/>
      <c r="J76" s="398"/>
      <c r="K76" s="337"/>
    </row>
    <row r="77" spans="1:11">
      <c r="A77" s="399" t="s">
        <v>793</v>
      </c>
      <c r="B77" s="400" t="s">
        <v>794</v>
      </c>
      <c r="C77" s="401">
        <v>2531022.6</v>
      </c>
      <c r="D77" s="401">
        <v>47839.5</v>
      </c>
      <c r="E77" s="401">
        <v>22139.4</v>
      </c>
      <c r="F77" s="401">
        <v>234047.6</v>
      </c>
      <c r="G77" s="401">
        <v>0</v>
      </c>
      <c r="H77" s="401">
        <v>2835049.1</v>
      </c>
      <c r="I77" s="401">
        <v>114284.8</v>
      </c>
      <c r="J77" s="402">
        <v>2949333.9</v>
      </c>
      <c r="K77" s="403"/>
    </row>
    <row r="78" spans="1:11">
      <c r="A78" s="404"/>
      <c r="B78" s="339" t="s">
        <v>795</v>
      </c>
      <c r="C78" s="390">
        <v>410801.6</v>
      </c>
      <c r="D78" s="390">
        <v>0</v>
      </c>
      <c r="E78" s="390">
        <v>9336.7999999999993</v>
      </c>
      <c r="F78" s="390">
        <v>231367.2</v>
      </c>
      <c r="G78" s="390">
        <v>0</v>
      </c>
      <c r="H78" s="390">
        <v>651505.6</v>
      </c>
      <c r="I78" s="390">
        <v>101087.8</v>
      </c>
      <c r="J78" s="405">
        <v>752593.4</v>
      </c>
      <c r="K78" s="335"/>
    </row>
    <row r="79" spans="1:11">
      <c r="A79" s="404"/>
      <c r="B79" s="339" t="s">
        <v>796</v>
      </c>
      <c r="C79" s="390">
        <v>2109811.7000000002</v>
      </c>
      <c r="D79" s="390">
        <v>47839.5</v>
      </c>
      <c r="E79" s="390">
        <v>6622.7</v>
      </c>
      <c r="F79" s="390">
        <v>0</v>
      </c>
      <c r="G79" s="390">
        <v>0</v>
      </c>
      <c r="H79" s="390">
        <v>2164273.9</v>
      </c>
      <c r="I79" s="390">
        <v>6091.2</v>
      </c>
      <c r="J79" s="405">
        <v>2170365.1</v>
      </c>
      <c r="K79" s="335"/>
    </row>
    <row r="80" spans="1:11">
      <c r="A80" s="404"/>
      <c r="B80" s="339" t="s">
        <v>797</v>
      </c>
      <c r="C80" s="390">
        <v>1125122.1000000001</v>
      </c>
      <c r="D80" s="390">
        <v>0</v>
      </c>
      <c r="E80" s="390">
        <v>0</v>
      </c>
      <c r="F80" s="390">
        <v>0</v>
      </c>
      <c r="G80" s="390">
        <v>0</v>
      </c>
      <c r="H80" s="390">
        <v>1125122.1000000001</v>
      </c>
      <c r="I80" s="390">
        <v>11.3</v>
      </c>
      <c r="J80" s="405">
        <v>1125133.3999999999</v>
      </c>
      <c r="K80" s="335"/>
    </row>
    <row r="81" spans="1:11">
      <c r="A81" s="404"/>
      <c r="B81" s="339" t="s">
        <v>798</v>
      </c>
      <c r="C81" s="390">
        <v>912637.7</v>
      </c>
      <c r="D81" s="390">
        <v>47839.5</v>
      </c>
      <c r="E81" s="390">
        <v>6410.2</v>
      </c>
      <c r="F81" s="390">
        <v>0</v>
      </c>
      <c r="G81" s="390">
        <v>0</v>
      </c>
      <c r="H81" s="390">
        <v>966887.4</v>
      </c>
      <c r="I81" s="390">
        <v>0</v>
      </c>
      <c r="J81" s="405">
        <v>966887.4</v>
      </c>
      <c r="K81" s="335"/>
    </row>
    <row r="82" spans="1:11">
      <c r="A82" s="404"/>
      <c r="B82" s="339" t="s">
        <v>799</v>
      </c>
      <c r="C82" s="390">
        <v>72051.899999999994</v>
      </c>
      <c r="D82" s="390">
        <v>0</v>
      </c>
      <c r="E82" s="390">
        <v>212.5</v>
      </c>
      <c r="F82" s="390">
        <v>0</v>
      </c>
      <c r="G82" s="390">
        <v>0</v>
      </c>
      <c r="H82" s="390">
        <v>72264.399999999994</v>
      </c>
      <c r="I82" s="390">
        <v>6079.9</v>
      </c>
      <c r="J82" s="405">
        <v>78344.3</v>
      </c>
      <c r="K82" s="335"/>
    </row>
    <row r="83" spans="1:11">
      <c r="A83" s="404"/>
      <c r="B83" s="339" t="s">
        <v>800</v>
      </c>
      <c r="C83" s="390">
        <v>0</v>
      </c>
      <c r="D83" s="390">
        <v>0</v>
      </c>
      <c r="E83" s="390">
        <v>0</v>
      </c>
      <c r="F83" s="390">
        <v>0</v>
      </c>
      <c r="G83" s="390">
        <v>0</v>
      </c>
      <c r="H83" s="390">
        <v>0</v>
      </c>
      <c r="I83" s="390">
        <v>7105.8</v>
      </c>
      <c r="J83" s="405">
        <v>7105.8</v>
      </c>
      <c r="K83" s="335"/>
    </row>
    <row r="84" spans="1:11">
      <c r="A84" s="404"/>
      <c r="B84" s="339" t="s">
        <v>801</v>
      </c>
      <c r="C84" s="390">
        <v>10409.299999999999</v>
      </c>
      <c r="D84" s="390">
        <v>0</v>
      </c>
      <c r="E84" s="390">
        <v>6179.9</v>
      </c>
      <c r="F84" s="390">
        <v>2680.4</v>
      </c>
      <c r="G84" s="390">
        <v>0</v>
      </c>
      <c r="H84" s="390">
        <v>19269.599999999999</v>
      </c>
      <c r="I84" s="390">
        <v>0</v>
      </c>
      <c r="J84" s="405">
        <v>19269.599999999999</v>
      </c>
      <c r="K84" s="335"/>
    </row>
    <row r="85" spans="1:11">
      <c r="A85" s="404" t="s">
        <v>802</v>
      </c>
      <c r="B85" s="406" t="s">
        <v>803</v>
      </c>
      <c r="C85" s="407">
        <v>1814316.7</v>
      </c>
      <c r="D85" s="407">
        <v>46841.1</v>
      </c>
      <c r="E85" s="407">
        <v>31547.7</v>
      </c>
      <c r="F85" s="407">
        <v>364516.5</v>
      </c>
      <c r="G85" s="407">
        <v>0</v>
      </c>
      <c r="H85" s="407">
        <v>2257222</v>
      </c>
      <c r="I85" s="407">
        <v>123062.39999999999</v>
      </c>
      <c r="J85" s="408">
        <v>2380284.4</v>
      </c>
      <c r="K85" s="403"/>
    </row>
    <row r="86" spans="1:11">
      <c r="A86" s="404"/>
      <c r="B86" s="339" t="s">
        <v>762</v>
      </c>
      <c r="C86" s="390">
        <v>319975.3</v>
      </c>
      <c r="D86" s="390">
        <v>41847.199999999997</v>
      </c>
      <c r="E86" s="390">
        <v>24148.9</v>
      </c>
      <c r="F86" s="390">
        <v>344276</v>
      </c>
      <c r="G86" s="390">
        <v>0</v>
      </c>
      <c r="H86" s="390">
        <v>730247.4</v>
      </c>
      <c r="I86" s="390">
        <v>87855</v>
      </c>
      <c r="J86" s="405">
        <v>818102.4</v>
      </c>
      <c r="K86" s="335"/>
    </row>
    <row r="87" spans="1:11">
      <c r="A87" s="404"/>
      <c r="B87" s="339" t="s">
        <v>804</v>
      </c>
      <c r="C87" s="390">
        <v>1485481</v>
      </c>
      <c r="D87" s="390">
        <v>0</v>
      </c>
      <c r="E87" s="390">
        <v>1983.5</v>
      </c>
      <c r="F87" s="390">
        <v>20240.5</v>
      </c>
      <c r="G87" s="390">
        <v>0</v>
      </c>
      <c r="H87" s="390">
        <v>1507705</v>
      </c>
      <c r="I87" s="390">
        <v>35207.4</v>
      </c>
      <c r="J87" s="405">
        <v>1542912.4</v>
      </c>
      <c r="K87" s="335"/>
    </row>
    <row r="88" spans="1:11">
      <c r="A88" s="404"/>
      <c r="B88" s="339" t="s">
        <v>805</v>
      </c>
      <c r="C88" s="390">
        <v>643109.80000000005</v>
      </c>
      <c r="D88" s="390">
        <v>0</v>
      </c>
      <c r="E88" s="390">
        <v>2.2999999999999998</v>
      </c>
      <c r="F88" s="390">
        <v>0</v>
      </c>
      <c r="G88" s="390">
        <v>0</v>
      </c>
      <c r="H88" s="390">
        <v>643112.1</v>
      </c>
      <c r="I88" s="390">
        <v>20866.099999999999</v>
      </c>
      <c r="J88" s="405">
        <v>663978.19999999995</v>
      </c>
      <c r="K88" s="335"/>
    </row>
    <row r="89" spans="1:11">
      <c r="A89" s="404"/>
      <c r="B89" s="339" t="s">
        <v>806</v>
      </c>
      <c r="C89" s="390">
        <v>720285.7</v>
      </c>
      <c r="D89" s="390">
        <v>0</v>
      </c>
      <c r="E89" s="390">
        <v>1724.5</v>
      </c>
      <c r="F89" s="390">
        <v>0</v>
      </c>
      <c r="G89" s="390">
        <v>0</v>
      </c>
      <c r="H89" s="390">
        <v>722010.2</v>
      </c>
      <c r="I89" s="390">
        <v>1877.3</v>
      </c>
      <c r="J89" s="405">
        <v>723887.5</v>
      </c>
      <c r="K89" s="335"/>
    </row>
    <row r="90" spans="1:11">
      <c r="A90" s="404"/>
      <c r="B90" s="339" t="s">
        <v>807</v>
      </c>
      <c r="C90" s="390">
        <v>122085.5</v>
      </c>
      <c r="D90" s="390">
        <v>0</v>
      </c>
      <c r="E90" s="390">
        <v>256.7</v>
      </c>
      <c r="F90" s="390">
        <v>20240.5</v>
      </c>
      <c r="G90" s="390">
        <v>0</v>
      </c>
      <c r="H90" s="390">
        <v>142582.70000000001</v>
      </c>
      <c r="I90" s="390">
        <v>12464</v>
      </c>
      <c r="J90" s="405">
        <v>155046.70000000001</v>
      </c>
      <c r="K90" s="335"/>
    </row>
    <row r="91" spans="1:11">
      <c r="A91" s="404"/>
      <c r="B91" s="339" t="s">
        <v>808</v>
      </c>
      <c r="C91" s="390">
        <v>0</v>
      </c>
      <c r="D91" s="390">
        <v>0</v>
      </c>
      <c r="E91" s="390">
        <v>0</v>
      </c>
      <c r="F91" s="390">
        <v>0</v>
      </c>
      <c r="G91" s="390">
        <v>0</v>
      </c>
      <c r="H91" s="390">
        <v>0</v>
      </c>
      <c r="I91" s="390">
        <v>0</v>
      </c>
      <c r="J91" s="405">
        <v>0</v>
      </c>
      <c r="K91" s="335"/>
    </row>
    <row r="92" spans="1:11">
      <c r="A92" s="395"/>
      <c r="B92" s="396" t="s">
        <v>809</v>
      </c>
      <c r="C92" s="397">
        <v>8860.4</v>
      </c>
      <c r="D92" s="397">
        <v>4993.8999999999996</v>
      </c>
      <c r="E92" s="397">
        <v>5415.3</v>
      </c>
      <c r="F92" s="397">
        <v>0</v>
      </c>
      <c r="G92" s="397">
        <v>0</v>
      </c>
      <c r="H92" s="397">
        <v>19269.599999999999</v>
      </c>
      <c r="I92" s="397">
        <v>0</v>
      </c>
      <c r="J92" s="398">
        <v>19269.599999999999</v>
      </c>
      <c r="K92" s="335"/>
    </row>
    <row r="93" spans="1:11">
      <c r="A93" s="409"/>
      <c r="B93" s="339"/>
      <c r="C93" s="390"/>
      <c r="D93" s="390"/>
      <c r="E93" s="390"/>
      <c r="F93" s="390"/>
      <c r="G93" s="390"/>
      <c r="H93" s="390"/>
      <c r="I93" s="390"/>
      <c r="J93" s="390"/>
      <c r="K93" s="337"/>
    </row>
    <row r="94" spans="1:11">
      <c r="A94" s="410" t="s">
        <v>810</v>
      </c>
      <c r="B94" s="362"/>
      <c r="C94" s="411"/>
      <c r="D94" s="411"/>
      <c r="E94" s="411"/>
      <c r="F94" s="411"/>
      <c r="G94" s="411"/>
      <c r="H94" s="411"/>
      <c r="I94" s="411"/>
      <c r="J94" s="411"/>
      <c r="K94" s="378"/>
    </row>
    <row r="95" spans="1:11">
      <c r="A95" s="412"/>
      <c r="B95" s="471" t="s">
        <v>811</v>
      </c>
      <c r="C95" s="471"/>
      <c r="D95" s="471"/>
      <c r="E95" s="471"/>
      <c r="F95" s="471"/>
      <c r="G95" s="471"/>
      <c r="H95" s="471"/>
      <c r="I95" s="471"/>
      <c r="J95" s="471"/>
      <c r="K95" s="378"/>
    </row>
    <row r="96" spans="1:11">
      <c r="A96" s="413"/>
      <c r="B96" s="471" t="s">
        <v>812</v>
      </c>
      <c r="C96" s="471"/>
      <c r="D96" s="471"/>
      <c r="E96" s="471"/>
      <c r="F96" s="471"/>
      <c r="G96" s="471"/>
      <c r="H96" s="471"/>
      <c r="I96" s="471"/>
      <c r="J96" s="471"/>
      <c r="K96" s="378"/>
    </row>
    <row r="97" spans="1:11" ht="12.75" customHeight="1">
      <c r="A97" s="414"/>
      <c r="B97" s="472" t="s">
        <v>813</v>
      </c>
      <c r="C97" s="472"/>
      <c r="D97" s="472"/>
      <c r="E97" s="472"/>
      <c r="F97" s="472"/>
      <c r="G97" s="472"/>
      <c r="H97" s="472"/>
      <c r="I97" s="472"/>
      <c r="J97" s="472"/>
      <c r="K97" s="394"/>
    </row>
    <row r="98" spans="1:11">
      <c r="A98" s="410" t="s">
        <v>814</v>
      </c>
      <c r="B98" s="415"/>
      <c r="C98" s="415"/>
      <c r="D98" s="415"/>
      <c r="E98" s="415"/>
      <c r="F98" s="415"/>
      <c r="G98" s="415"/>
      <c r="H98" s="415"/>
      <c r="I98" s="415"/>
      <c r="J98" s="415"/>
      <c r="K98" s="394"/>
    </row>
    <row r="99" spans="1:11">
      <c r="A99" s="335"/>
      <c r="B99" s="335"/>
      <c r="C99" s="416"/>
      <c r="D99" s="417"/>
      <c r="E99" s="417"/>
      <c r="F99" s="417"/>
      <c r="G99" s="417"/>
      <c r="H99" s="417"/>
      <c r="I99" s="417"/>
      <c r="J99" s="417"/>
      <c r="K99" s="337"/>
    </row>
  </sheetData>
  <mergeCells count="7">
    <mergeCell ref="B96:J96"/>
    <mergeCell ref="B97:J97"/>
    <mergeCell ref="A3:J3"/>
    <mergeCell ref="A4:J4"/>
    <mergeCell ref="A5:J5"/>
    <mergeCell ref="C6:H6"/>
    <mergeCell ref="B95:J95"/>
  </mergeCells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120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Sheet1</vt:lpstr>
      <vt:lpstr>Versión ordenada</vt:lpstr>
      <vt:lpstr>Versión ordenada trimestral</vt:lpstr>
      <vt:lpstr>AIF 2017 base caja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lcalcagno</dc:creator>
  <cp:lastModifiedBy>Windows User</cp:lastModifiedBy>
  <cp:revision>61</cp:revision>
  <dcterms:created xsi:type="dcterms:W3CDTF">2019-03-11T16:23:07Z</dcterms:created>
  <dcterms:modified xsi:type="dcterms:W3CDTF">2019-08-27T19:47:26Z</dcterms:modified>
  <dc:language>en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